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3.xml" ContentType="application/vnd.openxmlformats-officedocument.drawing+xml"/>
  <Override PartName="/xl/charts/chart2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9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0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1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2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5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6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7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8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9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40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41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42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43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4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5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6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7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8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9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52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53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54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5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6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7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8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9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60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61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62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63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64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5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6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7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8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9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70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71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72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73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74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drawings/drawing4.xml" ContentType="application/vnd.openxmlformats-officedocument.drawing+xml"/>
  <Override PartName="/xl/charts/chart77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8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9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80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81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82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83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84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85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86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87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8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9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90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91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92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93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94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drawings/drawing5.xml" ContentType="application/vnd.openxmlformats-officedocument.drawing+xml"/>
  <Override PartName="/xl/charts/chart95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96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97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8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9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100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101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102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103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104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105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drawings/drawing6.xml" ContentType="application/vnd.openxmlformats-officedocument.drawing+xml"/>
  <Override PartName="/xl/charts/chart106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107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8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9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10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11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12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13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14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15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16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17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8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drawings/drawing7.xml" ContentType="application/vnd.openxmlformats-officedocument.drawing+xml"/>
  <Override PartName="/xl/charts/chart119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drawings/drawing8.xml" ContentType="application/vnd.openxmlformats-officedocument.drawing+xml"/>
  <Override PartName="/xl/charts/chart120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21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22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23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24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25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26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27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8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drawings/drawing9.xml" ContentType="application/vnd.openxmlformats-officedocument.drawing+xml"/>
  <Override PartName="/xl/charts/chart129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30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31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32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33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34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35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36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37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henrytowbin/Documents/Documents - Henry’s MacBook Pro/PhD Work Files/Mantle Xenoliths Copy/Melt Veins/Xenolith Comp Master Spread Sheets/"/>
    </mc:Choice>
  </mc:AlternateContent>
  <xr:revisionPtr revIDLastSave="0" documentId="13_ncr:1_{A36D98EE-0B74-C147-B4CC-709F49365350}" xr6:coauthVersionLast="47" xr6:coauthVersionMax="47" xr10:uidLastSave="{00000000-0000-0000-0000-000000000000}"/>
  <bookViews>
    <workbookView xWindow="7460" yWindow="2640" windowWidth="27780" windowHeight="15260" activeTab="6" xr2:uid="{6EDC84E3-5069-AA4F-A07A-EC8C1AE9DE4F}"/>
  </bookViews>
  <sheets>
    <sheet name="CPX_Summary" sheetId="1" r:id="rId1"/>
    <sheet name="CPX_Published" sheetId="11" r:id="rId2"/>
    <sheet name="Olivine Core Pivot Table" sheetId="12" r:id="rId3"/>
    <sheet name="Olivine" sheetId="5" r:id="rId4"/>
    <sheet name="CPX_Summary Molar " sheetId="8" r:id="rId5"/>
    <sheet name="Molar Masses" sheetId="9" r:id="rId6"/>
    <sheet name="Glass_Summary" sheetId="3" r:id="rId7"/>
    <sheet name="Spinel" sheetId="4" r:id="rId8"/>
    <sheet name="Sheet2" sheetId="14" r:id="rId9"/>
    <sheet name="Sheet1" sheetId="15" r:id="rId10"/>
    <sheet name="Ti Zoning Plots" sheetId="13" r:id="rId11"/>
    <sheet name="Plag" sheetId="7" r:id="rId12"/>
    <sheet name="Opx" sheetId="6" r:id="rId13"/>
    <sheet name="AZ18 Slab opx EDS Measurements" sheetId="2" r:id="rId14"/>
  </sheets>
  <externalReferences>
    <externalReference r:id="rId15"/>
    <externalReference r:id="rId16"/>
  </externalReferences>
  <definedNames>
    <definedName name="_xlnm._FilterDatabase" localSheetId="3" hidden="1">Olivine!$A$1:$AQ$1247</definedName>
    <definedName name="_xlnm._FilterDatabase" localSheetId="9" hidden="1">Sheet1!$A$1:$U$58</definedName>
    <definedName name="_xlnm._FilterDatabase" localSheetId="8" hidden="1">Sheet2!$B$1:$C$67</definedName>
  </definedNames>
  <calcPr calcId="191029"/>
  <pivotCaches>
    <pivotCache cacheId="3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5" i="3" l="1"/>
  <c r="AF5" i="3"/>
  <c r="P98" i="3"/>
  <c r="P99" i="3" s="1"/>
  <c r="Z99" i="3" s="1"/>
  <c r="Z93" i="3"/>
  <c r="Z94" i="3"/>
  <c r="Z95" i="3"/>
  <c r="Z102" i="3"/>
  <c r="Z105" i="3"/>
  <c r="Z106" i="3"/>
  <c r="Z98" i="3" l="1"/>
  <c r="Z3" i="3"/>
  <c r="Z4" i="3"/>
  <c r="Z5" i="3"/>
  <c r="Z6" i="3"/>
  <c r="Z7" i="3"/>
  <c r="Z8" i="3"/>
  <c r="AB6" i="3" s="1"/>
  <c r="Z10" i="3"/>
  <c r="Z11" i="3"/>
  <c r="Z12" i="3"/>
  <c r="Z13" i="3"/>
  <c r="Z14" i="3"/>
  <c r="Z15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2" i="3"/>
  <c r="AA6" i="3" l="1"/>
  <c r="R116" i="3"/>
  <c r="R115" i="3"/>
  <c r="R110" i="3" l="1"/>
  <c r="R109" i="3"/>
  <c r="E94" i="3" l="1"/>
  <c r="AF95" i="4" l="1"/>
  <c r="AG95" i="4"/>
  <c r="AJ95" i="4"/>
  <c r="AK95" i="4"/>
  <c r="AI95" i="4"/>
  <c r="AH95" i="4"/>
  <c r="R95" i="4"/>
  <c r="U95" i="4"/>
  <c r="V95" i="4"/>
  <c r="W95" i="4"/>
  <c r="X95" i="4"/>
  <c r="Y95" i="4"/>
  <c r="Z95" i="4"/>
  <c r="AA95" i="4"/>
  <c r="AB95" i="4"/>
  <c r="I95" i="4"/>
  <c r="J95" i="4"/>
  <c r="K95" i="4"/>
  <c r="L95" i="4"/>
  <c r="M95" i="4"/>
  <c r="N95" i="4"/>
  <c r="O95" i="4"/>
  <c r="P95" i="4"/>
  <c r="Q95" i="4"/>
  <c r="S95" i="4"/>
  <c r="T95" i="4"/>
  <c r="H95" i="4"/>
  <c r="G95" i="4"/>
  <c r="G63" i="15"/>
  <c r="G66" i="15"/>
  <c r="H64" i="15"/>
  <c r="I64" i="15"/>
  <c r="J64" i="15"/>
  <c r="K64" i="15"/>
  <c r="L64" i="15"/>
  <c r="M64" i="15"/>
  <c r="N64" i="15"/>
  <c r="O64" i="15"/>
  <c r="P64" i="15"/>
  <c r="R64" i="15"/>
  <c r="S64" i="15"/>
  <c r="G64" i="15"/>
  <c r="H63" i="15"/>
  <c r="I63" i="15"/>
  <c r="J63" i="15"/>
  <c r="K63" i="15"/>
  <c r="L63" i="15"/>
  <c r="M63" i="15"/>
  <c r="N63" i="15"/>
  <c r="O63" i="15"/>
  <c r="P63" i="15"/>
  <c r="R63" i="15"/>
  <c r="S63" i="15"/>
  <c r="G84" i="4"/>
  <c r="G79" i="4"/>
  <c r="G74" i="4"/>
  <c r="L10" i="13"/>
  <c r="E20" i="14"/>
  <c r="E19" i="14"/>
  <c r="L48" i="13"/>
  <c r="L28" i="13"/>
  <c r="G88" i="4"/>
  <c r="N97" i="3"/>
  <c r="G81" i="4" l="1"/>
  <c r="H84" i="4"/>
  <c r="AP1140" i="5"/>
  <c r="AP1141" i="5" s="1"/>
  <c r="AP1142" i="5" s="1"/>
  <c r="AP1143" i="5" s="1"/>
  <c r="AP1144" i="5" s="1"/>
  <c r="AP1145" i="5" s="1"/>
  <c r="AP1146" i="5" s="1"/>
  <c r="AP1147" i="5" s="1"/>
  <c r="AP1148" i="5" s="1"/>
  <c r="AP1149" i="5" s="1"/>
  <c r="AP1150" i="5" s="1"/>
  <c r="AP1151" i="5" s="1"/>
  <c r="AP1152" i="5" s="1"/>
  <c r="AP1153" i="5" s="1"/>
  <c r="AP1154" i="5" s="1"/>
  <c r="AP1155" i="5" s="1"/>
  <c r="AP1156" i="5" s="1"/>
  <c r="AP1157" i="5" s="1"/>
  <c r="AP1158" i="5" s="1"/>
  <c r="AP1159" i="5" s="1"/>
  <c r="AP1160" i="5" s="1"/>
  <c r="AP1161" i="5" s="1"/>
  <c r="AP1162" i="5" s="1"/>
  <c r="AP1163" i="5" s="1"/>
  <c r="AB72" i="3" l="1"/>
  <c r="AB73" i="3"/>
  <c r="W1225" i="5" l="1"/>
  <c r="I272" i="5" l="1"/>
  <c r="AC737" i="5"/>
  <c r="AC734" i="5"/>
  <c r="AC705" i="5"/>
  <c r="AC269" i="5"/>
  <c r="I232" i="5"/>
  <c r="I551" i="5" l="1"/>
  <c r="I294" i="5"/>
  <c r="I940" i="5"/>
  <c r="I639" i="5"/>
  <c r="I191" i="5"/>
  <c r="I888" i="5" l="1"/>
  <c r="I668" i="5"/>
  <c r="AC841" i="5"/>
  <c r="AC809" i="5"/>
  <c r="AC938" i="5"/>
  <c r="I1118" i="5" l="1"/>
  <c r="I1213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4" i="5"/>
  <c r="I1215" i="5"/>
  <c r="I1216" i="5"/>
  <c r="I1217" i="5"/>
  <c r="I1218" i="5"/>
  <c r="I2" i="5"/>
  <c r="CB20" i="8" l="1"/>
  <c r="CC20" i="8"/>
  <c r="CB23" i="8"/>
  <c r="CC23" i="8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60" i="1"/>
  <c r="AO161" i="1"/>
  <c r="AO162" i="1"/>
  <c r="AO163" i="1"/>
  <c r="AO164" i="1"/>
  <c r="AO165" i="1"/>
  <c r="AO166" i="1"/>
  <c r="AO167" i="1"/>
  <c r="AO168" i="1"/>
  <c r="AO169" i="1"/>
  <c r="AO2" i="1"/>
  <c r="BZ20" i="8"/>
  <c r="BZ23" i="8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2" i="1"/>
  <c r="BW20" i="8" l="1"/>
  <c r="BW23" i="8"/>
  <c r="C6" i="9" l="1"/>
  <c r="D6" i="9"/>
  <c r="E6" i="9"/>
  <c r="F6" i="9"/>
  <c r="G6" i="9"/>
  <c r="H6" i="9"/>
  <c r="I6" i="9"/>
  <c r="J6" i="9"/>
  <c r="K6" i="9"/>
  <c r="L6" i="9"/>
  <c r="M6" i="9"/>
  <c r="B6" i="9"/>
  <c r="AN4" i="8"/>
  <c r="AO4" i="8"/>
  <c r="AP4" i="8"/>
  <c r="AQ4" i="8"/>
  <c r="AR4" i="8"/>
  <c r="AS4" i="8"/>
  <c r="AT4" i="8"/>
  <c r="AU4" i="8"/>
  <c r="AW4" i="8"/>
  <c r="AX4" i="8"/>
  <c r="AY4" i="8"/>
  <c r="AN5" i="8"/>
  <c r="AO5" i="8"/>
  <c r="AP5" i="8"/>
  <c r="AQ5" i="8"/>
  <c r="AR5" i="8"/>
  <c r="AS5" i="8"/>
  <c r="AT5" i="8"/>
  <c r="AU5" i="8"/>
  <c r="AW5" i="8"/>
  <c r="AX5" i="8"/>
  <c r="AY5" i="8"/>
  <c r="AN6" i="8"/>
  <c r="AO6" i="8"/>
  <c r="AP6" i="8"/>
  <c r="AQ6" i="8"/>
  <c r="AR6" i="8"/>
  <c r="AS6" i="8"/>
  <c r="AT6" i="8"/>
  <c r="AU6" i="8"/>
  <c r="AW6" i="8"/>
  <c r="AX6" i="8"/>
  <c r="AY6" i="8"/>
  <c r="AN7" i="8"/>
  <c r="AO7" i="8"/>
  <c r="AP7" i="8"/>
  <c r="AQ7" i="8"/>
  <c r="AR7" i="8"/>
  <c r="AS7" i="8"/>
  <c r="AT7" i="8"/>
  <c r="AU7" i="8"/>
  <c r="AW7" i="8"/>
  <c r="AX7" i="8"/>
  <c r="AY7" i="8"/>
  <c r="AN8" i="8"/>
  <c r="AO8" i="8"/>
  <c r="AP8" i="8"/>
  <c r="AQ8" i="8"/>
  <c r="AR8" i="8"/>
  <c r="AS8" i="8"/>
  <c r="AT8" i="8"/>
  <c r="AU8" i="8"/>
  <c r="AW8" i="8"/>
  <c r="AX8" i="8"/>
  <c r="AY8" i="8"/>
  <c r="AN9" i="8"/>
  <c r="AO9" i="8"/>
  <c r="AP9" i="8"/>
  <c r="AQ9" i="8"/>
  <c r="AR9" i="8"/>
  <c r="AS9" i="8"/>
  <c r="AT9" i="8"/>
  <c r="AU9" i="8"/>
  <c r="AW9" i="8"/>
  <c r="AX9" i="8"/>
  <c r="AY9" i="8"/>
  <c r="AN10" i="8"/>
  <c r="AO10" i="8"/>
  <c r="AP10" i="8"/>
  <c r="AQ10" i="8"/>
  <c r="AR10" i="8"/>
  <c r="AS10" i="8"/>
  <c r="AT10" i="8"/>
  <c r="AU10" i="8"/>
  <c r="AW10" i="8"/>
  <c r="AX10" i="8"/>
  <c r="AY10" i="8"/>
  <c r="AN11" i="8"/>
  <c r="AO11" i="8"/>
  <c r="AP11" i="8"/>
  <c r="AQ11" i="8"/>
  <c r="AR11" i="8"/>
  <c r="AS11" i="8"/>
  <c r="AT11" i="8"/>
  <c r="AU11" i="8"/>
  <c r="AW11" i="8"/>
  <c r="AX11" i="8"/>
  <c r="AY11" i="8"/>
  <c r="AN12" i="8"/>
  <c r="AO12" i="8"/>
  <c r="AP12" i="8"/>
  <c r="AQ12" i="8"/>
  <c r="AR12" i="8"/>
  <c r="AS12" i="8"/>
  <c r="AT12" i="8"/>
  <c r="AU12" i="8"/>
  <c r="AW12" i="8"/>
  <c r="AX12" i="8"/>
  <c r="AY12" i="8"/>
  <c r="AN13" i="8"/>
  <c r="AO13" i="8"/>
  <c r="AP13" i="8"/>
  <c r="AQ13" i="8"/>
  <c r="AR13" i="8"/>
  <c r="AS13" i="8"/>
  <c r="AT13" i="8"/>
  <c r="AU13" i="8"/>
  <c r="AW13" i="8"/>
  <c r="AX13" i="8"/>
  <c r="AY13" i="8"/>
  <c r="AN14" i="8"/>
  <c r="AO14" i="8"/>
  <c r="AP14" i="8"/>
  <c r="AQ14" i="8"/>
  <c r="AR14" i="8"/>
  <c r="AS14" i="8"/>
  <c r="AT14" i="8"/>
  <c r="AU14" i="8"/>
  <c r="AW14" i="8"/>
  <c r="AX14" i="8"/>
  <c r="AY14" i="8"/>
  <c r="AN15" i="8"/>
  <c r="AO15" i="8"/>
  <c r="AP15" i="8"/>
  <c r="AQ15" i="8"/>
  <c r="AR15" i="8"/>
  <c r="AS15" i="8"/>
  <c r="AT15" i="8"/>
  <c r="AU15" i="8"/>
  <c r="AW15" i="8"/>
  <c r="AX15" i="8"/>
  <c r="AY15" i="8"/>
  <c r="AN16" i="8"/>
  <c r="AO16" i="8"/>
  <c r="AP16" i="8"/>
  <c r="AQ16" i="8"/>
  <c r="AR16" i="8"/>
  <c r="AS16" i="8"/>
  <c r="AT16" i="8"/>
  <c r="AU16" i="8"/>
  <c r="AW16" i="8"/>
  <c r="AX16" i="8"/>
  <c r="AY16" i="8"/>
  <c r="AN17" i="8"/>
  <c r="AO17" i="8"/>
  <c r="AP17" i="8"/>
  <c r="AQ17" i="8"/>
  <c r="AR17" i="8"/>
  <c r="AS17" i="8"/>
  <c r="AT17" i="8"/>
  <c r="AU17" i="8"/>
  <c r="AW17" i="8"/>
  <c r="AX17" i="8"/>
  <c r="AY17" i="8"/>
  <c r="AN18" i="8"/>
  <c r="AO18" i="8"/>
  <c r="AP18" i="8"/>
  <c r="AQ18" i="8"/>
  <c r="AR18" i="8"/>
  <c r="AS18" i="8"/>
  <c r="AT18" i="8"/>
  <c r="AU18" i="8"/>
  <c r="AW18" i="8"/>
  <c r="AX18" i="8"/>
  <c r="AY18" i="8"/>
  <c r="AN19" i="8"/>
  <c r="AO19" i="8"/>
  <c r="AP19" i="8"/>
  <c r="AQ19" i="8"/>
  <c r="AR19" i="8"/>
  <c r="AS19" i="8"/>
  <c r="AT19" i="8"/>
  <c r="AU19" i="8"/>
  <c r="AW19" i="8"/>
  <c r="AX19" i="8"/>
  <c r="AY19" i="8"/>
  <c r="AN20" i="8"/>
  <c r="AO20" i="8"/>
  <c r="AP20" i="8"/>
  <c r="AQ20" i="8"/>
  <c r="AR20" i="8"/>
  <c r="AS20" i="8"/>
  <c r="AT20" i="8"/>
  <c r="AU20" i="8"/>
  <c r="AW20" i="8"/>
  <c r="AX20" i="8"/>
  <c r="AY20" i="8"/>
  <c r="AN21" i="8"/>
  <c r="AO21" i="8"/>
  <c r="AP21" i="8"/>
  <c r="AQ21" i="8"/>
  <c r="AR21" i="8"/>
  <c r="AS21" i="8"/>
  <c r="AT21" i="8"/>
  <c r="AU21" i="8"/>
  <c r="AW21" i="8"/>
  <c r="AX21" i="8"/>
  <c r="AY21" i="8"/>
  <c r="AN22" i="8"/>
  <c r="AO22" i="8"/>
  <c r="AP22" i="8"/>
  <c r="AQ22" i="8"/>
  <c r="AR22" i="8"/>
  <c r="AS22" i="8"/>
  <c r="AT22" i="8"/>
  <c r="AU22" i="8"/>
  <c r="AW22" i="8"/>
  <c r="AX22" i="8"/>
  <c r="AY22" i="8"/>
  <c r="AN23" i="8"/>
  <c r="AO23" i="8"/>
  <c r="AP23" i="8"/>
  <c r="AQ23" i="8"/>
  <c r="AR23" i="8"/>
  <c r="AS23" i="8"/>
  <c r="AT23" i="8"/>
  <c r="AU23" i="8"/>
  <c r="AW23" i="8"/>
  <c r="AX23" i="8"/>
  <c r="AY23" i="8"/>
  <c r="AN24" i="8"/>
  <c r="AO24" i="8"/>
  <c r="AP24" i="8"/>
  <c r="AQ24" i="8"/>
  <c r="AR24" i="8"/>
  <c r="AS24" i="8"/>
  <c r="AT24" i="8"/>
  <c r="AU24" i="8"/>
  <c r="AW24" i="8"/>
  <c r="AX24" i="8"/>
  <c r="AY24" i="8"/>
  <c r="AN25" i="8"/>
  <c r="AO25" i="8"/>
  <c r="AP25" i="8"/>
  <c r="AQ25" i="8"/>
  <c r="AR25" i="8"/>
  <c r="AS25" i="8"/>
  <c r="AT25" i="8"/>
  <c r="AU25" i="8"/>
  <c r="AW25" i="8"/>
  <c r="AX25" i="8"/>
  <c r="AY25" i="8"/>
  <c r="AN26" i="8"/>
  <c r="AO26" i="8"/>
  <c r="AP26" i="8"/>
  <c r="AQ26" i="8"/>
  <c r="AR26" i="8"/>
  <c r="AS26" i="8"/>
  <c r="AT26" i="8"/>
  <c r="AU26" i="8"/>
  <c r="AW26" i="8"/>
  <c r="AX26" i="8"/>
  <c r="AY26" i="8"/>
  <c r="AN27" i="8"/>
  <c r="AO27" i="8"/>
  <c r="AP27" i="8"/>
  <c r="AQ27" i="8"/>
  <c r="AR27" i="8"/>
  <c r="AS27" i="8"/>
  <c r="AT27" i="8"/>
  <c r="AU27" i="8"/>
  <c r="AW27" i="8"/>
  <c r="AX27" i="8"/>
  <c r="AY27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N29" i="8"/>
  <c r="AO29" i="8"/>
  <c r="AP29" i="8"/>
  <c r="AQ29" i="8"/>
  <c r="AR29" i="8"/>
  <c r="AS29" i="8"/>
  <c r="AT29" i="8"/>
  <c r="AU29" i="8"/>
  <c r="AW29" i="8"/>
  <c r="AX29" i="8"/>
  <c r="AY29" i="8"/>
  <c r="AN30" i="8"/>
  <c r="AZ30" i="8" s="1"/>
  <c r="AO30" i="8"/>
  <c r="AP30" i="8"/>
  <c r="AQ30" i="8"/>
  <c r="AR30" i="8"/>
  <c r="AS30" i="8"/>
  <c r="AT30" i="8"/>
  <c r="AU30" i="8"/>
  <c r="AV30" i="8"/>
  <c r="AW30" i="8"/>
  <c r="AX30" i="8"/>
  <c r="AY30" i="8"/>
  <c r="AN31" i="8"/>
  <c r="AO31" i="8"/>
  <c r="AP31" i="8"/>
  <c r="AQ31" i="8"/>
  <c r="AR31" i="8"/>
  <c r="AS31" i="8"/>
  <c r="AT31" i="8"/>
  <c r="AU31" i="8"/>
  <c r="AW31" i="8"/>
  <c r="AX31" i="8"/>
  <c r="AY31" i="8"/>
  <c r="AN32" i="8"/>
  <c r="AO32" i="8"/>
  <c r="AP32" i="8"/>
  <c r="AQ32" i="8"/>
  <c r="AR32" i="8"/>
  <c r="AS32" i="8"/>
  <c r="AT32" i="8"/>
  <c r="AU32" i="8"/>
  <c r="AW32" i="8"/>
  <c r="AX32" i="8"/>
  <c r="AY32" i="8"/>
  <c r="AN33" i="8"/>
  <c r="AO33" i="8"/>
  <c r="AP33" i="8"/>
  <c r="AQ33" i="8"/>
  <c r="AR33" i="8"/>
  <c r="AS33" i="8"/>
  <c r="AT33" i="8"/>
  <c r="AU33" i="8"/>
  <c r="AW33" i="8"/>
  <c r="AX33" i="8"/>
  <c r="AY33" i="8"/>
  <c r="AN34" i="8"/>
  <c r="AO34" i="8"/>
  <c r="AP34" i="8"/>
  <c r="AQ34" i="8"/>
  <c r="AR34" i="8"/>
  <c r="AS34" i="8"/>
  <c r="AT34" i="8"/>
  <c r="AU34" i="8"/>
  <c r="AV34" i="8"/>
  <c r="AW34" i="8"/>
  <c r="AX34" i="8"/>
  <c r="AY34" i="8"/>
  <c r="AN35" i="8"/>
  <c r="AO35" i="8"/>
  <c r="AP35" i="8"/>
  <c r="AQ35" i="8"/>
  <c r="AR35" i="8"/>
  <c r="AS35" i="8"/>
  <c r="AT35" i="8"/>
  <c r="AU35" i="8"/>
  <c r="AW35" i="8"/>
  <c r="AX35" i="8"/>
  <c r="AY35" i="8"/>
  <c r="AN36" i="8"/>
  <c r="AO36" i="8"/>
  <c r="AP36" i="8"/>
  <c r="AQ36" i="8"/>
  <c r="AR36" i="8"/>
  <c r="AS36" i="8"/>
  <c r="AT36" i="8"/>
  <c r="AU36" i="8"/>
  <c r="AV36" i="8"/>
  <c r="AW36" i="8"/>
  <c r="AX36" i="8"/>
  <c r="AY36" i="8"/>
  <c r="AN37" i="8"/>
  <c r="AO37" i="8"/>
  <c r="AP37" i="8"/>
  <c r="AQ37" i="8"/>
  <c r="AR37" i="8"/>
  <c r="AS37" i="8"/>
  <c r="AT37" i="8"/>
  <c r="AU37" i="8"/>
  <c r="AW37" i="8"/>
  <c r="AX37" i="8"/>
  <c r="AY37" i="8"/>
  <c r="AN38" i="8"/>
  <c r="AO38" i="8"/>
  <c r="AP38" i="8"/>
  <c r="AQ38" i="8"/>
  <c r="AR38" i="8"/>
  <c r="AS38" i="8"/>
  <c r="AT38" i="8"/>
  <c r="AU38" i="8"/>
  <c r="AW38" i="8"/>
  <c r="AX38" i="8"/>
  <c r="AY38" i="8"/>
  <c r="AN39" i="8"/>
  <c r="AO39" i="8"/>
  <c r="AP39" i="8"/>
  <c r="AQ39" i="8"/>
  <c r="AR39" i="8"/>
  <c r="AS39" i="8"/>
  <c r="AT39" i="8"/>
  <c r="AU39" i="8"/>
  <c r="AW39" i="8"/>
  <c r="AX39" i="8"/>
  <c r="AY39" i="8"/>
  <c r="AN40" i="8"/>
  <c r="AO40" i="8"/>
  <c r="AP40" i="8"/>
  <c r="AQ40" i="8"/>
  <c r="AR40" i="8"/>
  <c r="AS40" i="8"/>
  <c r="AT40" i="8"/>
  <c r="AU40" i="8"/>
  <c r="AW40" i="8"/>
  <c r="AX40" i="8"/>
  <c r="AY40" i="8"/>
  <c r="AN41" i="8"/>
  <c r="AO41" i="8"/>
  <c r="AP41" i="8"/>
  <c r="AQ41" i="8"/>
  <c r="AR41" i="8"/>
  <c r="AS41" i="8"/>
  <c r="AT41" i="8"/>
  <c r="AU41" i="8"/>
  <c r="AW41" i="8"/>
  <c r="AX41" i="8"/>
  <c r="AY41" i="8"/>
  <c r="AN42" i="8"/>
  <c r="AO42" i="8"/>
  <c r="AP42" i="8"/>
  <c r="AQ42" i="8"/>
  <c r="AR42" i="8"/>
  <c r="AS42" i="8"/>
  <c r="AT42" i="8"/>
  <c r="AU42" i="8"/>
  <c r="AW42" i="8"/>
  <c r="AX42" i="8"/>
  <c r="AY42" i="8"/>
  <c r="AN43" i="8"/>
  <c r="AO43" i="8"/>
  <c r="AP43" i="8"/>
  <c r="AQ43" i="8"/>
  <c r="AR43" i="8"/>
  <c r="AS43" i="8"/>
  <c r="AT43" i="8"/>
  <c r="AU43" i="8"/>
  <c r="AW43" i="8"/>
  <c r="AX43" i="8"/>
  <c r="AY43" i="8"/>
  <c r="AN44" i="8"/>
  <c r="AZ44" i="8" s="1"/>
  <c r="AO44" i="8"/>
  <c r="AP44" i="8"/>
  <c r="AQ44" i="8"/>
  <c r="AR44" i="8"/>
  <c r="AS44" i="8"/>
  <c r="AT44" i="8"/>
  <c r="AU44" i="8"/>
  <c r="AV44" i="8"/>
  <c r="AW44" i="8"/>
  <c r="AX44" i="8"/>
  <c r="AY44" i="8"/>
  <c r="AN45" i="8"/>
  <c r="AO45" i="8"/>
  <c r="AP45" i="8"/>
  <c r="AQ45" i="8"/>
  <c r="AR45" i="8"/>
  <c r="AS45" i="8"/>
  <c r="AT45" i="8"/>
  <c r="AU45" i="8"/>
  <c r="AW45" i="8"/>
  <c r="AX45" i="8"/>
  <c r="AY45" i="8"/>
  <c r="AN46" i="8"/>
  <c r="AO46" i="8"/>
  <c r="AP46" i="8"/>
  <c r="AQ46" i="8"/>
  <c r="AR46" i="8"/>
  <c r="AS46" i="8"/>
  <c r="AT46" i="8"/>
  <c r="AU46" i="8"/>
  <c r="AV46" i="8"/>
  <c r="AW46" i="8"/>
  <c r="AX46" i="8"/>
  <c r="AY46" i="8"/>
  <c r="AN47" i="8"/>
  <c r="AO47" i="8"/>
  <c r="AP47" i="8"/>
  <c r="AQ47" i="8"/>
  <c r="AR47" i="8"/>
  <c r="AS47" i="8"/>
  <c r="AT47" i="8"/>
  <c r="AU47" i="8"/>
  <c r="AW47" i="8"/>
  <c r="AX47" i="8"/>
  <c r="AY47" i="8"/>
  <c r="AN48" i="8"/>
  <c r="AO48" i="8"/>
  <c r="AP48" i="8"/>
  <c r="AQ48" i="8"/>
  <c r="AR48" i="8"/>
  <c r="AS48" i="8"/>
  <c r="AT48" i="8"/>
  <c r="AU48" i="8"/>
  <c r="AV48" i="8"/>
  <c r="AW48" i="8"/>
  <c r="AX48" i="8"/>
  <c r="AY48" i="8"/>
  <c r="AN49" i="8"/>
  <c r="AO49" i="8"/>
  <c r="AP49" i="8"/>
  <c r="AQ49" i="8"/>
  <c r="AR49" i="8"/>
  <c r="AS49" i="8"/>
  <c r="AT49" i="8"/>
  <c r="AU49" i="8"/>
  <c r="AW49" i="8"/>
  <c r="AX49" i="8"/>
  <c r="AY49" i="8"/>
  <c r="AN50" i="8"/>
  <c r="AO50" i="8"/>
  <c r="AP50" i="8"/>
  <c r="AQ50" i="8"/>
  <c r="AR50" i="8"/>
  <c r="AS50" i="8"/>
  <c r="AT50" i="8"/>
  <c r="AU50" i="8"/>
  <c r="AW50" i="8"/>
  <c r="AX50" i="8"/>
  <c r="AY50" i="8"/>
  <c r="AN51" i="8"/>
  <c r="AO51" i="8"/>
  <c r="AP51" i="8"/>
  <c r="AQ51" i="8"/>
  <c r="AR51" i="8"/>
  <c r="AS51" i="8"/>
  <c r="AT51" i="8"/>
  <c r="AU51" i="8"/>
  <c r="AW51" i="8"/>
  <c r="AX51" i="8"/>
  <c r="AY51" i="8"/>
  <c r="AN52" i="8"/>
  <c r="AO52" i="8"/>
  <c r="AP52" i="8"/>
  <c r="AQ52" i="8"/>
  <c r="AR52" i="8"/>
  <c r="AS52" i="8"/>
  <c r="AT52" i="8"/>
  <c r="AU52" i="8"/>
  <c r="AV52" i="8"/>
  <c r="AW52" i="8"/>
  <c r="AX52" i="8"/>
  <c r="AY52" i="8"/>
  <c r="AN53" i="8"/>
  <c r="AO53" i="8"/>
  <c r="AP53" i="8"/>
  <c r="AQ53" i="8"/>
  <c r="AR53" i="8"/>
  <c r="AS53" i="8"/>
  <c r="AT53" i="8"/>
  <c r="AU53" i="8"/>
  <c r="AW53" i="8"/>
  <c r="AX53" i="8"/>
  <c r="AY53" i="8"/>
  <c r="AN54" i="8"/>
  <c r="AO54" i="8"/>
  <c r="AP54" i="8"/>
  <c r="AQ54" i="8"/>
  <c r="AR54" i="8"/>
  <c r="AS54" i="8"/>
  <c r="AT54" i="8"/>
  <c r="AU54" i="8"/>
  <c r="AV54" i="8"/>
  <c r="AW54" i="8"/>
  <c r="AX54" i="8"/>
  <c r="AY54" i="8"/>
  <c r="AN55" i="8"/>
  <c r="AO55" i="8"/>
  <c r="AP55" i="8"/>
  <c r="AQ55" i="8"/>
  <c r="AR55" i="8"/>
  <c r="AS55" i="8"/>
  <c r="AT55" i="8"/>
  <c r="AU55" i="8"/>
  <c r="AW55" i="8"/>
  <c r="AX55" i="8"/>
  <c r="AY55" i="8"/>
  <c r="AN56" i="8"/>
  <c r="AO56" i="8"/>
  <c r="AP56" i="8"/>
  <c r="AQ56" i="8"/>
  <c r="AR56" i="8"/>
  <c r="AS56" i="8"/>
  <c r="AT56" i="8"/>
  <c r="AU56" i="8"/>
  <c r="AV56" i="8"/>
  <c r="AW56" i="8"/>
  <c r="AX56" i="8"/>
  <c r="AY56" i="8"/>
  <c r="AN57" i="8"/>
  <c r="AO57" i="8"/>
  <c r="AP57" i="8"/>
  <c r="AQ57" i="8"/>
  <c r="AR57" i="8"/>
  <c r="AS57" i="8"/>
  <c r="AT57" i="8"/>
  <c r="AU57" i="8"/>
  <c r="AW57" i="8"/>
  <c r="AX57" i="8"/>
  <c r="AY57" i="8"/>
  <c r="AN58" i="8"/>
  <c r="AO58" i="8"/>
  <c r="AP58" i="8"/>
  <c r="AQ58" i="8"/>
  <c r="AR58" i="8"/>
  <c r="AS58" i="8"/>
  <c r="AT58" i="8"/>
  <c r="AU58" i="8"/>
  <c r="AV58" i="8"/>
  <c r="AW58" i="8"/>
  <c r="AX58" i="8"/>
  <c r="AY58" i="8"/>
  <c r="AN59" i="8"/>
  <c r="AO59" i="8"/>
  <c r="AP59" i="8"/>
  <c r="AQ59" i="8"/>
  <c r="AR59" i="8"/>
  <c r="AS59" i="8"/>
  <c r="AT59" i="8"/>
  <c r="AU59" i="8"/>
  <c r="AW59" i="8"/>
  <c r="AX59" i="8"/>
  <c r="AY59" i="8"/>
  <c r="AN60" i="8"/>
  <c r="AO60" i="8"/>
  <c r="AP60" i="8"/>
  <c r="AQ60" i="8"/>
  <c r="AR60" i="8"/>
  <c r="AS60" i="8"/>
  <c r="AT60" i="8"/>
  <c r="AU60" i="8"/>
  <c r="AV60" i="8"/>
  <c r="AW60" i="8"/>
  <c r="AX60" i="8"/>
  <c r="AY60" i="8"/>
  <c r="AN61" i="8"/>
  <c r="AO61" i="8"/>
  <c r="AP61" i="8"/>
  <c r="AQ61" i="8"/>
  <c r="AR61" i="8"/>
  <c r="AS61" i="8"/>
  <c r="AT61" i="8"/>
  <c r="AU61" i="8"/>
  <c r="AW61" i="8"/>
  <c r="AX61" i="8"/>
  <c r="AY61" i="8"/>
  <c r="AN62" i="8"/>
  <c r="AO62" i="8"/>
  <c r="AP62" i="8"/>
  <c r="AQ62" i="8"/>
  <c r="AR62" i="8"/>
  <c r="AS62" i="8"/>
  <c r="AT62" i="8"/>
  <c r="AU62" i="8"/>
  <c r="AV62" i="8"/>
  <c r="AW62" i="8"/>
  <c r="AX62" i="8"/>
  <c r="AY62" i="8"/>
  <c r="AN63" i="8"/>
  <c r="AO63" i="8"/>
  <c r="AP63" i="8"/>
  <c r="AQ63" i="8"/>
  <c r="AR63" i="8"/>
  <c r="AS63" i="8"/>
  <c r="AT63" i="8"/>
  <c r="AU63" i="8"/>
  <c r="AW63" i="8"/>
  <c r="AX63" i="8"/>
  <c r="AY63" i="8"/>
  <c r="AN64" i="8"/>
  <c r="AZ64" i="8" s="1"/>
  <c r="AO64" i="8"/>
  <c r="AP64" i="8"/>
  <c r="AQ64" i="8"/>
  <c r="AR64" i="8"/>
  <c r="AS64" i="8"/>
  <c r="AT64" i="8"/>
  <c r="AU64" i="8"/>
  <c r="AV64" i="8"/>
  <c r="AW64" i="8"/>
  <c r="AX64" i="8"/>
  <c r="AY64" i="8"/>
  <c r="AN65" i="8"/>
  <c r="AO65" i="8"/>
  <c r="AP65" i="8"/>
  <c r="AQ65" i="8"/>
  <c r="AR65" i="8"/>
  <c r="AS65" i="8"/>
  <c r="AT65" i="8"/>
  <c r="AU65" i="8"/>
  <c r="AW65" i="8"/>
  <c r="AX65" i="8"/>
  <c r="AY65" i="8"/>
  <c r="AN66" i="8"/>
  <c r="AO66" i="8"/>
  <c r="AP66" i="8"/>
  <c r="AQ66" i="8"/>
  <c r="AR66" i="8"/>
  <c r="AS66" i="8"/>
  <c r="AT66" i="8"/>
  <c r="AU66" i="8"/>
  <c r="AV66" i="8"/>
  <c r="AW66" i="8"/>
  <c r="AX66" i="8"/>
  <c r="AY66" i="8"/>
  <c r="AN67" i="8"/>
  <c r="AO67" i="8"/>
  <c r="AP67" i="8"/>
  <c r="AQ67" i="8"/>
  <c r="AR67" i="8"/>
  <c r="AS67" i="8"/>
  <c r="AT67" i="8"/>
  <c r="AU67" i="8"/>
  <c r="AW67" i="8"/>
  <c r="AX67" i="8"/>
  <c r="AY67" i="8"/>
  <c r="AN68" i="8"/>
  <c r="AO68" i="8"/>
  <c r="AP68" i="8"/>
  <c r="AQ68" i="8"/>
  <c r="AR68" i="8"/>
  <c r="AS68" i="8"/>
  <c r="AT68" i="8"/>
  <c r="AU68" i="8"/>
  <c r="AW68" i="8"/>
  <c r="AX68" i="8"/>
  <c r="AY68" i="8"/>
  <c r="AN69" i="8"/>
  <c r="AO69" i="8"/>
  <c r="AP69" i="8"/>
  <c r="AQ69" i="8"/>
  <c r="AR69" i="8"/>
  <c r="AS69" i="8"/>
  <c r="AT69" i="8"/>
  <c r="AU69" i="8"/>
  <c r="AW69" i="8"/>
  <c r="AX69" i="8"/>
  <c r="AY69" i="8"/>
  <c r="AN70" i="8"/>
  <c r="AO70" i="8"/>
  <c r="AP70" i="8"/>
  <c r="AQ70" i="8"/>
  <c r="AR70" i="8"/>
  <c r="AS70" i="8"/>
  <c r="AT70" i="8"/>
  <c r="AU70" i="8"/>
  <c r="AW70" i="8"/>
  <c r="AX70" i="8"/>
  <c r="AY70" i="8"/>
  <c r="AN71" i="8"/>
  <c r="AO71" i="8"/>
  <c r="AP71" i="8"/>
  <c r="AQ71" i="8"/>
  <c r="AR71" i="8"/>
  <c r="AS71" i="8"/>
  <c r="AT71" i="8"/>
  <c r="AU71" i="8"/>
  <c r="AW71" i="8"/>
  <c r="AX71" i="8"/>
  <c r="AY71" i="8"/>
  <c r="AN72" i="8"/>
  <c r="AO72" i="8"/>
  <c r="AP72" i="8"/>
  <c r="AQ72" i="8"/>
  <c r="AR72" i="8"/>
  <c r="AS72" i="8"/>
  <c r="AT72" i="8"/>
  <c r="AU72" i="8"/>
  <c r="AW72" i="8"/>
  <c r="AX72" i="8"/>
  <c r="AY72" i="8"/>
  <c r="AN73" i="8"/>
  <c r="AO73" i="8"/>
  <c r="AP73" i="8"/>
  <c r="AQ73" i="8"/>
  <c r="AR73" i="8"/>
  <c r="AS73" i="8"/>
  <c r="AT73" i="8"/>
  <c r="AU73" i="8"/>
  <c r="AW73" i="8"/>
  <c r="AX73" i="8"/>
  <c r="AY73" i="8"/>
  <c r="AN74" i="8"/>
  <c r="AO74" i="8"/>
  <c r="AP74" i="8"/>
  <c r="AQ74" i="8"/>
  <c r="AR74" i="8"/>
  <c r="AS74" i="8"/>
  <c r="AT74" i="8"/>
  <c r="AU74" i="8"/>
  <c r="AW74" i="8"/>
  <c r="AX74" i="8"/>
  <c r="AY74" i="8"/>
  <c r="AN75" i="8"/>
  <c r="AO75" i="8"/>
  <c r="AP75" i="8"/>
  <c r="AQ75" i="8"/>
  <c r="AR75" i="8"/>
  <c r="AS75" i="8"/>
  <c r="AT75" i="8"/>
  <c r="AU75" i="8"/>
  <c r="AW75" i="8"/>
  <c r="AX75" i="8"/>
  <c r="AY75" i="8"/>
  <c r="AN76" i="8"/>
  <c r="AO76" i="8"/>
  <c r="AP76" i="8"/>
  <c r="AQ76" i="8"/>
  <c r="AR76" i="8"/>
  <c r="AS76" i="8"/>
  <c r="AT76" i="8"/>
  <c r="AU76" i="8"/>
  <c r="AW76" i="8"/>
  <c r="AX76" i="8"/>
  <c r="AY76" i="8"/>
  <c r="AN77" i="8"/>
  <c r="AO77" i="8"/>
  <c r="AP77" i="8"/>
  <c r="AQ77" i="8"/>
  <c r="AR77" i="8"/>
  <c r="AS77" i="8"/>
  <c r="AT77" i="8"/>
  <c r="AU77" i="8"/>
  <c r="AW77" i="8"/>
  <c r="AX77" i="8"/>
  <c r="AY77" i="8"/>
  <c r="AN78" i="8"/>
  <c r="AO78" i="8"/>
  <c r="AP78" i="8"/>
  <c r="AQ78" i="8"/>
  <c r="AR78" i="8"/>
  <c r="AS78" i="8"/>
  <c r="AT78" i="8"/>
  <c r="AU78" i="8"/>
  <c r="AW78" i="8"/>
  <c r="AX78" i="8"/>
  <c r="AY78" i="8"/>
  <c r="AN79" i="8"/>
  <c r="AO79" i="8"/>
  <c r="AP79" i="8"/>
  <c r="AQ79" i="8"/>
  <c r="AR79" i="8"/>
  <c r="AS79" i="8"/>
  <c r="AT79" i="8"/>
  <c r="AU79" i="8"/>
  <c r="AW79" i="8"/>
  <c r="AX79" i="8"/>
  <c r="AY79" i="8"/>
  <c r="AN80" i="8"/>
  <c r="AO80" i="8"/>
  <c r="AP80" i="8"/>
  <c r="AQ80" i="8"/>
  <c r="AR80" i="8"/>
  <c r="AS80" i="8"/>
  <c r="AT80" i="8"/>
  <c r="AU80" i="8"/>
  <c r="AW80" i="8"/>
  <c r="AX80" i="8"/>
  <c r="AY80" i="8"/>
  <c r="AN81" i="8"/>
  <c r="AO81" i="8"/>
  <c r="AP81" i="8"/>
  <c r="AQ81" i="8"/>
  <c r="AR81" i="8"/>
  <c r="AS81" i="8"/>
  <c r="AT81" i="8"/>
  <c r="AU81" i="8"/>
  <c r="AW81" i="8"/>
  <c r="AX81" i="8"/>
  <c r="AY81" i="8"/>
  <c r="AN82" i="8"/>
  <c r="AO82" i="8"/>
  <c r="AP82" i="8"/>
  <c r="AQ82" i="8"/>
  <c r="AR82" i="8"/>
  <c r="AS82" i="8"/>
  <c r="AT82" i="8"/>
  <c r="AU82" i="8"/>
  <c r="AW82" i="8"/>
  <c r="AX82" i="8"/>
  <c r="AY82" i="8"/>
  <c r="AN83" i="8"/>
  <c r="AO83" i="8"/>
  <c r="AP83" i="8"/>
  <c r="AQ83" i="8"/>
  <c r="AR83" i="8"/>
  <c r="AS83" i="8"/>
  <c r="AT83" i="8"/>
  <c r="AU83" i="8"/>
  <c r="AW83" i="8"/>
  <c r="AX83" i="8"/>
  <c r="AY83" i="8"/>
  <c r="AN84" i="8"/>
  <c r="AO84" i="8"/>
  <c r="AP84" i="8"/>
  <c r="AQ84" i="8"/>
  <c r="AR84" i="8"/>
  <c r="AS84" i="8"/>
  <c r="AT84" i="8"/>
  <c r="AU84" i="8"/>
  <c r="AW84" i="8"/>
  <c r="AX84" i="8"/>
  <c r="AY84" i="8"/>
  <c r="AN85" i="8"/>
  <c r="AO85" i="8"/>
  <c r="AP85" i="8"/>
  <c r="AQ85" i="8"/>
  <c r="AR85" i="8"/>
  <c r="AS85" i="8"/>
  <c r="AT85" i="8"/>
  <c r="AU85" i="8"/>
  <c r="AW85" i="8"/>
  <c r="AX85" i="8"/>
  <c r="AY85" i="8"/>
  <c r="AN86" i="8"/>
  <c r="AO86" i="8"/>
  <c r="AP86" i="8"/>
  <c r="AQ86" i="8"/>
  <c r="AR86" i="8"/>
  <c r="AS86" i="8"/>
  <c r="AT86" i="8"/>
  <c r="AU86" i="8"/>
  <c r="AW86" i="8"/>
  <c r="AX86" i="8"/>
  <c r="AY86" i="8"/>
  <c r="AN87" i="8"/>
  <c r="AO87" i="8"/>
  <c r="AP87" i="8"/>
  <c r="AQ87" i="8"/>
  <c r="AR87" i="8"/>
  <c r="AS87" i="8"/>
  <c r="AT87" i="8"/>
  <c r="AU87" i="8"/>
  <c r="AW87" i="8"/>
  <c r="AX87" i="8"/>
  <c r="AY87" i="8"/>
  <c r="AN88" i="8"/>
  <c r="AO88" i="8"/>
  <c r="AP88" i="8"/>
  <c r="AQ88" i="8"/>
  <c r="AR88" i="8"/>
  <c r="AS88" i="8"/>
  <c r="AT88" i="8"/>
  <c r="AU88" i="8"/>
  <c r="AW88" i="8"/>
  <c r="AX88" i="8"/>
  <c r="AY88" i="8"/>
  <c r="AN89" i="8"/>
  <c r="AO89" i="8"/>
  <c r="AP89" i="8"/>
  <c r="AQ89" i="8"/>
  <c r="AR89" i="8"/>
  <c r="AS89" i="8"/>
  <c r="AT89" i="8"/>
  <c r="AU89" i="8"/>
  <c r="AW89" i="8"/>
  <c r="AX89" i="8"/>
  <c r="AY89" i="8"/>
  <c r="AN90" i="8"/>
  <c r="AO90" i="8"/>
  <c r="AP90" i="8"/>
  <c r="AQ90" i="8"/>
  <c r="AR90" i="8"/>
  <c r="AS90" i="8"/>
  <c r="AT90" i="8"/>
  <c r="AU90" i="8"/>
  <c r="AW90" i="8"/>
  <c r="AX90" i="8"/>
  <c r="AY90" i="8"/>
  <c r="AN91" i="8"/>
  <c r="AO91" i="8"/>
  <c r="AP91" i="8"/>
  <c r="AQ91" i="8"/>
  <c r="AR91" i="8"/>
  <c r="AS91" i="8"/>
  <c r="AT91" i="8"/>
  <c r="AU91" i="8"/>
  <c r="AW91" i="8"/>
  <c r="AX91" i="8"/>
  <c r="AY91" i="8"/>
  <c r="AN92" i="8"/>
  <c r="AO92" i="8"/>
  <c r="AP92" i="8"/>
  <c r="AQ92" i="8"/>
  <c r="AR92" i="8"/>
  <c r="AS92" i="8"/>
  <c r="AT92" i="8"/>
  <c r="AU92" i="8"/>
  <c r="AV92" i="8"/>
  <c r="AW92" i="8"/>
  <c r="AX92" i="8"/>
  <c r="AY92" i="8"/>
  <c r="AN93" i="8"/>
  <c r="AO93" i="8"/>
  <c r="AP93" i="8"/>
  <c r="AQ93" i="8"/>
  <c r="AR93" i="8"/>
  <c r="AS93" i="8"/>
  <c r="AT93" i="8"/>
  <c r="AU93" i="8"/>
  <c r="AW93" i="8"/>
  <c r="AX93" i="8"/>
  <c r="AY93" i="8"/>
  <c r="AN94" i="8"/>
  <c r="AO94" i="8"/>
  <c r="AP94" i="8"/>
  <c r="AQ94" i="8"/>
  <c r="AR94" i="8"/>
  <c r="AS94" i="8"/>
  <c r="AT94" i="8"/>
  <c r="AU94" i="8"/>
  <c r="AV94" i="8"/>
  <c r="AW94" i="8"/>
  <c r="AX94" i="8"/>
  <c r="AY94" i="8"/>
  <c r="AN95" i="8"/>
  <c r="AO95" i="8"/>
  <c r="AP95" i="8"/>
  <c r="AQ95" i="8"/>
  <c r="AR95" i="8"/>
  <c r="AS95" i="8"/>
  <c r="AT95" i="8"/>
  <c r="AU95" i="8"/>
  <c r="AW95" i="8"/>
  <c r="AX95" i="8"/>
  <c r="AY95" i="8"/>
  <c r="AN96" i="8"/>
  <c r="AO96" i="8"/>
  <c r="AP96" i="8"/>
  <c r="AQ96" i="8"/>
  <c r="AR96" i="8"/>
  <c r="AS96" i="8"/>
  <c r="AT96" i="8"/>
  <c r="AU96" i="8"/>
  <c r="AW96" i="8"/>
  <c r="AX96" i="8"/>
  <c r="AY96" i="8"/>
  <c r="AN97" i="8"/>
  <c r="AO97" i="8"/>
  <c r="AP97" i="8"/>
  <c r="AQ97" i="8"/>
  <c r="AR97" i="8"/>
  <c r="AS97" i="8"/>
  <c r="AT97" i="8"/>
  <c r="AU97" i="8"/>
  <c r="AW97" i="8"/>
  <c r="AX97" i="8"/>
  <c r="AY97" i="8"/>
  <c r="AN98" i="8"/>
  <c r="AO98" i="8"/>
  <c r="AP98" i="8"/>
  <c r="AQ98" i="8"/>
  <c r="AR98" i="8"/>
  <c r="AS98" i="8"/>
  <c r="AT98" i="8"/>
  <c r="AU98" i="8"/>
  <c r="AW98" i="8"/>
  <c r="AX98" i="8"/>
  <c r="AY98" i="8"/>
  <c r="AN99" i="8"/>
  <c r="AO99" i="8"/>
  <c r="AP99" i="8"/>
  <c r="AQ99" i="8"/>
  <c r="AR99" i="8"/>
  <c r="AS99" i="8"/>
  <c r="AT99" i="8"/>
  <c r="AU99" i="8"/>
  <c r="AW99" i="8"/>
  <c r="AX99" i="8"/>
  <c r="AY99" i="8"/>
  <c r="AN100" i="8"/>
  <c r="AO100" i="8"/>
  <c r="AP100" i="8"/>
  <c r="AQ100" i="8"/>
  <c r="AR100" i="8"/>
  <c r="AS100" i="8"/>
  <c r="AT100" i="8"/>
  <c r="AU100" i="8"/>
  <c r="AV100" i="8"/>
  <c r="AW100" i="8"/>
  <c r="AX100" i="8"/>
  <c r="AY100" i="8"/>
  <c r="AN101" i="8"/>
  <c r="AO101" i="8"/>
  <c r="AP101" i="8"/>
  <c r="AQ101" i="8"/>
  <c r="AR101" i="8"/>
  <c r="AS101" i="8"/>
  <c r="AT101" i="8"/>
  <c r="AU101" i="8"/>
  <c r="AW101" i="8"/>
  <c r="AX101" i="8"/>
  <c r="AY101" i="8"/>
  <c r="AN102" i="8"/>
  <c r="AZ102" i="8" s="1"/>
  <c r="AO102" i="8"/>
  <c r="AP102" i="8"/>
  <c r="AQ102" i="8"/>
  <c r="AR102" i="8"/>
  <c r="AS102" i="8"/>
  <c r="AT102" i="8"/>
  <c r="AU102" i="8"/>
  <c r="AV102" i="8"/>
  <c r="AW102" i="8"/>
  <c r="AX102" i="8"/>
  <c r="BM102" i="8" s="1"/>
  <c r="AY102" i="8"/>
  <c r="AN103" i="8"/>
  <c r="AO103" i="8"/>
  <c r="AP103" i="8"/>
  <c r="AQ103" i="8"/>
  <c r="AR103" i="8"/>
  <c r="AS103" i="8"/>
  <c r="AT103" i="8"/>
  <c r="AU103" i="8"/>
  <c r="AV103" i="8"/>
  <c r="AW103" i="8"/>
  <c r="AX103" i="8"/>
  <c r="AY103" i="8"/>
  <c r="AN104" i="8"/>
  <c r="AO104" i="8"/>
  <c r="AP104" i="8"/>
  <c r="AQ104" i="8"/>
  <c r="AR104" i="8"/>
  <c r="AS104" i="8"/>
  <c r="AT104" i="8"/>
  <c r="AU104" i="8"/>
  <c r="AW104" i="8"/>
  <c r="AX104" i="8"/>
  <c r="AY104" i="8"/>
  <c r="AN105" i="8"/>
  <c r="AO105" i="8"/>
  <c r="AP105" i="8"/>
  <c r="AQ105" i="8"/>
  <c r="AR105" i="8"/>
  <c r="AS105" i="8"/>
  <c r="AT105" i="8"/>
  <c r="AU105" i="8"/>
  <c r="AV105" i="8"/>
  <c r="AW105" i="8"/>
  <c r="AX105" i="8"/>
  <c r="AY105" i="8"/>
  <c r="AN106" i="8"/>
  <c r="AO106" i="8"/>
  <c r="AP106" i="8"/>
  <c r="AQ106" i="8"/>
  <c r="AR106" i="8"/>
  <c r="AS106" i="8"/>
  <c r="AT106" i="8"/>
  <c r="AU106" i="8"/>
  <c r="AW106" i="8"/>
  <c r="AX106" i="8"/>
  <c r="AY106" i="8"/>
  <c r="AN107" i="8"/>
  <c r="AO107" i="8"/>
  <c r="AP107" i="8"/>
  <c r="AQ107" i="8"/>
  <c r="AR107" i="8"/>
  <c r="AS107" i="8"/>
  <c r="AT107" i="8"/>
  <c r="AU107" i="8"/>
  <c r="AW107" i="8"/>
  <c r="AX107" i="8"/>
  <c r="AY107" i="8"/>
  <c r="AN108" i="8"/>
  <c r="AO108" i="8"/>
  <c r="AP108" i="8"/>
  <c r="AQ108" i="8"/>
  <c r="AR108" i="8"/>
  <c r="AS108" i="8"/>
  <c r="AT108" i="8"/>
  <c r="AU108" i="8"/>
  <c r="AV108" i="8"/>
  <c r="AW108" i="8"/>
  <c r="AX108" i="8"/>
  <c r="AY108" i="8"/>
  <c r="AN109" i="8"/>
  <c r="AO109" i="8"/>
  <c r="AP109" i="8"/>
  <c r="AQ109" i="8"/>
  <c r="AR109" i="8"/>
  <c r="AS109" i="8"/>
  <c r="AT109" i="8"/>
  <c r="AU109" i="8"/>
  <c r="AW109" i="8"/>
  <c r="AX109" i="8"/>
  <c r="AY109" i="8"/>
  <c r="AN110" i="8"/>
  <c r="AZ110" i="8" s="1"/>
  <c r="AO110" i="8"/>
  <c r="AP110" i="8"/>
  <c r="AQ110" i="8"/>
  <c r="AR110" i="8"/>
  <c r="AS110" i="8"/>
  <c r="AT110" i="8"/>
  <c r="AU110" i="8"/>
  <c r="BJ110" i="8" s="1"/>
  <c r="AV110" i="8"/>
  <c r="AW110" i="8"/>
  <c r="AX110" i="8"/>
  <c r="AY110" i="8"/>
  <c r="AN111" i="8"/>
  <c r="AO111" i="8"/>
  <c r="AP111" i="8"/>
  <c r="AQ111" i="8"/>
  <c r="AR111" i="8"/>
  <c r="AS111" i="8"/>
  <c r="AT111" i="8"/>
  <c r="AU111" i="8"/>
  <c r="AW111" i="8"/>
  <c r="AX111" i="8"/>
  <c r="AY111" i="8"/>
  <c r="AN112" i="8"/>
  <c r="AO112" i="8"/>
  <c r="AP112" i="8"/>
  <c r="AQ112" i="8"/>
  <c r="AR112" i="8"/>
  <c r="AS112" i="8"/>
  <c r="AT112" i="8"/>
  <c r="AU112" i="8"/>
  <c r="AV112" i="8"/>
  <c r="AW112" i="8"/>
  <c r="AX112" i="8"/>
  <c r="AY112" i="8"/>
  <c r="AN113" i="8"/>
  <c r="AO113" i="8"/>
  <c r="AP113" i="8"/>
  <c r="AQ113" i="8"/>
  <c r="AR113" i="8"/>
  <c r="AS113" i="8"/>
  <c r="AT113" i="8"/>
  <c r="AU113" i="8"/>
  <c r="AW113" i="8"/>
  <c r="AX113" i="8"/>
  <c r="AY113" i="8"/>
  <c r="AN114" i="8"/>
  <c r="AO114" i="8"/>
  <c r="AP114" i="8"/>
  <c r="AQ114" i="8"/>
  <c r="AR114" i="8"/>
  <c r="AS114" i="8"/>
  <c r="AT114" i="8"/>
  <c r="AU114" i="8"/>
  <c r="AV114" i="8"/>
  <c r="AW114" i="8"/>
  <c r="AX114" i="8"/>
  <c r="AY114" i="8"/>
  <c r="AN115" i="8"/>
  <c r="AO115" i="8"/>
  <c r="AP115" i="8"/>
  <c r="AQ115" i="8"/>
  <c r="AR115" i="8"/>
  <c r="AS115" i="8"/>
  <c r="AT115" i="8"/>
  <c r="AU115" i="8"/>
  <c r="AW115" i="8"/>
  <c r="AX115" i="8"/>
  <c r="AY115" i="8"/>
  <c r="AN116" i="8"/>
  <c r="AO116" i="8"/>
  <c r="AP116" i="8"/>
  <c r="AQ116" i="8"/>
  <c r="AR116" i="8"/>
  <c r="AS116" i="8"/>
  <c r="AT116" i="8"/>
  <c r="AU116" i="8"/>
  <c r="AV116" i="8"/>
  <c r="AW116" i="8"/>
  <c r="AX116" i="8"/>
  <c r="AY116" i="8"/>
  <c r="AN117" i="8"/>
  <c r="AO117" i="8"/>
  <c r="AP117" i="8"/>
  <c r="AQ117" i="8"/>
  <c r="AR117" i="8"/>
  <c r="AS117" i="8"/>
  <c r="AT117" i="8"/>
  <c r="AU117" i="8"/>
  <c r="AW117" i="8"/>
  <c r="AX117" i="8"/>
  <c r="AY117" i="8"/>
  <c r="AN118" i="8"/>
  <c r="AZ118" i="8" s="1"/>
  <c r="AO118" i="8"/>
  <c r="AP118" i="8"/>
  <c r="AQ118" i="8"/>
  <c r="AR118" i="8"/>
  <c r="AS118" i="8"/>
  <c r="AT118" i="8"/>
  <c r="AU118" i="8"/>
  <c r="AV118" i="8"/>
  <c r="AW118" i="8"/>
  <c r="AX118" i="8"/>
  <c r="AY118" i="8"/>
  <c r="AN119" i="8"/>
  <c r="AO119" i="8"/>
  <c r="AP119" i="8"/>
  <c r="AQ119" i="8"/>
  <c r="AR119" i="8"/>
  <c r="AS119" i="8"/>
  <c r="AT119" i="8"/>
  <c r="AU119" i="8"/>
  <c r="AV119" i="8"/>
  <c r="AW119" i="8"/>
  <c r="AX119" i="8"/>
  <c r="AY119" i="8"/>
  <c r="AN120" i="8"/>
  <c r="AO120" i="8"/>
  <c r="AP120" i="8"/>
  <c r="AQ120" i="8"/>
  <c r="AR120" i="8"/>
  <c r="AS120" i="8"/>
  <c r="AT120" i="8"/>
  <c r="AU120" i="8"/>
  <c r="AW120" i="8"/>
  <c r="AX120" i="8"/>
  <c r="AY120" i="8"/>
  <c r="AN121" i="8"/>
  <c r="AO121" i="8"/>
  <c r="AP121" i="8"/>
  <c r="AQ121" i="8"/>
  <c r="AR121" i="8"/>
  <c r="AS121" i="8"/>
  <c r="AT121" i="8"/>
  <c r="AU121" i="8"/>
  <c r="AV121" i="8"/>
  <c r="AW121" i="8"/>
  <c r="AX121" i="8"/>
  <c r="AY121" i="8"/>
  <c r="AN122" i="8"/>
  <c r="AO122" i="8"/>
  <c r="AP122" i="8"/>
  <c r="AQ122" i="8"/>
  <c r="AR122" i="8"/>
  <c r="AS122" i="8"/>
  <c r="AT122" i="8"/>
  <c r="AU122" i="8"/>
  <c r="AW122" i="8"/>
  <c r="AX122" i="8"/>
  <c r="AY122" i="8"/>
  <c r="AN123" i="8"/>
  <c r="AO123" i="8"/>
  <c r="AP123" i="8"/>
  <c r="AQ123" i="8"/>
  <c r="AR123" i="8"/>
  <c r="AS123" i="8"/>
  <c r="AT123" i="8"/>
  <c r="AU123" i="8"/>
  <c r="AV123" i="8"/>
  <c r="AW123" i="8"/>
  <c r="AX123" i="8"/>
  <c r="AY123" i="8"/>
  <c r="AN124" i="8"/>
  <c r="AO124" i="8"/>
  <c r="AP124" i="8"/>
  <c r="AQ124" i="8"/>
  <c r="AR124" i="8"/>
  <c r="AS124" i="8"/>
  <c r="AT124" i="8"/>
  <c r="AU124" i="8"/>
  <c r="AW124" i="8"/>
  <c r="AX124" i="8"/>
  <c r="AY124" i="8"/>
  <c r="AN125" i="8"/>
  <c r="AO125" i="8"/>
  <c r="AP125" i="8"/>
  <c r="AQ125" i="8"/>
  <c r="AR125" i="8"/>
  <c r="AS125" i="8"/>
  <c r="AT125" i="8"/>
  <c r="AU125" i="8"/>
  <c r="AW125" i="8"/>
  <c r="AX125" i="8"/>
  <c r="AY125" i="8"/>
  <c r="AN126" i="8"/>
  <c r="AO126" i="8"/>
  <c r="AP126" i="8"/>
  <c r="AQ126" i="8"/>
  <c r="AR126" i="8"/>
  <c r="AS126" i="8"/>
  <c r="AT126" i="8"/>
  <c r="AU126" i="8"/>
  <c r="AV126" i="8"/>
  <c r="AW126" i="8"/>
  <c r="AX126" i="8"/>
  <c r="AY126" i="8"/>
  <c r="AN127" i="8"/>
  <c r="AO127" i="8"/>
  <c r="AP127" i="8"/>
  <c r="AQ127" i="8"/>
  <c r="AR127" i="8"/>
  <c r="AS127" i="8"/>
  <c r="AT127" i="8"/>
  <c r="AU127" i="8"/>
  <c r="AW127" i="8"/>
  <c r="AX127" i="8"/>
  <c r="AY127" i="8"/>
  <c r="AN128" i="8"/>
  <c r="AO128" i="8"/>
  <c r="AP128" i="8"/>
  <c r="AQ128" i="8"/>
  <c r="AR128" i="8"/>
  <c r="AS128" i="8"/>
  <c r="AT128" i="8"/>
  <c r="AU128" i="8"/>
  <c r="AV128" i="8"/>
  <c r="AW128" i="8"/>
  <c r="AX128" i="8"/>
  <c r="AY128" i="8"/>
  <c r="AN129" i="8"/>
  <c r="AO129" i="8"/>
  <c r="AP129" i="8"/>
  <c r="AQ129" i="8"/>
  <c r="AR129" i="8"/>
  <c r="AS129" i="8"/>
  <c r="AT129" i="8"/>
  <c r="AU129" i="8"/>
  <c r="AW129" i="8"/>
  <c r="AX129" i="8"/>
  <c r="AY129" i="8"/>
  <c r="AN130" i="8"/>
  <c r="AZ130" i="8" s="1"/>
  <c r="AO130" i="8"/>
  <c r="AP130" i="8"/>
  <c r="AQ130" i="8"/>
  <c r="AR130" i="8"/>
  <c r="AS130" i="8"/>
  <c r="AT130" i="8"/>
  <c r="AU130" i="8"/>
  <c r="AV130" i="8"/>
  <c r="AW130" i="8"/>
  <c r="AX130" i="8"/>
  <c r="AY130" i="8"/>
  <c r="AN131" i="8"/>
  <c r="AO131" i="8"/>
  <c r="AP131" i="8"/>
  <c r="AQ131" i="8"/>
  <c r="AR131" i="8"/>
  <c r="AS131" i="8"/>
  <c r="AT131" i="8"/>
  <c r="AU131" i="8"/>
  <c r="AW131" i="8"/>
  <c r="AX131" i="8"/>
  <c r="AY131" i="8"/>
  <c r="AN132" i="8"/>
  <c r="AZ132" i="8" s="1"/>
  <c r="BH132" i="8" s="1"/>
  <c r="AO132" i="8"/>
  <c r="AP132" i="8"/>
  <c r="AQ132" i="8"/>
  <c r="AR132" i="8"/>
  <c r="AS132" i="8"/>
  <c r="AT132" i="8"/>
  <c r="AU132" i="8"/>
  <c r="AV132" i="8"/>
  <c r="AW132" i="8"/>
  <c r="AX132" i="8"/>
  <c r="AY132" i="8"/>
  <c r="AN133" i="8"/>
  <c r="AO133" i="8"/>
  <c r="AP133" i="8"/>
  <c r="AQ133" i="8"/>
  <c r="AR133" i="8"/>
  <c r="AS133" i="8"/>
  <c r="AT133" i="8"/>
  <c r="AU133" i="8"/>
  <c r="AW133" i="8"/>
  <c r="AX133" i="8"/>
  <c r="AY133" i="8"/>
  <c r="AN134" i="8"/>
  <c r="AO134" i="8"/>
  <c r="AP134" i="8"/>
  <c r="AQ134" i="8"/>
  <c r="AR134" i="8"/>
  <c r="AS134" i="8"/>
  <c r="AT134" i="8"/>
  <c r="AU134" i="8"/>
  <c r="AV134" i="8"/>
  <c r="AW134" i="8"/>
  <c r="AX134" i="8"/>
  <c r="AY134" i="8"/>
  <c r="AN135" i="8"/>
  <c r="AO135" i="8"/>
  <c r="AP135" i="8"/>
  <c r="AQ135" i="8"/>
  <c r="AR135" i="8"/>
  <c r="AS135" i="8"/>
  <c r="AT135" i="8"/>
  <c r="AU135" i="8"/>
  <c r="AW135" i="8"/>
  <c r="AX135" i="8"/>
  <c r="AY135" i="8"/>
  <c r="AN136" i="8"/>
  <c r="AO136" i="8"/>
  <c r="AP136" i="8"/>
  <c r="AQ136" i="8"/>
  <c r="AR136" i="8"/>
  <c r="AS136" i="8"/>
  <c r="AT136" i="8"/>
  <c r="AU136" i="8"/>
  <c r="AV136" i="8"/>
  <c r="AW136" i="8"/>
  <c r="AX136" i="8"/>
  <c r="AY136" i="8"/>
  <c r="AN137" i="8"/>
  <c r="AO137" i="8"/>
  <c r="AP137" i="8"/>
  <c r="AQ137" i="8"/>
  <c r="AR137" i="8"/>
  <c r="AS137" i="8"/>
  <c r="AT137" i="8"/>
  <c r="AU137" i="8"/>
  <c r="AW137" i="8"/>
  <c r="AX137" i="8"/>
  <c r="AY137" i="8"/>
  <c r="AN138" i="8"/>
  <c r="AO138" i="8"/>
  <c r="AP138" i="8"/>
  <c r="AQ138" i="8"/>
  <c r="AR138" i="8"/>
  <c r="AS138" i="8"/>
  <c r="AT138" i="8"/>
  <c r="AU138" i="8"/>
  <c r="AW138" i="8"/>
  <c r="AX138" i="8"/>
  <c r="AY138" i="8"/>
  <c r="AN139" i="8"/>
  <c r="AO139" i="8"/>
  <c r="AP139" i="8"/>
  <c r="AQ139" i="8"/>
  <c r="AR139" i="8"/>
  <c r="AS139" i="8"/>
  <c r="AT139" i="8"/>
  <c r="AU139" i="8"/>
  <c r="AW139" i="8"/>
  <c r="AX139" i="8"/>
  <c r="AY139" i="8"/>
  <c r="AN140" i="8"/>
  <c r="AZ140" i="8" s="1"/>
  <c r="BH140" i="8" s="1"/>
  <c r="AO140" i="8"/>
  <c r="AP140" i="8"/>
  <c r="AQ140" i="8"/>
  <c r="AR140" i="8"/>
  <c r="AS140" i="8"/>
  <c r="AT140" i="8"/>
  <c r="AU140" i="8"/>
  <c r="AV140" i="8"/>
  <c r="AW140" i="8"/>
  <c r="AX140" i="8"/>
  <c r="AY140" i="8"/>
  <c r="AN141" i="8"/>
  <c r="AO141" i="8"/>
  <c r="AP141" i="8"/>
  <c r="AQ141" i="8"/>
  <c r="AR141" i="8"/>
  <c r="AS141" i="8"/>
  <c r="AT141" i="8"/>
  <c r="AU141" i="8"/>
  <c r="AV141" i="8"/>
  <c r="AW141" i="8"/>
  <c r="AX141" i="8"/>
  <c r="AY141" i="8"/>
  <c r="AN142" i="8"/>
  <c r="AO142" i="8"/>
  <c r="AP142" i="8"/>
  <c r="AQ142" i="8"/>
  <c r="AR142" i="8"/>
  <c r="AS142" i="8"/>
  <c r="AT142" i="8"/>
  <c r="AU142" i="8"/>
  <c r="AW142" i="8"/>
  <c r="AX142" i="8"/>
  <c r="AY142" i="8"/>
  <c r="AN143" i="8"/>
  <c r="AO143" i="8"/>
  <c r="AP143" i="8"/>
  <c r="AQ143" i="8"/>
  <c r="AR143" i="8"/>
  <c r="AS143" i="8"/>
  <c r="AT143" i="8"/>
  <c r="AU143" i="8"/>
  <c r="AV143" i="8"/>
  <c r="AW143" i="8"/>
  <c r="AX143" i="8"/>
  <c r="AY143" i="8"/>
  <c r="AN144" i="8"/>
  <c r="AO144" i="8"/>
  <c r="AP144" i="8"/>
  <c r="AQ144" i="8"/>
  <c r="AR144" i="8"/>
  <c r="AS144" i="8"/>
  <c r="AT144" i="8"/>
  <c r="AU144" i="8"/>
  <c r="AW144" i="8"/>
  <c r="AX144" i="8"/>
  <c r="AY144" i="8"/>
  <c r="AN145" i="8"/>
  <c r="AO145" i="8"/>
  <c r="AP145" i="8"/>
  <c r="AQ145" i="8"/>
  <c r="AR145" i="8"/>
  <c r="AS145" i="8"/>
  <c r="AT145" i="8"/>
  <c r="AU145" i="8"/>
  <c r="AV145" i="8"/>
  <c r="AW145" i="8"/>
  <c r="AX145" i="8"/>
  <c r="AY145" i="8"/>
  <c r="AN146" i="8"/>
  <c r="AO146" i="8"/>
  <c r="AP146" i="8"/>
  <c r="AQ146" i="8"/>
  <c r="AR146" i="8"/>
  <c r="AS146" i="8"/>
  <c r="AT146" i="8"/>
  <c r="AU146" i="8"/>
  <c r="AW146" i="8"/>
  <c r="AX146" i="8"/>
  <c r="AY146" i="8"/>
  <c r="AN147" i="8"/>
  <c r="AO147" i="8"/>
  <c r="AP147" i="8"/>
  <c r="AQ147" i="8"/>
  <c r="AR147" i="8"/>
  <c r="AS147" i="8"/>
  <c r="AT147" i="8"/>
  <c r="AU147" i="8"/>
  <c r="AW147" i="8"/>
  <c r="AX147" i="8"/>
  <c r="AY147" i="8"/>
  <c r="AN148" i="8"/>
  <c r="AO148" i="8"/>
  <c r="AP148" i="8"/>
  <c r="AQ148" i="8"/>
  <c r="AR148" i="8"/>
  <c r="AS148" i="8"/>
  <c r="AT148" i="8"/>
  <c r="AU148" i="8"/>
  <c r="AV148" i="8"/>
  <c r="AW148" i="8"/>
  <c r="AX148" i="8"/>
  <c r="AY148" i="8"/>
  <c r="AN149" i="8"/>
  <c r="AO149" i="8"/>
  <c r="AP149" i="8"/>
  <c r="AQ149" i="8"/>
  <c r="AR149" i="8"/>
  <c r="AS149" i="8"/>
  <c r="AT149" i="8"/>
  <c r="AU149" i="8"/>
  <c r="AW149" i="8"/>
  <c r="AX149" i="8"/>
  <c r="AY149" i="8"/>
  <c r="AN150" i="8"/>
  <c r="AO150" i="8"/>
  <c r="AP150" i="8"/>
  <c r="AQ150" i="8"/>
  <c r="AR150" i="8"/>
  <c r="AS150" i="8"/>
  <c r="AT150" i="8"/>
  <c r="AU150" i="8"/>
  <c r="AV150" i="8"/>
  <c r="AW150" i="8"/>
  <c r="AX150" i="8"/>
  <c r="AY150" i="8"/>
  <c r="AN151" i="8"/>
  <c r="AO151" i="8"/>
  <c r="AP151" i="8"/>
  <c r="AQ151" i="8"/>
  <c r="AR151" i="8"/>
  <c r="AS151" i="8"/>
  <c r="AT151" i="8"/>
  <c r="AU151" i="8"/>
  <c r="AW151" i="8"/>
  <c r="AX151" i="8"/>
  <c r="AY151" i="8"/>
  <c r="AN152" i="8"/>
  <c r="AO152" i="8"/>
  <c r="AP152" i="8"/>
  <c r="AQ152" i="8"/>
  <c r="AR152" i="8"/>
  <c r="AS152" i="8"/>
  <c r="AT152" i="8"/>
  <c r="AU152" i="8"/>
  <c r="AV152" i="8"/>
  <c r="AW152" i="8"/>
  <c r="AX152" i="8"/>
  <c r="AY152" i="8"/>
  <c r="AN153" i="8"/>
  <c r="AO153" i="8"/>
  <c r="AP153" i="8"/>
  <c r="AQ153" i="8"/>
  <c r="AR153" i="8"/>
  <c r="AS153" i="8"/>
  <c r="AT153" i="8"/>
  <c r="AU153" i="8"/>
  <c r="AW153" i="8"/>
  <c r="AX153" i="8"/>
  <c r="AY153" i="8"/>
  <c r="AN154" i="8"/>
  <c r="AZ154" i="8" s="1"/>
  <c r="AO154" i="8"/>
  <c r="AP154" i="8"/>
  <c r="AQ154" i="8"/>
  <c r="AR154" i="8"/>
  <c r="AS154" i="8"/>
  <c r="AT154" i="8"/>
  <c r="AU154" i="8"/>
  <c r="AV154" i="8"/>
  <c r="AW154" i="8"/>
  <c r="AX154" i="8"/>
  <c r="AY154" i="8"/>
  <c r="AN155" i="8"/>
  <c r="AO155" i="8"/>
  <c r="AP155" i="8"/>
  <c r="AQ155" i="8"/>
  <c r="AR155" i="8"/>
  <c r="AS155" i="8"/>
  <c r="AT155" i="8"/>
  <c r="AU155" i="8"/>
  <c r="AW155" i="8"/>
  <c r="AX155" i="8"/>
  <c r="AY155" i="8"/>
  <c r="AN156" i="8"/>
  <c r="AO156" i="8"/>
  <c r="AP156" i="8"/>
  <c r="AQ156" i="8"/>
  <c r="AR156" i="8"/>
  <c r="AS156" i="8"/>
  <c r="AT156" i="8"/>
  <c r="AU156" i="8"/>
  <c r="AV156" i="8"/>
  <c r="AW156" i="8"/>
  <c r="AX156" i="8"/>
  <c r="AY156" i="8"/>
  <c r="AN157" i="8"/>
  <c r="AO157" i="8"/>
  <c r="AP157" i="8"/>
  <c r="AQ157" i="8"/>
  <c r="AR157" i="8"/>
  <c r="AS157" i="8"/>
  <c r="AT157" i="8"/>
  <c r="AU157" i="8"/>
  <c r="AW157" i="8"/>
  <c r="AX157" i="8"/>
  <c r="AY157" i="8"/>
  <c r="AN158" i="8"/>
  <c r="AO158" i="8"/>
  <c r="AP158" i="8"/>
  <c r="AQ158" i="8"/>
  <c r="AR158" i="8"/>
  <c r="AS158" i="8"/>
  <c r="AT158" i="8"/>
  <c r="AU158" i="8"/>
  <c r="AV158" i="8"/>
  <c r="AW158" i="8"/>
  <c r="AX158" i="8"/>
  <c r="AY158" i="8"/>
  <c r="AN159" i="8"/>
  <c r="AO159" i="8"/>
  <c r="AP159" i="8"/>
  <c r="AQ159" i="8"/>
  <c r="AR159" i="8"/>
  <c r="AS159" i="8"/>
  <c r="AT159" i="8"/>
  <c r="AU159" i="8"/>
  <c r="AW159" i="8"/>
  <c r="AX159" i="8"/>
  <c r="AY159" i="8"/>
  <c r="AN160" i="8"/>
  <c r="AO160" i="8"/>
  <c r="AP160" i="8"/>
  <c r="AZ160" i="8" s="1"/>
  <c r="AQ160" i="8"/>
  <c r="AR160" i="8"/>
  <c r="AS160" i="8"/>
  <c r="AT160" i="8"/>
  <c r="AU160" i="8"/>
  <c r="AV160" i="8"/>
  <c r="AW160" i="8"/>
  <c r="AX160" i="8"/>
  <c r="AY160" i="8"/>
  <c r="AN161" i="8"/>
  <c r="AO161" i="8"/>
  <c r="AP161" i="8"/>
  <c r="AQ161" i="8"/>
  <c r="AR161" i="8"/>
  <c r="AS161" i="8"/>
  <c r="AT161" i="8"/>
  <c r="AU161" i="8"/>
  <c r="AW161" i="8"/>
  <c r="AX161" i="8"/>
  <c r="AY161" i="8"/>
  <c r="AN162" i="8"/>
  <c r="AO162" i="8"/>
  <c r="AP162" i="8"/>
  <c r="AQ162" i="8"/>
  <c r="AR162" i="8"/>
  <c r="AS162" i="8"/>
  <c r="AT162" i="8"/>
  <c r="AU162" i="8"/>
  <c r="AV162" i="8"/>
  <c r="AW162" i="8"/>
  <c r="AX162" i="8"/>
  <c r="AY162" i="8"/>
  <c r="AN163" i="8"/>
  <c r="AO163" i="8"/>
  <c r="AP163" i="8"/>
  <c r="AQ163" i="8"/>
  <c r="AR163" i="8"/>
  <c r="AS163" i="8"/>
  <c r="AT163" i="8"/>
  <c r="AU163" i="8"/>
  <c r="AW163" i="8"/>
  <c r="AX163" i="8"/>
  <c r="AY163" i="8"/>
  <c r="AN164" i="8"/>
  <c r="AZ164" i="8" s="1"/>
  <c r="BM164" i="8" s="1"/>
  <c r="AO164" i="8"/>
  <c r="AP164" i="8"/>
  <c r="AQ164" i="8"/>
  <c r="AR164" i="8"/>
  <c r="AS164" i="8"/>
  <c r="AT164" i="8"/>
  <c r="AU164" i="8"/>
  <c r="AV164" i="8"/>
  <c r="AW164" i="8"/>
  <c r="AX164" i="8"/>
  <c r="AY164" i="8"/>
  <c r="AN165" i="8"/>
  <c r="AO165" i="8"/>
  <c r="AP165" i="8"/>
  <c r="AQ165" i="8"/>
  <c r="AR165" i="8"/>
  <c r="AS165" i="8"/>
  <c r="AT165" i="8"/>
  <c r="AU165" i="8"/>
  <c r="AV165" i="8"/>
  <c r="AW165" i="8"/>
  <c r="AX165" i="8"/>
  <c r="AY165" i="8"/>
  <c r="AN166" i="8"/>
  <c r="AO166" i="8"/>
  <c r="AP166" i="8"/>
  <c r="AQ166" i="8"/>
  <c r="AR166" i="8"/>
  <c r="AS166" i="8"/>
  <c r="AT166" i="8"/>
  <c r="AU166" i="8"/>
  <c r="AW166" i="8"/>
  <c r="AX166" i="8"/>
  <c r="AY166" i="8"/>
  <c r="AN167" i="8"/>
  <c r="AO167" i="8"/>
  <c r="AP167" i="8"/>
  <c r="AQ167" i="8"/>
  <c r="AR167" i="8"/>
  <c r="AS167" i="8"/>
  <c r="AT167" i="8"/>
  <c r="AU167" i="8"/>
  <c r="AV167" i="8"/>
  <c r="AW167" i="8"/>
  <c r="AX167" i="8"/>
  <c r="AY167" i="8"/>
  <c r="AN168" i="8"/>
  <c r="AO168" i="8"/>
  <c r="AP168" i="8"/>
  <c r="AQ168" i="8"/>
  <c r="AR168" i="8"/>
  <c r="AS168" i="8"/>
  <c r="AT168" i="8"/>
  <c r="AU168" i="8"/>
  <c r="AW168" i="8"/>
  <c r="AX168" i="8"/>
  <c r="AY168" i="8"/>
  <c r="AN169" i="8"/>
  <c r="AO169" i="8"/>
  <c r="AP169" i="8"/>
  <c r="AQ169" i="8"/>
  <c r="AR169" i="8"/>
  <c r="AS169" i="8"/>
  <c r="AT169" i="8"/>
  <c r="AU169" i="8"/>
  <c r="AW169" i="8"/>
  <c r="AX169" i="8"/>
  <c r="AY169" i="8"/>
  <c r="AY3" i="8"/>
  <c r="AN3" i="8"/>
  <c r="AO3" i="8"/>
  <c r="AP3" i="8"/>
  <c r="AQ3" i="8"/>
  <c r="AR3" i="8"/>
  <c r="AS3" i="8"/>
  <c r="AT3" i="8"/>
  <c r="AU3" i="8"/>
  <c r="AW3" i="8"/>
  <c r="AX3" i="8"/>
  <c r="AO2" i="8"/>
  <c r="BD2" i="8" s="1"/>
  <c r="AP2" i="8"/>
  <c r="BE2" i="8" s="1"/>
  <c r="BR2" i="8" s="1"/>
  <c r="AQ2" i="8"/>
  <c r="BF2" i="8" s="1"/>
  <c r="AR2" i="8"/>
  <c r="AS2" i="8"/>
  <c r="AT2" i="8"/>
  <c r="AU2" i="8"/>
  <c r="AV2" i="8"/>
  <c r="AW2" i="8"/>
  <c r="BL2" i="8" s="1"/>
  <c r="BU2" i="8" s="1"/>
  <c r="AX2" i="8"/>
  <c r="BM2" i="8" s="1"/>
  <c r="AY2" i="8"/>
  <c r="BN2" i="8" s="1"/>
  <c r="AN2" i="8"/>
  <c r="AZ2" i="8" s="1"/>
  <c r="J3" i="9"/>
  <c r="AV12" i="8" s="1"/>
  <c r="L26" i="9"/>
  <c r="BH2" i="8" l="1"/>
  <c r="BI2" i="8"/>
  <c r="BJ2" i="8"/>
  <c r="BK2" i="8"/>
  <c r="BG2" i="8"/>
  <c r="BT2" i="8" s="1"/>
  <c r="AZ161" i="8"/>
  <c r="BF161" i="8" s="1"/>
  <c r="BM146" i="8"/>
  <c r="AZ138" i="8"/>
  <c r="BD130" i="8"/>
  <c r="BE130" i="8"/>
  <c r="BR130" i="8" s="1"/>
  <c r="BI130" i="8"/>
  <c r="BH130" i="8"/>
  <c r="BM130" i="8"/>
  <c r="BN130" i="8"/>
  <c r="BE3" i="8"/>
  <c r="BR3" i="8" s="1"/>
  <c r="BM168" i="8"/>
  <c r="BI118" i="8"/>
  <c r="BE118" i="8"/>
  <c r="BR118" i="8" s="1"/>
  <c r="BK118" i="8"/>
  <c r="BM3" i="8"/>
  <c r="BD3" i="8"/>
  <c r="BJ118" i="8"/>
  <c r="AZ146" i="8"/>
  <c r="AZ55" i="8"/>
  <c r="BG3" i="8"/>
  <c r="BT3" i="8" s="1"/>
  <c r="BE64" i="8"/>
  <c r="BR64" i="8" s="1"/>
  <c r="BI64" i="8"/>
  <c r="BE154" i="8"/>
  <c r="BR154" i="8" s="1"/>
  <c r="BD154" i="8"/>
  <c r="BH154" i="8"/>
  <c r="BM154" i="8"/>
  <c r="BN154" i="8"/>
  <c r="BI154" i="8"/>
  <c r="BG102" i="8"/>
  <c r="BT102" i="8" s="1"/>
  <c r="BS102" i="8" s="1"/>
  <c r="BV102" i="8" s="1"/>
  <c r="BZ102" i="8" s="1"/>
  <c r="BF44" i="8"/>
  <c r="BH44" i="8"/>
  <c r="BM44" i="8"/>
  <c r="BJ130" i="8"/>
  <c r="AZ117" i="8"/>
  <c r="AZ80" i="8"/>
  <c r="BC2" i="8"/>
  <c r="AV146" i="8"/>
  <c r="AV144" i="8"/>
  <c r="AV142" i="8"/>
  <c r="AV138" i="8"/>
  <c r="AV131" i="8"/>
  <c r="BF110" i="8"/>
  <c r="AV106" i="8"/>
  <c r="AV104" i="8"/>
  <c r="BN102" i="8"/>
  <c r="AV75" i="8"/>
  <c r="BM64" i="8"/>
  <c r="AV43" i="8"/>
  <c r="AV18" i="8"/>
  <c r="AZ4" i="8"/>
  <c r="BJ4" i="8" s="1"/>
  <c r="AZ98" i="8"/>
  <c r="BD41" i="8"/>
  <c r="AV26" i="8"/>
  <c r="AV24" i="8"/>
  <c r="AV20" i="8"/>
  <c r="AV4" i="8"/>
  <c r="AZ94" i="8"/>
  <c r="BF84" i="8"/>
  <c r="BN67" i="8"/>
  <c r="BL41" i="8"/>
  <c r="BU41" i="8" s="1"/>
  <c r="AV6" i="8"/>
  <c r="AZ6" i="8" s="1"/>
  <c r="BJ6" i="8" s="1"/>
  <c r="AZ34" i="8"/>
  <c r="AZ12" i="8"/>
  <c r="BM12" i="8" s="1"/>
  <c r="AV8" i="8"/>
  <c r="AZ8" i="8" s="1"/>
  <c r="AV10" i="8"/>
  <c r="AZ10" i="8" s="1"/>
  <c r="AZ84" i="8"/>
  <c r="AV3" i="8"/>
  <c r="AV169" i="8"/>
  <c r="AV153" i="8"/>
  <c r="AZ153" i="8" s="1"/>
  <c r="BM153" i="8" s="1"/>
  <c r="AV151" i="8"/>
  <c r="AZ151" i="8" s="1"/>
  <c r="BE151" i="8" s="1"/>
  <c r="BR151" i="8" s="1"/>
  <c r="AV149" i="8"/>
  <c r="AZ149" i="8" s="1"/>
  <c r="AV137" i="8"/>
  <c r="AZ137" i="8" s="1"/>
  <c r="BL137" i="8" s="1"/>
  <c r="BU137" i="8" s="1"/>
  <c r="AV135" i="8"/>
  <c r="AV133" i="8"/>
  <c r="AZ133" i="8" s="1"/>
  <c r="AV124" i="8"/>
  <c r="AV122" i="8"/>
  <c r="AZ122" i="8" s="1"/>
  <c r="AV120" i="8"/>
  <c r="AZ120" i="8" s="1"/>
  <c r="BG118" i="8"/>
  <c r="BT118" i="8" s="1"/>
  <c r="AV117" i="8"/>
  <c r="AV115" i="8"/>
  <c r="AV113" i="8"/>
  <c r="AV111" i="8"/>
  <c r="AZ111" i="8" s="1"/>
  <c r="AV69" i="8"/>
  <c r="AV67" i="8"/>
  <c r="AZ67" i="8" s="1"/>
  <c r="BF67" i="8" s="1"/>
  <c r="AV65" i="8"/>
  <c r="AV49" i="8"/>
  <c r="AV47" i="8"/>
  <c r="AV45" i="8"/>
  <c r="AV38" i="8"/>
  <c r="AV29" i="8"/>
  <c r="AV27" i="8"/>
  <c r="AV25" i="8"/>
  <c r="AZ25" i="8" s="1"/>
  <c r="AV23" i="8"/>
  <c r="AZ23" i="8" s="1"/>
  <c r="AV5" i="8"/>
  <c r="AV7" i="8"/>
  <c r="AV9" i="8"/>
  <c r="AV11" i="8"/>
  <c r="AV33" i="8"/>
  <c r="AV51" i="8"/>
  <c r="AV53" i="8"/>
  <c r="AV55" i="8"/>
  <c r="AV68" i="8"/>
  <c r="AV70" i="8"/>
  <c r="AV72" i="8"/>
  <c r="AZ72" i="8" s="1"/>
  <c r="AV74" i="8"/>
  <c r="AZ74" i="8" s="1"/>
  <c r="AV76" i="8"/>
  <c r="AV91" i="8"/>
  <c r="AV93" i="8"/>
  <c r="AV99" i="8"/>
  <c r="AV13" i="8"/>
  <c r="AV15" i="8"/>
  <c r="AV17" i="8"/>
  <c r="AV19" i="8"/>
  <c r="AV21" i="8"/>
  <c r="AZ21" i="8" s="1"/>
  <c r="AV22" i="8"/>
  <c r="AV35" i="8"/>
  <c r="AV37" i="8"/>
  <c r="AV39" i="8"/>
  <c r="AV41" i="8"/>
  <c r="AZ41" i="8" s="1"/>
  <c r="BG41" i="8" s="1"/>
  <c r="BT41" i="8" s="1"/>
  <c r="AV42" i="8"/>
  <c r="AV32" i="8"/>
  <c r="AV78" i="8"/>
  <c r="AV80" i="8"/>
  <c r="AV81" i="8"/>
  <c r="AV84" i="8"/>
  <c r="AV85" i="8"/>
  <c r="AV87" i="8"/>
  <c r="AZ87" i="8" s="1"/>
  <c r="AV89" i="8"/>
  <c r="AZ89" i="8" s="1"/>
  <c r="AV95" i="8"/>
  <c r="AZ95" i="8" s="1"/>
  <c r="AV97" i="8"/>
  <c r="AZ97" i="8" s="1"/>
  <c r="BF97" i="8" s="1"/>
  <c r="AV31" i="8"/>
  <c r="AV77" i="8"/>
  <c r="AV79" i="8"/>
  <c r="AV82" i="8"/>
  <c r="AV83" i="8"/>
  <c r="AV86" i="8"/>
  <c r="AZ86" i="8" s="1"/>
  <c r="BL86" i="8" s="1"/>
  <c r="BU86" i="8" s="1"/>
  <c r="AV88" i="8"/>
  <c r="AZ88" i="8" s="1"/>
  <c r="BJ88" i="8" s="1"/>
  <c r="AV90" i="8"/>
  <c r="AV96" i="8"/>
  <c r="AV98" i="8"/>
  <c r="AV168" i="8"/>
  <c r="AZ168" i="8" s="1"/>
  <c r="BF164" i="8"/>
  <c r="AV163" i="8"/>
  <c r="AV147" i="8"/>
  <c r="AZ144" i="8"/>
  <c r="AV139" i="8"/>
  <c r="AZ139" i="8" s="1"/>
  <c r="AV129" i="8"/>
  <c r="AV127" i="8"/>
  <c r="AV125" i="8"/>
  <c r="BK125" i="8" s="1"/>
  <c r="BF118" i="8"/>
  <c r="BJ84" i="8"/>
  <c r="AV71" i="8"/>
  <c r="AZ71" i="8" s="1"/>
  <c r="AV63" i="8"/>
  <c r="AZ63" i="8" s="1"/>
  <c r="AV50" i="8"/>
  <c r="AZ50" i="8" s="1"/>
  <c r="AV40" i="8"/>
  <c r="AZ32" i="8"/>
  <c r="BH32" i="8" s="1"/>
  <c r="AV14" i="8"/>
  <c r="AZ14" i="8" s="1"/>
  <c r="BG14" i="8" s="1"/>
  <c r="BT14" i="8" s="1"/>
  <c r="BJ154" i="8"/>
  <c r="AZ3" i="8"/>
  <c r="BF3" i="8" s="1"/>
  <c r="AV166" i="8"/>
  <c r="AZ166" i="8" s="1"/>
  <c r="AV161" i="8"/>
  <c r="AV159" i="8"/>
  <c r="AV157" i="8"/>
  <c r="AV155" i="8"/>
  <c r="AZ155" i="8" s="1"/>
  <c r="AZ131" i="8"/>
  <c r="AV109" i="8"/>
  <c r="AV107" i="8"/>
  <c r="AV101" i="8"/>
  <c r="AV73" i="8"/>
  <c r="AZ73" i="8" s="1"/>
  <c r="AZ70" i="8"/>
  <c r="BF70" i="8" s="1"/>
  <c r="BF64" i="8"/>
  <c r="AV61" i="8"/>
  <c r="AV59" i="8"/>
  <c r="AV57" i="8"/>
  <c r="AV16" i="8"/>
  <c r="BC98" i="8"/>
  <c r="BN94" i="8"/>
  <c r="BH67" i="8"/>
  <c r="BN34" i="8"/>
  <c r="BN12" i="8"/>
  <c r="BF12" i="8"/>
  <c r="BN6" i="8"/>
  <c r="BF6" i="8"/>
  <c r="BN4" i="8"/>
  <c r="BF4" i="8"/>
  <c r="BJ34" i="8"/>
  <c r="BJ12" i="8"/>
  <c r="BJ10" i="8"/>
  <c r="BG129" i="8"/>
  <c r="BT129" i="8" s="1"/>
  <c r="BK164" i="8"/>
  <c r="BF160" i="8"/>
  <c r="BL160" i="8"/>
  <c r="BU160" i="8" s="1"/>
  <c r="BD160" i="8"/>
  <c r="BH160" i="8"/>
  <c r="BN160" i="8"/>
  <c r="AZ152" i="8"/>
  <c r="BG152" i="8" s="1"/>
  <c r="BT152" i="8" s="1"/>
  <c r="BL144" i="8"/>
  <c r="BU144" i="8" s="1"/>
  <c r="BH144" i="8"/>
  <c r="BD144" i="8"/>
  <c r="BQ144" i="8" s="1"/>
  <c r="AZ143" i="8"/>
  <c r="BK137" i="8"/>
  <c r="AZ128" i="8"/>
  <c r="AZ127" i="8"/>
  <c r="BE125" i="8"/>
  <c r="BR125" i="8" s="1"/>
  <c r="BG117" i="8"/>
  <c r="BT117" i="8" s="1"/>
  <c r="BE117" i="8"/>
  <c r="BR117" i="8" s="1"/>
  <c r="BM117" i="8"/>
  <c r="BC117" i="8"/>
  <c r="BI117" i="8"/>
  <c r="BE165" i="8"/>
  <c r="BR165" i="8" s="1"/>
  <c r="BJ160" i="8"/>
  <c r="AZ158" i="8"/>
  <c r="BK143" i="8"/>
  <c r="AZ142" i="8"/>
  <c r="BJ142" i="8" s="1"/>
  <c r="BK140" i="8"/>
  <c r="BG140" i="8"/>
  <c r="BT140" i="8" s="1"/>
  <c r="BS140" i="8" s="1"/>
  <c r="BV140" i="8" s="1"/>
  <c r="BZ140" i="8" s="1"/>
  <c r="BC140" i="8"/>
  <c r="AZ134" i="8"/>
  <c r="BC134" i="8" s="1"/>
  <c r="BD132" i="8"/>
  <c r="BQ132" i="8" s="1"/>
  <c r="BE132" i="8"/>
  <c r="BR132" i="8" s="1"/>
  <c r="BF132" i="8"/>
  <c r="BL132" i="8"/>
  <c r="BU132" i="8" s="1"/>
  <c r="BK132" i="8"/>
  <c r="BG132" i="8"/>
  <c r="BT132" i="8" s="1"/>
  <c r="BS132" i="8" s="1"/>
  <c r="BV132" i="8" s="1"/>
  <c r="BZ132" i="8" s="1"/>
  <c r="BC132" i="8"/>
  <c r="AZ126" i="8"/>
  <c r="BI126" i="8" s="1"/>
  <c r="AZ125" i="8"/>
  <c r="BD117" i="8"/>
  <c r="BQ117" i="8" s="1"/>
  <c r="BI75" i="8"/>
  <c r="AZ167" i="8"/>
  <c r="BG166" i="8"/>
  <c r="BT166" i="8" s="1"/>
  <c r="BG164" i="8"/>
  <c r="BT164" i="8" s="1"/>
  <c r="BM160" i="8"/>
  <c r="BJ150" i="8"/>
  <c r="BM144" i="8"/>
  <c r="BL143" i="8"/>
  <c r="BU143" i="8" s="1"/>
  <c r="AZ136" i="8"/>
  <c r="AZ135" i="8"/>
  <c r="BD135" i="8" s="1"/>
  <c r="BM128" i="8"/>
  <c r="BL127" i="8"/>
  <c r="BU127" i="8" s="1"/>
  <c r="BI125" i="8"/>
  <c r="BL117" i="8"/>
  <c r="BU117" i="8" s="1"/>
  <c r="BN164" i="8"/>
  <c r="AZ157" i="8"/>
  <c r="BI157" i="8" s="1"/>
  <c r="AZ141" i="8"/>
  <c r="BI164" i="8"/>
  <c r="BE160" i="8"/>
  <c r="BR160" i="8" s="1"/>
  <c r="BC139" i="8"/>
  <c r="BN139" i="8"/>
  <c r="BN132" i="8"/>
  <c r="BH166" i="8"/>
  <c r="BK166" i="8"/>
  <c r="BD164" i="8"/>
  <c r="BE164" i="8"/>
  <c r="BR164" i="8" s="1"/>
  <c r="BC164" i="8"/>
  <c r="BI160" i="8"/>
  <c r="AZ159" i="8"/>
  <c r="BM159" i="8" s="1"/>
  <c r="AZ145" i="8"/>
  <c r="BE145" i="8" s="1"/>
  <c r="BR145" i="8" s="1"/>
  <c r="BH137" i="8"/>
  <c r="BN137" i="8"/>
  <c r="BD137" i="8"/>
  <c r="BQ137" i="8" s="1"/>
  <c r="BJ137" i="8"/>
  <c r="BF137" i="8"/>
  <c r="BC137" i="8"/>
  <c r="BM136" i="8"/>
  <c r="BL135" i="8"/>
  <c r="BU135" i="8" s="1"/>
  <c r="AZ129" i="8"/>
  <c r="BC129" i="8"/>
  <c r="BI128" i="8"/>
  <c r="BM125" i="8"/>
  <c r="BK117" i="8"/>
  <c r="BH117" i="8"/>
  <c r="BI165" i="8"/>
  <c r="BL164" i="8"/>
  <c r="BU164" i="8" s="1"/>
  <c r="BJ164" i="8"/>
  <c r="AZ156" i="8"/>
  <c r="BG156" i="8" s="1"/>
  <c r="BT156" i="8" s="1"/>
  <c r="AZ150" i="8"/>
  <c r="BI150" i="8" s="1"/>
  <c r="AZ148" i="8"/>
  <c r="BG148" i="8" s="1"/>
  <c r="BT148" i="8" s="1"/>
  <c r="BD140" i="8"/>
  <c r="BQ140" i="8" s="1"/>
  <c r="BE140" i="8"/>
  <c r="BR140" i="8" s="1"/>
  <c r="BF140" i="8"/>
  <c r="BL140" i="8"/>
  <c r="BU140" i="8" s="1"/>
  <c r="AZ169" i="8"/>
  <c r="AZ165" i="8"/>
  <c r="BH164" i="8"/>
  <c r="BL161" i="8"/>
  <c r="BU161" i="8" s="1"/>
  <c r="BJ156" i="8"/>
  <c r="BJ148" i="8"/>
  <c r="BN140" i="8"/>
  <c r="BJ140" i="8"/>
  <c r="BK139" i="8"/>
  <c r="BL139" i="8"/>
  <c r="BU139" i="8" s="1"/>
  <c r="BJ132" i="8"/>
  <c r="BH131" i="8"/>
  <c r="BD131" i="8"/>
  <c r="BQ131" i="8" s="1"/>
  <c r="BJ131" i="8"/>
  <c r="BE128" i="8"/>
  <c r="BR128" i="8" s="1"/>
  <c r="AZ123" i="8"/>
  <c r="AZ119" i="8"/>
  <c r="BJ119" i="8" s="1"/>
  <c r="AZ116" i="8"/>
  <c r="BF116" i="8" s="1"/>
  <c r="AZ114" i="8"/>
  <c r="BH114" i="8" s="1"/>
  <c r="BE109" i="8"/>
  <c r="BR109" i="8" s="1"/>
  <c r="BN70" i="8"/>
  <c r="BI168" i="8"/>
  <c r="BM140" i="8"/>
  <c r="BI140" i="8"/>
  <c r="BM132" i="8"/>
  <c r="BI132" i="8"/>
  <c r="BD119" i="8"/>
  <c r="BG116" i="8"/>
  <c r="BT116" i="8" s="1"/>
  <c r="BI110" i="8"/>
  <c r="BE110" i="8"/>
  <c r="BR110" i="8" s="1"/>
  <c r="BY110" i="8" s="1"/>
  <c r="BM110" i="8"/>
  <c r="BK110" i="8"/>
  <c r="BG110" i="8"/>
  <c r="BT110" i="8" s="1"/>
  <c r="BC110" i="8"/>
  <c r="BF108" i="8"/>
  <c r="BK154" i="8"/>
  <c r="BK146" i="8"/>
  <c r="BG146" i="8"/>
  <c r="BT146" i="8" s="1"/>
  <c r="BC146" i="8"/>
  <c r="BM139" i="8"/>
  <c r="BC138" i="8"/>
  <c r="BM131" i="8"/>
  <c r="BI131" i="8"/>
  <c r="BE131" i="8"/>
  <c r="BR131" i="8" s="1"/>
  <c r="BK130" i="8"/>
  <c r="BG130" i="8"/>
  <c r="BT130" i="8" s="1"/>
  <c r="BC130" i="8"/>
  <c r="BC118" i="8"/>
  <c r="BN111" i="8"/>
  <c r="BJ111" i="8"/>
  <c r="BN110" i="8"/>
  <c r="BJ108" i="8"/>
  <c r="AZ68" i="8"/>
  <c r="BM68" i="8" s="1"/>
  <c r="BE68" i="8"/>
  <c r="BR68" i="8" s="1"/>
  <c r="BG154" i="8"/>
  <c r="BT154" i="8" s="1"/>
  <c r="BG160" i="8"/>
  <c r="BT160" i="8" s="1"/>
  <c r="BF154" i="8"/>
  <c r="BG144" i="8"/>
  <c r="BT144" i="8" s="1"/>
  <c r="BF138" i="8"/>
  <c r="BI137" i="8"/>
  <c r="BC136" i="8"/>
  <c r="BJ123" i="8"/>
  <c r="BN121" i="8"/>
  <c r="BN119" i="8"/>
  <c r="BN118" i="8"/>
  <c r="BL109" i="8"/>
  <c r="BU109" i="8" s="1"/>
  <c r="BN88" i="8"/>
  <c r="AZ162" i="8"/>
  <c r="BC162" i="8" s="1"/>
  <c r="BE158" i="8"/>
  <c r="BC154" i="8"/>
  <c r="BK160" i="8"/>
  <c r="BC160" i="8"/>
  <c r="BL154" i="8"/>
  <c r="BU154" i="8" s="1"/>
  <c r="BE153" i="8"/>
  <c r="BR153" i="8" s="1"/>
  <c r="BL146" i="8"/>
  <c r="BU146" i="8" s="1"/>
  <c r="BF146" i="8"/>
  <c r="BM137" i="8"/>
  <c r="BE137" i="8"/>
  <c r="BR137" i="8" s="1"/>
  <c r="BG136" i="8"/>
  <c r="BT136" i="8" s="1"/>
  <c r="BL130" i="8"/>
  <c r="BU130" i="8" s="1"/>
  <c r="BF130" i="8"/>
  <c r="BG158" i="8"/>
  <c r="BM151" i="8"/>
  <c r="BI151" i="8"/>
  <c r="BG150" i="8"/>
  <c r="BT150" i="8" s="1"/>
  <c r="BC150" i="8"/>
  <c r="BM143" i="8"/>
  <c r="BE143" i="8"/>
  <c r="BR143" i="8" s="1"/>
  <c r="BK142" i="8"/>
  <c r="BG142" i="8"/>
  <c r="BT142" i="8" s="1"/>
  <c r="BE135" i="8"/>
  <c r="BR135" i="8" s="1"/>
  <c r="BG134" i="8"/>
  <c r="BT134" i="8" s="1"/>
  <c r="BG126" i="8"/>
  <c r="BT126" i="8" s="1"/>
  <c r="BM123" i="8"/>
  <c r="BM118" i="8"/>
  <c r="AZ115" i="8"/>
  <c r="AZ112" i="8"/>
  <c r="BF112" i="8" s="1"/>
  <c r="AZ108" i="8"/>
  <c r="BL108" i="8" s="1"/>
  <c r="BU108" i="8" s="1"/>
  <c r="AZ103" i="8"/>
  <c r="BN103" i="8" s="1"/>
  <c r="BI102" i="8"/>
  <c r="BE102" i="8"/>
  <c r="BR102" i="8" s="1"/>
  <c r="BJ102" i="8"/>
  <c r="BF102" i="8"/>
  <c r="BK102" i="8"/>
  <c r="BC102" i="8"/>
  <c r="AZ100" i="8"/>
  <c r="BL100" i="8" s="1"/>
  <c r="BU100" i="8" s="1"/>
  <c r="BI94" i="8"/>
  <c r="BE94" i="8"/>
  <c r="BR94" i="8" s="1"/>
  <c r="BJ94" i="8"/>
  <c r="BF94" i="8"/>
  <c r="AZ92" i="8"/>
  <c r="BL92" i="8" s="1"/>
  <c r="BU92" i="8" s="1"/>
  <c r="BF91" i="8"/>
  <c r="AZ81" i="8"/>
  <c r="BD81" i="8" s="1"/>
  <c r="AZ78" i="8"/>
  <c r="BL78" i="8" s="1"/>
  <c r="BU78" i="8" s="1"/>
  <c r="AZ66" i="8"/>
  <c r="BE66" i="8" s="1"/>
  <c r="BR66" i="8" s="1"/>
  <c r="AZ109" i="8"/>
  <c r="AZ101" i="8"/>
  <c r="BN98" i="8"/>
  <c r="AZ93" i="8"/>
  <c r="AZ85" i="8"/>
  <c r="BE84" i="8"/>
  <c r="BR84" i="8" s="1"/>
  <c r="AZ83" i="8"/>
  <c r="BH80" i="8"/>
  <c r="BD80" i="8"/>
  <c r="AZ43" i="8"/>
  <c r="AZ36" i="8"/>
  <c r="BK36" i="8" s="1"/>
  <c r="AZ107" i="8"/>
  <c r="BJ107" i="8" s="1"/>
  <c r="BF103" i="8"/>
  <c r="AZ99" i="8"/>
  <c r="BN99" i="8" s="1"/>
  <c r="BN95" i="8"/>
  <c r="AZ91" i="8"/>
  <c r="BJ91" i="8" s="1"/>
  <c r="BL88" i="8"/>
  <c r="BU88" i="8" s="1"/>
  <c r="BH88" i="8"/>
  <c r="BN87" i="8"/>
  <c r="BJ87" i="8"/>
  <c r="BF87" i="8"/>
  <c r="BN81" i="8"/>
  <c r="BJ81" i="8"/>
  <c r="BF81" i="8"/>
  <c r="BK80" i="8"/>
  <c r="AZ77" i="8"/>
  <c r="AZ62" i="8"/>
  <c r="BM62" i="8" s="1"/>
  <c r="AZ59" i="8"/>
  <c r="BG59" i="8" s="1"/>
  <c r="BT59" i="8" s="1"/>
  <c r="AZ121" i="8"/>
  <c r="BL118" i="8"/>
  <c r="BU118" i="8" s="1"/>
  <c r="BH118" i="8"/>
  <c r="BD118" i="8"/>
  <c r="BN117" i="8"/>
  <c r="BJ117" i="8"/>
  <c r="BF117" i="8"/>
  <c r="AZ113" i="8"/>
  <c r="BL110" i="8"/>
  <c r="BU110" i="8" s="1"/>
  <c r="BH110" i="8"/>
  <c r="BD110" i="8"/>
  <c r="BQ110" i="8" s="1"/>
  <c r="BN109" i="8"/>
  <c r="BJ109" i="8"/>
  <c r="BF109" i="8"/>
  <c r="AZ105" i="8"/>
  <c r="AZ104" i="8"/>
  <c r="BL102" i="8"/>
  <c r="BU102" i="8" s="1"/>
  <c r="BH102" i="8"/>
  <c r="BD102" i="8"/>
  <c r="BQ102" i="8" s="1"/>
  <c r="AZ96" i="8"/>
  <c r="BL96" i="8" s="1"/>
  <c r="BU96" i="8" s="1"/>
  <c r="BL94" i="8"/>
  <c r="BU94" i="8" s="1"/>
  <c r="BF85" i="8"/>
  <c r="BN84" i="8"/>
  <c r="BM81" i="8"/>
  <c r="BF72" i="8"/>
  <c r="AZ57" i="8"/>
  <c r="BF55" i="8"/>
  <c r="BN55" i="8"/>
  <c r="BJ55" i="8"/>
  <c r="BG55" i="8"/>
  <c r="BT55" i="8" s="1"/>
  <c r="BC55" i="8"/>
  <c r="BF52" i="8"/>
  <c r="AZ51" i="8"/>
  <c r="BE51" i="8" s="1"/>
  <c r="BR51" i="8" s="1"/>
  <c r="AZ46" i="8"/>
  <c r="BN46" i="8" s="1"/>
  <c r="AZ40" i="8"/>
  <c r="BI40" i="8" s="1"/>
  <c r="AZ75" i="8"/>
  <c r="BM75" i="8" s="1"/>
  <c r="BE67" i="8"/>
  <c r="BR67" i="8" s="1"/>
  <c r="AZ65" i="8"/>
  <c r="BE65" i="8" s="1"/>
  <c r="BR65" i="8" s="1"/>
  <c r="BL64" i="8"/>
  <c r="BU64" i="8" s="1"/>
  <c r="BD64" i="8"/>
  <c r="AZ58" i="8"/>
  <c r="BK58" i="8"/>
  <c r="BL53" i="8"/>
  <c r="BU53" i="8" s="1"/>
  <c r="AZ53" i="8"/>
  <c r="BH53" i="8" s="1"/>
  <c r="AZ35" i="8"/>
  <c r="BH35" i="8" s="1"/>
  <c r="BC66" i="8"/>
  <c r="BK64" i="8"/>
  <c r="BG64" i="8"/>
  <c r="BT64" i="8" s="1"/>
  <c r="BC64" i="8"/>
  <c r="BK59" i="8"/>
  <c r="BC56" i="8"/>
  <c r="AZ54" i="8"/>
  <c r="BK54" i="8" s="1"/>
  <c r="AZ47" i="8"/>
  <c r="BE47" i="8" s="1"/>
  <c r="BR47" i="8" s="1"/>
  <c r="AZ45" i="8"/>
  <c r="BM45" i="8" s="1"/>
  <c r="BD30" i="8"/>
  <c r="BH30" i="8"/>
  <c r="BL30" i="8"/>
  <c r="BU30" i="8" s="1"/>
  <c r="BE30" i="8"/>
  <c r="BR30" i="8" s="1"/>
  <c r="BM30" i="8"/>
  <c r="BI30" i="8"/>
  <c r="BJ30" i="8"/>
  <c r="BK30" i="8"/>
  <c r="BG30" i="8"/>
  <c r="BT30" i="8" s="1"/>
  <c r="BC30" i="8"/>
  <c r="BL84" i="8"/>
  <c r="BU84" i="8" s="1"/>
  <c r="BH84" i="8"/>
  <c r="BD84" i="8"/>
  <c r="BJ83" i="8"/>
  <c r="BF83" i="8"/>
  <c r="AZ79" i="8"/>
  <c r="BN79" i="8" s="1"/>
  <c r="BN75" i="8"/>
  <c r="BF75" i="8"/>
  <c r="BK72" i="8"/>
  <c r="BG72" i="8"/>
  <c r="BT72" i="8" s="1"/>
  <c r="BC70" i="8"/>
  <c r="AZ69" i="8"/>
  <c r="BE69" i="8" s="1"/>
  <c r="BR69" i="8" s="1"/>
  <c r="BN64" i="8"/>
  <c r="BH64" i="8"/>
  <c r="BJ64" i="8"/>
  <c r="AZ60" i="8"/>
  <c r="BF60" i="8" s="1"/>
  <c r="BI58" i="8"/>
  <c r="BM57" i="8"/>
  <c r="BI57" i="8"/>
  <c r="BL55" i="8"/>
  <c r="BU55" i="8" s="1"/>
  <c r="BH55" i="8"/>
  <c r="BD55" i="8"/>
  <c r="BG52" i="8"/>
  <c r="BT52" i="8" s="1"/>
  <c r="BC52" i="8"/>
  <c r="BD44" i="8"/>
  <c r="BI44" i="8"/>
  <c r="BE44" i="8"/>
  <c r="BR44" i="8" s="1"/>
  <c r="BL44" i="8"/>
  <c r="BU44" i="8" s="1"/>
  <c r="BK44" i="8"/>
  <c r="BG44" i="8"/>
  <c r="BT44" i="8" s="1"/>
  <c r="BC44" i="8"/>
  <c r="BH41" i="8"/>
  <c r="BN41" i="8"/>
  <c r="BJ41" i="8"/>
  <c r="BK41" i="8"/>
  <c r="BC41" i="8"/>
  <c r="AZ39" i="8"/>
  <c r="BD39" i="8" s="1"/>
  <c r="BK39" i="8"/>
  <c r="BD34" i="8"/>
  <c r="BH34" i="8"/>
  <c r="BL34" i="8"/>
  <c r="BU34" i="8" s="1"/>
  <c r="BE34" i="8"/>
  <c r="BR34" i="8" s="1"/>
  <c r="BM34" i="8"/>
  <c r="BI34" i="8"/>
  <c r="BK34" i="8"/>
  <c r="BG34" i="8"/>
  <c r="BT34" i="8" s="1"/>
  <c r="BC34" i="8"/>
  <c r="BF34" i="8"/>
  <c r="BI33" i="8"/>
  <c r="BE33" i="8"/>
  <c r="BR33" i="8" s="1"/>
  <c r="AZ31" i="8"/>
  <c r="BH31" i="8" s="1"/>
  <c r="BN30" i="8"/>
  <c r="BF30" i="8"/>
  <c r="AZ37" i="8"/>
  <c r="BE37" i="8" s="1"/>
  <c r="BR37" i="8" s="1"/>
  <c r="AZ22" i="8"/>
  <c r="BK68" i="8"/>
  <c r="BG68" i="8"/>
  <c r="BT68" i="8" s="1"/>
  <c r="BC68" i="8"/>
  <c r="BG60" i="8"/>
  <c r="BT60" i="8" s="1"/>
  <c r="AZ56" i="8"/>
  <c r="BG56" i="8" s="1"/>
  <c r="BT56" i="8" s="1"/>
  <c r="BM55" i="8"/>
  <c r="BI55" i="8"/>
  <c r="BE55" i="8"/>
  <c r="BR55" i="8" s="1"/>
  <c r="AZ52" i="8"/>
  <c r="BK52" i="8" s="1"/>
  <c r="BE50" i="8"/>
  <c r="BR50" i="8" s="1"/>
  <c r="BJ50" i="8"/>
  <c r="BN50" i="8"/>
  <c r="BF50" i="8"/>
  <c r="BK50" i="8"/>
  <c r="BG50" i="8"/>
  <c r="BT50" i="8" s="1"/>
  <c r="BC50" i="8"/>
  <c r="AZ48" i="8"/>
  <c r="BC48" i="8" s="1"/>
  <c r="BN44" i="8"/>
  <c r="BJ44" i="8"/>
  <c r="AZ38" i="8"/>
  <c r="BJ38" i="8" s="1"/>
  <c r="BI29" i="8"/>
  <c r="BE29" i="8"/>
  <c r="BR29" i="8" s="1"/>
  <c r="BM41" i="8"/>
  <c r="BI41" i="8"/>
  <c r="BE41" i="8"/>
  <c r="BR41" i="8" s="1"/>
  <c r="BC40" i="8"/>
  <c r="AZ33" i="8"/>
  <c r="AZ29" i="8"/>
  <c r="BM29" i="8" s="1"/>
  <c r="AZ27" i="8"/>
  <c r="BD27" i="8" s="1"/>
  <c r="AZ24" i="8"/>
  <c r="BN24" i="8" s="1"/>
  <c r="BN21" i="8"/>
  <c r="BL21" i="8"/>
  <c r="BU21" i="8" s="1"/>
  <c r="BH21" i="8"/>
  <c r="BD21" i="8"/>
  <c r="BM39" i="8"/>
  <c r="BG38" i="8"/>
  <c r="BT38" i="8" s="1"/>
  <c r="BE31" i="8"/>
  <c r="BR31" i="8" s="1"/>
  <c r="BE21" i="8"/>
  <c r="BF21" i="8"/>
  <c r="BK21" i="8"/>
  <c r="AZ15" i="8"/>
  <c r="BL15" i="8" s="1"/>
  <c r="BU15" i="8" s="1"/>
  <c r="AZ18" i="8"/>
  <c r="BJ18" i="8" s="1"/>
  <c r="AZ17" i="8"/>
  <c r="BI17" i="8" s="1"/>
  <c r="BD12" i="8"/>
  <c r="BH12" i="8"/>
  <c r="BL12" i="8"/>
  <c r="BU12" i="8" s="1"/>
  <c r="AZ28" i="8"/>
  <c r="BJ24" i="8"/>
  <c r="BF24" i="8"/>
  <c r="AZ19" i="8"/>
  <c r="BD19" i="8" s="1"/>
  <c r="BI12" i="8"/>
  <c r="BC10" i="8"/>
  <c r="BG10" i="8"/>
  <c r="BT10" i="8" s="1"/>
  <c r="BK10" i="8"/>
  <c r="BD10" i="8"/>
  <c r="BH10" i="8"/>
  <c r="BL10" i="8"/>
  <c r="BU10" i="8" s="1"/>
  <c r="BE10" i="8"/>
  <c r="BR10" i="8" s="1"/>
  <c r="BI10" i="8"/>
  <c r="BM10" i="8"/>
  <c r="BD9" i="8"/>
  <c r="BD8" i="8"/>
  <c r="BC6" i="8"/>
  <c r="BG6" i="8"/>
  <c r="BT6" i="8" s="1"/>
  <c r="BK6" i="8"/>
  <c r="BD6" i="8"/>
  <c r="BH6" i="8"/>
  <c r="BL6" i="8"/>
  <c r="BU6" i="8" s="1"/>
  <c r="BE6" i="8"/>
  <c r="BR6" i="8" s="1"/>
  <c r="BI6" i="8"/>
  <c r="BM6" i="8"/>
  <c r="BC4" i="8"/>
  <c r="BG4" i="8"/>
  <c r="BT4" i="8" s="1"/>
  <c r="BE4" i="8"/>
  <c r="BR4" i="8" s="1"/>
  <c r="BI4" i="8"/>
  <c r="BM4" i="8"/>
  <c r="AZ26" i="8"/>
  <c r="BI26" i="8" s="1"/>
  <c r="BF22" i="8"/>
  <c r="AZ20" i="8"/>
  <c r="AZ16" i="8"/>
  <c r="BI15" i="8"/>
  <c r="BE15" i="8"/>
  <c r="BR15" i="8" s="1"/>
  <c r="AZ13" i="8"/>
  <c r="BD13" i="8" s="1"/>
  <c r="BE12" i="8"/>
  <c r="BR12" i="8" s="1"/>
  <c r="BK12" i="8"/>
  <c r="BG12" i="8"/>
  <c r="BT12" i="8" s="1"/>
  <c r="BC12" i="8"/>
  <c r="AZ11" i="8"/>
  <c r="BH11" i="8" s="1"/>
  <c r="AZ9" i="8"/>
  <c r="AZ7" i="8"/>
  <c r="BD7" i="8" s="1"/>
  <c r="AZ5" i="8"/>
  <c r="BD5" i="8" s="1"/>
  <c r="BI63" i="8" l="1"/>
  <c r="BG63" i="8"/>
  <c r="BT63" i="8" s="1"/>
  <c r="BC63" i="8"/>
  <c r="BM63" i="8"/>
  <c r="BD120" i="8"/>
  <c r="BH120" i="8"/>
  <c r="BD155" i="8"/>
  <c r="BQ155" i="8" s="1"/>
  <c r="BH155" i="8"/>
  <c r="BL155" i="8"/>
  <c r="BU155" i="8" s="1"/>
  <c r="BJ155" i="8"/>
  <c r="BF155" i="8"/>
  <c r="BN155" i="8"/>
  <c r="BI155" i="8"/>
  <c r="BE155" i="8"/>
  <c r="BR155" i="8" s="1"/>
  <c r="BM155" i="8"/>
  <c r="BG155" i="8"/>
  <c r="BT155" i="8" s="1"/>
  <c r="BC155" i="8"/>
  <c r="BL25" i="8"/>
  <c r="BU25" i="8" s="1"/>
  <c r="BN25" i="8"/>
  <c r="BH25" i="8"/>
  <c r="BG122" i="8"/>
  <c r="BT122" i="8" s="1"/>
  <c r="BL122" i="8"/>
  <c r="BU122" i="8" s="1"/>
  <c r="BN8" i="8"/>
  <c r="BF8" i="8"/>
  <c r="BE138" i="8"/>
  <c r="BR138" i="8" s="1"/>
  <c r="BN138" i="8"/>
  <c r="BD138" i="8"/>
  <c r="BH138" i="8"/>
  <c r="BM138" i="8"/>
  <c r="BI138" i="8"/>
  <c r="BJ138" i="8"/>
  <c r="BK138" i="8"/>
  <c r="BL138" i="8"/>
  <c r="BU138" i="8" s="1"/>
  <c r="BG138" i="8"/>
  <c r="BT138" i="8" s="1"/>
  <c r="BK27" i="8"/>
  <c r="BF26" i="8"/>
  <c r="CB138" i="8"/>
  <c r="BM141" i="8"/>
  <c r="BK141" i="8"/>
  <c r="BK8" i="8"/>
  <c r="BE45" i="8"/>
  <c r="BR45" i="8" s="1"/>
  <c r="BY50" i="8"/>
  <c r="BW50" i="8"/>
  <c r="BY30" i="8"/>
  <c r="BW30" i="8"/>
  <c r="BG66" i="8"/>
  <c r="BT66" i="8" s="1"/>
  <c r="BM66" i="8"/>
  <c r="BY164" i="8"/>
  <c r="BW164" i="8"/>
  <c r="BE168" i="8"/>
  <c r="BR168" i="8" s="1"/>
  <c r="BF168" i="8"/>
  <c r="BL168" i="8"/>
  <c r="BU168" i="8" s="1"/>
  <c r="BJ168" i="8"/>
  <c r="BH168" i="8"/>
  <c r="BK168" i="8"/>
  <c r="BN168" i="8"/>
  <c r="BG168" i="8"/>
  <c r="BT168" i="8" s="1"/>
  <c r="BC168" i="8"/>
  <c r="BG8" i="8"/>
  <c r="BT8" i="8" s="1"/>
  <c r="BH27" i="8"/>
  <c r="CB41" i="8"/>
  <c r="CC41" i="8"/>
  <c r="BP41" i="8"/>
  <c r="BE129" i="8"/>
  <c r="BR129" i="8" s="1"/>
  <c r="BI129" i="8"/>
  <c r="BS12" i="8"/>
  <c r="BV12" i="8" s="1"/>
  <c r="BZ12" i="8" s="1"/>
  <c r="BM8" i="8"/>
  <c r="BL27" i="8"/>
  <c r="BU27" i="8" s="1"/>
  <c r="BJ52" i="8"/>
  <c r="BJ139" i="8"/>
  <c r="BF139" i="8"/>
  <c r="BI139" i="8"/>
  <c r="BE139" i="8"/>
  <c r="BR139" i="8" s="1"/>
  <c r="BG139" i="8"/>
  <c r="BT139" i="8" s="1"/>
  <c r="AZ124" i="8"/>
  <c r="BK124" i="8"/>
  <c r="BE35" i="8"/>
  <c r="BR35" i="8" s="1"/>
  <c r="BC54" i="8"/>
  <c r="BI69" i="8"/>
  <c r="BY64" i="8"/>
  <c r="BW64" i="8"/>
  <c r="BI32" i="8"/>
  <c r="BN54" i="8"/>
  <c r="BM67" i="8"/>
  <c r="BN52" i="8"/>
  <c r="BC67" i="8"/>
  <c r="BN36" i="8"/>
  <c r="BS154" i="8"/>
  <c r="BC153" i="8"/>
  <c r="BW150" i="8"/>
  <c r="BJ158" i="8"/>
  <c r="BZ158" i="8" s="1"/>
  <c r="BK158" i="8"/>
  <c r="BN32" i="8"/>
  <c r="BI166" i="8"/>
  <c r="BF166" i="8"/>
  <c r="BD166" i="8"/>
  <c r="BM166" i="8"/>
  <c r="BL166" i="8"/>
  <c r="BU166" i="8" s="1"/>
  <c r="BE166" i="8"/>
  <c r="BR166" i="8" s="1"/>
  <c r="BN144" i="8"/>
  <c r="BI144" i="8"/>
  <c r="BK144" i="8"/>
  <c r="BJ144" i="8"/>
  <c r="BE144" i="8"/>
  <c r="BR144" i="8" s="1"/>
  <c r="BC144" i="8"/>
  <c r="BK90" i="8"/>
  <c r="AZ90" i="8"/>
  <c r="BC21" i="8"/>
  <c r="BI21" i="8"/>
  <c r="BG21" i="8"/>
  <c r="BT21" i="8" s="1"/>
  <c r="BJ21" i="8"/>
  <c r="AZ76" i="8"/>
  <c r="BL133" i="8"/>
  <c r="BU133" i="8" s="1"/>
  <c r="BM133" i="8"/>
  <c r="BE133" i="8"/>
  <c r="BR133" i="8" s="1"/>
  <c r="BI133" i="8"/>
  <c r="AZ106" i="8"/>
  <c r="CB154" i="8"/>
  <c r="CC154" i="8"/>
  <c r="BP154" i="8"/>
  <c r="CB4" i="8"/>
  <c r="CC4" i="8"/>
  <c r="BM11" i="8"/>
  <c r="CB70" i="8"/>
  <c r="BF93" i="8"/>
  <c r="BM93" i="8"/>
  <c r="BS144" i="8"/>
  <c r="BV144" i="8" s="1"/>
  <c r="BZ144" i="8" s="1"/>
  <c r="BM167" i="8"/>
  <c r="BE167" i="8"/>
  <c r="BR167" i="8" s="1"/>
  <c r="BL70" i="8"/>
  <c r="BU70" i="8" s="1"/>
  <c r="BD70" i="8"/>
  <c r="BP70" i="8" s="1"/>
  <c r="BJ70" i="8"/>
  <c r="BE70" i="8"/>
  <c r="BR70" i="8" s="1"/>
  <c r="BY118" i="8"/>
  <c r="BW118" i="8"/>
  <c r="CB12" i="8"/>
  <c r="CC12" i="8"/>
  <c r="BP12" i="8"/>
  <c r="BF98" i="8"/>
  <c r="BM98" i="8"/>
  <c r="BJ98" i="8"/>
  <c r="BE98" i="8"/>
  <c r="BR98" i="8" s="1"/>
  <c r="BG98" i="8"/>
  <c r="BT98" i="8" s="1"/>
  <c r="BI98" i="8"/>
  <c r="BL98" i="8"/>
  <c r="BU98" i="8" s="1"/>
  <c r="BH98" i="8"/>
  <c r="BD98" i="8"/>
  <c r="BQ98" i="8" s="1"/>
  <c r="BH161" i="8"/>
  <c r="BE161" i="8"/>
  <c r="BR161" i="8" s="1"/>
  <c r="BI161" i="8"/>
  <c r="BG161" i="8"/>
  <c r="BT161" i="8" s="1"/>
  <c r="BN161" i="8"/>
  <c r="BK161" i="8"/>
  <c r="BJ161" i="8"/>
  <c r="BC161" i="8"/>
  <c r="BD161" i="8"/>
  <c r="BJ67" i="8"/>
  <c r="BF36" i="8"/>
  <c r="BF96" i="8"/>
  <c r="CB50" i="8"/>
  <c r="CC50" i="8"/>
  <c r="BH4" i="8"/>
  <c r="CC10" i="8"/>
  <c r="BL24" i="8"/>
  <c r="BU24" i="8" s="1"/>
  <c r="BC32" i="8"/>
  <c r="BK48" i="8"/>
  <c r="BM17" i="8"/>
  <c r="BG54" i="8"/>
  <c r="BT54" i="8" s="1"/>
  <c r="CB34" i="8"/>
  <c r="CC34" i="8"/>
  <c r="BP34" i="8"/>
  <c r="BL32" i="8"/>
  <c r="BU32" i="8" s="1"/>
  <c r="BD67" i="8"/>
  <c r="BJ93" i="8"/>
  <c r="BH104" i="8"/>
  <c r="BD104" i="8"/>
  <c r="BQ104" i="8" s="1"/>
  <c r="BN113" i="8"/>
  <c r="BF113" i="8"/>
  <c r="BD96" i="8"/>
  <c r="BM43" i="8"/>
  <c r="BI43" i="8"/>
  <c r="BJ96" i="8"/>
  <c r="BW123" i="8"/>
  <c r="BK153" i="8"/>
  <c r="BL151" i="8"/>
  <c r="BU151" i="8" s="1"/>
  <c r="BY160" i="8"/>
  <c r="BW160" i="8"/>
  <c r="BF144" i="8"/>
  <c r="BJ8" i="8"/>
  <c r="BM71" i="8"/>
  <c r="BC71" i="8"/>
  <c r="BI71" i="8"/>
  <c r="BK147" i="8"/>
  <c r="AZ147" i="8"/>
  <c r="BJ95" i="8"/>
  <c r="BL95" i="8"/>
  <c r="BU95" i="8" s="1"/>
  <c r="BF95" i="8"/>
  <c r="BH95" i="8"/>
  <c r="BK32" i="8"/>
  <c r="BI84" i="8"/>
  <c r="BM84" i="8"/>
  <c r="BC84" i="8"/>
  <c r="BG84" i="8"/>
  <c r="BT84" i="8" s="1"/>
  <c r="BS84" i="8" s="1"/>
  <c r="BV84" i="8" s="1"/>
  <c r="BZ84" i="8" s="1"/>
  <c r="BI70" i="8"/>
  <c r="BK131" i="8"/>
  <c r="BF80" i="8"/>
  <c r="BI80" i="8"/>
  <c r="BO80" i="8" s="1"/>
  <c r="BM80" i="8"/>
  <c r="BN80" i="8"/>
  <c r="BC80" i="8"/>
  <c r="BJ80" i="8"/>
  <c r="BG80" i="8"/>
  <c r="BT80" i="8" s="1"/>
  <c r="BL80" i="8"/>
  <c r="BU80" i="8" s="1"/>
  <c r="BY34" i="8"/>
  <c r="BW34" i="8"/>
  <c r="BD18" i="8"/>
  <c r="BL18" i="8"/>
  <c r="BU18" i="8" s="1"/>
  <c r="BJ26" i="8"/>
  <c r="BJ77" i="8"/>
  <c r="BF77" i="8"/>
  <c r="BD77" i="8"/>
  <c r="BY94" i="8"/>
  <c r="CB110" i="8"/>
  <c r="CC110" i="8"/>
  <c r="BP110" i="8"/>
  <c r="BW110" i="8"/>
  <c r="CB139" i="8"/>
  <c r="CC139" i="8"/>
  <c r="BI31" i="8"/>
  <c r="BG70" i="8"/>
  <c r="BT70" i="8" s="1"/>
  <c r="BK66" i="8"/>
  <c r="BH70" i="8"/>
  <c r="BG67" i="8"/>
  <c r="BT67" i="8" s="1"/>
  <c r="BL67" i="8"/>
  <c r="BU67" i="8" s="1"/>
  <c r="BF18" i="8"/>
  <c r="BC8" i="8"/>
  <c r="BH15" i="8"/>
  <c r="BJ54" i="8"/>
  <c r="BI101" i="8"/>
  <c r="BJ101" i="8"/>
  <c r="BF101" i="8"/>
  <c r="BY131" i="8"/>
  <c r="BG94" i="8"/>
  <c r="BT94" i="8" s="1"/>
  <c r="BK94" i="8"/>
  <c r="BM94" i="8"/>
  <c r="BC94" i="8"/>
  <c r="BW94" i="8" s="1"/>
  <c r="BL4" i="8"/>
  <c r="BU4" i="8" s="1"/>
  <c r="BS4" i="8" s="1"/>
  <c r="BV4" i="8" s="1"/>
  <c r="BZ4" i="8" s="1"/>
  <c r="BI8" i="8"/>
  <c r="BK60" i="8"/>
  <c r="BS6" i="8"/>
  <c r="BV6" i="8" s="1"/>
  <c r="BZ6" i="8" s="1"/>
  <c r="BG32" i="8"/>
  <c r="BT32" i="8" s="1"/>
  <c r="BS34" i="8"/>
  <c r="BV34" i="8" s="1"/>
  <c r="BZ34" i="8" s="1"/>
  <c r="BC36" i="8"/>
  <c r="CB44" i="8"/>
  <c r="CC44" i="8"/>
  <c r="BP44" i="8"/>
  <c r="BL69" i="8"/>
  <c r="BU69" i="8" s="1"/>
  <c r="BD94" i="8"/>
  <c r="BD92" i="8"/>
  <c r="CB102" i="8"/>
  <c r="CC102" i="8"/>
  <c r="BP102" i="8"/>
  <c r="BD108" i="8"/>
  <c r="BJ104" i="8"/>
  <c r="BE169" i="8"/>
  <c r="BR169" i="8" s="1"/>
  <c r="BM169" i="8"/>
  <c r="BD139" i="8"/>
  <c r="BP139" i="8" s="1"/>
  <c r="BM127" i="8"/>
  <c r="BE127" i="8"/>
  <c r="BR127" i="8" s="1"/>
  <c r="BC166" i="8"/>
  <c r="BY10" i="8"/>
  <c r="BW10" i="8"/>
  <c r="BG131" i="8"/>
  <c r="BT131" i="8" s="1"/>
  <c r="BC131" i="8"/>
  <c r="BS131" i="8" s="1"/>
  <c r="BV131" i="8" s="1"/>
  <c r="BZ131" i="8" s="1"/>
  <c r="BN131" i="8"/>
  <c r="BF131" i="8"/>
  <c r="BN166" i="8"/>
  <c r="BY84" i="8"/>
  <c r="BW84" i="8"/>
  <c r="AZ42" i="8"/>
  <c r="BN10" i="8"/>
  <c r="BP10" i="8" s="1"/>
  <c r="BF10" i="8"/>
  <c r="CB10" i="8" s="1"/>
  <c r="BE80" i="8"/>
  <c r="BR80" i="8" s="1"/>
  <c r="BF41" i="8"/>
  <c r="CC66" i="8"/>
  <c r="BK155" i="8"/>
  <c r="CB52" i="8"/>
  <c r="CC52" i="8"/>
  <c r="BJ32" i="8"/>
  <c r="BE32" i="8"/>
  <c r="BR32" i="8" s="1"/>
  <c r="BF32" i="8"/>
  <c r="BM32" i="8"/>
  <c r="BO6" i="8"/>
  <c r="CB6" i="8"/>
  <c r="CC6" i="8"/>
  <c r="BP6" i="8"/>
  <c r="BL57" i="8"/>
  <c r="BU57" i="8" s="1"/>
  <c r="BH57" i="8"/>
  <c r="CB146" i="8"/>
  <c r="BY140" i="8"/>
  <c r="BW140" i="8"/>
  <c r="CB98" i="8"/>
  <c r="CC98" i="8"/>
  <c r="BP98" i="8"/>
  <c r="BG153" i="8"/>
  <c r="BT153" i="8" s="1"/>
  <c r="BI153" i="8"/>
  <c r="CC2" i="8"/>
  <c r="CB2" i="8"/>
  <c r="BP2" i="8"/>
  <c r="BO2" i="8"/>
  <c r="BM31" i="8"/>
  <c r="BI67" i="8"/>
  <c r="BH83" i="8"/>
  <c r="BE83" i="8"/>
  <c r="BR83" i="8" s="1"/>
  <c r="BY83" i="8" s="1"/>
  <c r="BM70" i="8"/>
  <c r="BY4" i="8"/>
  <c r="BW4" i="8"/>
  <c r="BS10" i="8"/>
  <c r="BV10" i="8" s="1"/>
  <c r="BZ10" i="8" s="1"/>
  <c r="BY41" i="8"/>
  <c r="BW41" i="8"/>
  <c r="BS41" i="8"/>
  <c r="BV41" i="8" s="1"/>
  <c r="BZ41" i="8" s="1"/>
  <c r="BE8" i="8"/>
  <c r="BR8" i="8" s="1"/>
  <c r="BD4" i="8"/>
  <c r="BP4" i="8" s="1"/>
  <c r="BL8" i="8"/>
  <c r="BU8" i="8" s="1"/>
  <c r="BD11" i="8"/>
  <c r="BH17" i="8"/>
  <c r="BY38" i="8"/>
  <c r="BL13" i="8"/>
  <c r="BU13" i="8" s="1"/>
  <c r="BK4" i="8"/>
  <c r="BH8" i="8"/>
  <c r="BL17" i="8"/>
  <c r="BU17" i="8" s="1"/>
  <c r="BO21" i="8"/>
  <c r="BR21" i="8"/>
  <c r="BY44" i="8"/>
  <c r="BW44" i="8"/>
  <c r="BS44" i="8"/>
  <c r="BV44" i="8" s="1"/>
  <c r="BZ44" i="8" s="1"/>
  <c r="BE57" i="8"/>
  <c r="BR57" i="8" s="1"/>
  <c r="BK67" i="8"/>
  <c r="BD32" i="8"/>
  <c r="BY55" i="8"/>
  <c r="BW55" i="8"/>
  <c r="BS55" i="8"/>
  <c r="BV55" i="8" s="1"/>
  <c r="BZ55" i="8" s="1"/>
  <c r="BH94" i="8"/>
  <c r="BH92" i="8"/>
  <c r="BH108" i="8"/>
  <c r="BM161" i="8"/>
  <c r="BN104" i="8"/>
  <c r="BE113" i="8"/>
  <c r="BR113" i="8" s="1"/>
  <c r="BK133" i="8"/>
  <c r="BM158" i="8"/>
  <c r="BY137" i="8"/>
  <c r="BW137" i="8"/>
  <c r="BH139" i="8"/>
  <c r="BD168" i="8"/>
  <c r="CB140" i="8"/>
  <c r="CC140" i="8"/>
  <c r="BP140" i="8"/>
  <c r="BG128" i="8"/>
  <c r="BT128" i="8" s="1"/>
  <c r="BK128" i="8"/>
  <c r="BC128" i="8"/>
  <c r="BJ166" i="8"/>
  <c r="BY12" i="8"/>
  <c r="BW12" i="8"/>
  <c r="AZ61" i="8"/>
  <c r="BL131" i="8"/>
  <c r="BU131" i="8" s="1"/>
  <c r="BY154" i="8"/>
  <c r="BW154" i="8"/>
  <c r="AZ163" i="8"/>
  <c r="BK70" i="8"/>
  <c r="BM21" i="8"/>
  <c r="BY6" i="8"/>
  <c r="BW6" i="8"/>
  <c r="CB162" i="8"/>
  <c r="BS110" i="8"/>
  <c r="BV110" i="8" s="1"/>
  <c r="BZ110" i="8" s="1"/>
  <c r="AZ82" i="8"/>
  <c r="BQ154" i="8"/>
  <c r="CB30" i="8"/>
  <c r="CC30" i="8"/>
  <c r="BP30" i="8"/>
  <c r="BI53" i="8"/>
  <c r="BY117" i="8"/>
  <c r="BW117" i="8"/>
  <c r="BS117" i="8"/>
  <c r="BV117" i="8" s="1"/>
  <c r="BZ117" i="8" s="1"/>
  <c r="BY91" i="8"/>
  <c r="BY102" i="8"/>
  <c r="BW102" i="8"/>
  <c r="CC160" i="8"/>
  <c r="CB160" i="8"/>
  <c r="BP160" i="8"/>
  <c r="BI68" i="8"/>
  <c r="CB130" i="8"/>
  <c r="CC130" i="8"/>
  <c r="BP130" i="8"/>
  <c r="BH119" i="8"/>
  <c r="BQ119" i="8" s="1"/>
  <c r="CB117" i="8"/>
  <c r="CC117" i="8"/>
  <c r="BP117" i="8"/>
  <c r="BK84" i="8"/>
  <c r="BK55" i="8"/>
  <c r="BP55" i="8" s="1"/>
  <c r="BG137" i="8"/>
  <c r="BT137" i="8" s="1"/>
  <c r="BS137" i="8" s="1"/>
  <c r="BV137" i="8" s="1"/>
  <c r="BZ137" i="8" s="1"/>
  <c r="BY130" i="8"/>
  <c r="BW130" i="8"/>
  <c r="BI3" i="8"/>
  <c r="BV154" i="8"/>
  <c r="BZ154" i="8" s="1"/>
  <c r="BE146" i="8"/>
  <c r="BR146" i="8" s="1"/>
  <c r="BN146" i="8"/>
  <c r="BD146" i="8"/>
  <c r="BH146" i="8"/>
  <c r="BO146" i="8" s="1"/>
  <c r="BI146" i="8"/>
  <c r="BS2" i="8"/>
  <c r="BV2" i="8" s="1"/>
  <c r="BZ2" i="8" s="1"/>
  <c r="BY2" i="8"/>
  <c r="BW2" i="8"/>
  <c r="BS30" i="8"/>
  <c r="BV30" i="8" s="1"/>
  <c r="BZ30" i="8" s="1"/>
  <c r="CC64" i="8"/>
  <c r="CB64" i="8"/>
  <c r="BP64" i="8"/>
  <c r="BD53" i="8"/>
  <c r="BM53" i="8"/>
  <c r="BY109" i="8"/>
  <c r="CC150" i="8"/>
  <c r="BF119" i="8"/>
  <c r="BS160" i="8"/>
  <c r="BV160" i="8" s="1"/>
  <c r="BZ160" i="8" s="1"/>
  <c r="CB118" i="8"/>
  <c r="CC118" i="8"/>
  <c r="BP118" i="8"/>
  <c r="BS130" i="8"/>
  <c r="BV130" i="8" s="1"/>
  <c r="BZ130" i="8" s="1"/>
  <c r="BN142" i="8"/>
  <c r="BM91" i="8"/>
  <c r="BD50" i="8"/>
  <c r="BP50" i="8" s="1"/>
  <c r="BM50" i="8"/>
  <c r="BL50" i="8"/>
  <c r="BU50" i="8" s="1"/>
  <c r="BS50" i="8" s="1"/>
  <c r="BV50" i="8" s="1"/>
  <c r="BZ50" i="8" s="1"/>
  <c r="BH50" i="8"/>
  <c r="BI50" i="8"/>
  <c r="BK98" i="8"/>
  <c r="BL3" i="8"/>
  <c r="BU3" i="8" s="1"/>
  <c r="BN56" i="8"/>
  <c r="BS64" i="8"/>
  <c r="BV64" i="8" s="1"/>
  <c r="BZ64" i="8" s="1"/>
  <c r="CB55" i="8"/>
  <c r="CC55" i="8"/>
  <c r="BQ118" i="8"/>
  <c r="BY132" i="8"/>
  <c r="BW132" i="8"/>
  <c r="CB137" i="8"/>
  <c r="CC137" i="8"/>
  <c r="CB164" i="8"/>
  <c r="CC164" i="8"/>
  <c r="BP164" i="8"/>
  <c r="BS164" i="8"/>
  <c r="BV164" i="8" s="1"/>
  <c r="BZ164" i="8" s="1"/>
  <c r="CB132" i="8"/>
  <c r="CC132" i="8"/>
  <c r="BP132" i="8"/>
  <c r="BC3" i="8"/>
  <c r="BH3" i="8"/>
  <c r="BN3" i="8"/>
  <c r="AZ49" i="8"/>
  <c r="BK49" i="8" s="1"/>
  <c r="BS118" i="8"/>
  <c r="BV118" i="8" s="1"/>
  <c r="BZ118" i="8" s="1"/>
  <c r="BK3" i="8"/>
  <c r="BJ146" i="8"/>
  <c r="BJ3" i="8"/>
  <c r="BQ130" i="8"/>
  <c r="BD16" i="8"/>
  <c r="BH16" i="8"/>
  <c r="BL16" i="8"/>
  <c r="BU16" i="8" s="1"/>
  <c r="BM16" i="8"/>
  <c r="BE16" i="8"/>
  <c r="BR16" i="8" s="1"/>
  <c r="BI16" i="8"/>
  <c r="BG16" i="8"/>
  <c r="BT16" i="8" s="1"/>
  <c r="BG22" i="8"/>
  <c r="BT22" i="8" s="1"/>
  <c r="BC22" i="8"/>
  <c r="BI22" i="8"/>
  <c r="BK22" i="8"/>
  <c r="BE22" i="8"/>
  <c r="BR22" i="8" s="1"/>
  <c r="BN19" i="8"/>
  <c r="BJ47" i="8"/>
  <c r="BF47" i="8"/>
  <c r="BC47" i="8"/>
  <c r="BG47" i="8"/>
  <c r="BT47" i="8" s="1"/>
  <c r="BN47" i="8"/>
  <c r="BC73" i="8"/>
  <c r="BE73" i="8"/>
  <c r="BR73" i="8" s="1"/>
  <c r="BK73" i="8"/>
  <c r="BG73" i="8"/>
  <c r="BT73" i="8" s="1"/>
  <c r="BI73" i="8"/>
  <c r="BL73" i="8"/>
  <c r="BU73" i="8" s="1"/>
  <c r="BD73" i="8"/>
  <c r="BF51" i="8"/>
  <c r="BN51" i="8"/>
  <c r="BJ51" i="8"/>
  <c r="BK51" i="8"/>
  <c r="BC51" i="8"/>
  <c r="BD89" i="8"/>
  <c r="BE89" i="8"/>
  <c r="BR89" i="8" s="1"/>
  <c r="BK89" i="8"/>
  <c r="BG89" i="8"/>
  <c r="BT89" i="8" s="1"/>
  <c r="BL89" i="8"/>
  <c r="BU89" i="8" s="1"/>
  <c r="BC89" i="8"/>
  <c r="BH89" i="8"/>
  <c r="BM89" i="8"/>
  <c r="BD105" i="8"/>
  <c r="BE105" i="8"/>
  <c r="BR105" i="8" s="1"/>
  <c r="BK105" i="8"/>
  <c r="BG105" i="8"/>
  <c r="BT105" i="8" s="1"/>
  <c r="BL105" i="8"/>
  <c r="BU105" i="8" s="1"/>
  <c r="BC105" i="8"/>
  <c r="BH105" i="8"/>
  <c r="BM105" i="8"/>
  <c r="BE74" i="8"/>
  <c r="BR74" i="8" s="1"/>
  <c r="BG74" i="8"/>
  <c r="BT74" i="8" s="1"/>
  <c r="BM74" i="8"/>
  <c r="BC74" i="8"/>
  <c r="BI74" i="8"/>
  <c r="BK74" i="8"/>
  <c r="BE85" i="8"/>
  <c r="BR85" i="8" s="1"/>
  <c r="BK85" i="8"/>
  <c r="BC85" i="8"/>
  <c r="BI85" i="8"/>
  <c r="BD85" i="8"/>
  <c r="BL85" i="8"/>
  <c r="BU85" i="8" s="1"/>
  <c r="BM85" i="8"/>
  <c r="BG85" i="8"/>
  <c r="BT85" i="8" s="1"/>
  <c r="BN97" i="8"/>
  <c r="BJ105" i="8"/>
  <c r="BC115" i="8"/>
  <c r="BL115" i="8"/>
  <c r="BU115" i="8" s="1"/>
  <c r="BG115" i="8"/>
  <c r="BT115" i="8" s="1"/>
  <c r="BI115" i="8"/>
  <c r="BK115" i="8"/>
  <c r="BD115" i="8"/>
  <c r="BG51" i="8"/>
  <c r="BT51" i="8" s="1"/>
  <c r="BH107" i="8"/>
  <c r="BC123" i="8"/>
  <c r="BG123" i="8"/>
  <c r="BT123" i="8" s="1"/>
  <c r="BI123" i="8"/>
  <c r="BK123" i="8"/>
  <c r="BE123" i="8"/>
  <c r="BR123" i="8" s="1"/>
  <c r="BY123" i="8" s="1"/>
  <c r="BL123" i="8"/>
  <c r="BU123" i="8" s="1"/>
  <c r="BJ159" i="8"/>
  <c r="BZ159" i="8" s="1"/>
  <c r="BF159" i="8"/>
  <c r="BG159" i="8"/>
  <c r="BN159" i="8"/>
  <c r="BC159" i="8"/>
  <c r="BH159" i="8"/>
  <c r="BF141" i="8"/>
  <c r="BG141" i="8"/>
  <c r="BT141" i="8" s="1"/>
  <c r="BC141" i="8"/>
  <c r="BH141" i="8"/>
  <c r="BN141" i="8"/>
  <c r="BD141" i="8"/>
  <c r="BQ141" i="8" s="1"/>
  <c r="BJ141" i="8"/>
  <c r="BM157" i="8"/>
  <c r="BO132" i="8"/>
  <c r="BL141" i="8"/>
  <c r="BU141" i="8" s="1"/>
  <c r="BJ74" i="8"/>
  <c r="BK145" i="8"/>
  <c r="BO12" i="8"/>
  <c r="BE13" i="8"/>
  <c r="BR13" i="8" s="1"/>
  <c r="BJ14" i="8"/>
  <c r="BK16" i="8"/>
  <c r="BI35" i="8"/>
  <c r="BK38" i="8"/>
  <c r="BC46" i="8"/>
  <c r="BI47" i="8"/>
  <c r="BG40" i="8"/>
  <c r="BT40" i="8" s="1"/>
  <c r="BI38" i="8"/>
  <c r="BK47" i="8"/>
  <c r="BO50" i="8"/>
  <c r="BI51" i="8"/>
  <c r="BH22" i="8"/>
  <c r="BL37" i="8"/>
  <c r="BU37" i="8" s="1"/>
  <c r="BO34" i="8"/>
  <c r="BJ39" i="8"/>
  <c r="BF39" i="8"/>
  <c r="BN39" i="8"/>
  <c r="BC39" i="8"/>
  <c r="BL39" i="8"/>
  <c r="BU39" i="8" s="1"/>
  <c r="BH60" i="8"/>
  <c r="BI60" i="8"/>
  <c r="BD60" i="8"/>
  <c r="BE60" i="8"/>
  <c r="BR60" i="8" s="1"/>
  <c r="BL60" i="8"/>
  <c r="BU60" i="8" s="1"/>
  <c r="BJ69" i="8"/>
  <c r="BC69" i="8"/>
  <c r="BK69" i="8"/>
  <c r="BF69" i="8"/>
  <c r="BN69" i="8"/>
  <c r="BG69" i="8"/>
  <c r="BT69" i="8" s="1"/>
  <c r="BF45" i="8"/>
  <c r="BK45" i="8"/>
  <c r="BG45" i="8"/>
  <c r="BT45" i="8" s="1"/>
  <c r="BC45" i="8"/>
  <c r="BD45" i="8"/>
  <c r="BJ45" i="8"/>
  <c r="BN45" i="8"/>
  <c r="BD47" i="8"/>
  <c r="BC62" i="8"/>
  <c r="BO64" i="8"/>
  <c r="BD58" i="8"/>
  <c r="BM58" i="8"/>
  <c r="BH58" i="8"/>
  <c r="BE58" i="8"/>
  <c r="BR58" i="8" s="1"/>
  <c r="BL58" i="8"/>
  <c r="BU58" i="8" s="1"/>
  <c r="BG65" i="8"/>
  <c r="BT65" i="8" s="1"/>
  <c r="BC65" i="8"/>
  <c r="BJ65" i="8"/>
  <c r="BD65" i="8"/>
  <c r="BK65" i="8"/>
  <c r="BN65" i="8"/>
  <c r="BF65" i="8"/>
  <c r="BI46" i="8"/>
  <c r="BD51" i="8"/>
  <c r="BJ60" i="8"/>
  <c r="BS60" i="8" s="1"/>
  <c r="BV60" i="8" s="1"/>
  <c r="BZ60" i="8" s="1"/>
  <c r="BJ85" i="8"/>
  <c r="BE59" i="8"/>
  <c r="BR59" i="8" s="1"/>
  <c r="BI62" i="8"/>
  <c r="BI65" i="8"/>
  <c r="BD74" i="8"/>
  <c r="BJ79" i="8"/>
  <c r="BC99" i="8"/>
  <c r="BD99" i="8"/>
  <c r="BI99" i="8"/>
  <c r="BE99" i="8"/>
  <c r="BR99" i="8" s="1"/>
  <c r="BK99" i="8"/>
  <c r="BG99" i="8"/>
  <c r="BT99" i="8" s="1"/>
  <c r="BL99" i="8"/>
  <c r="BU99" i="8" s="1"/>
  <c r="BD36" i="8"/>
  <c r="BI36" i="8"/>
  <c r="BE36" i="8"/>
  <c r="BR36" i="8" s="1"/>
  <c r="BH36" i="8"/>
  <c r="BL36" i="8"/>
  <c r="BU36" i="8" s="1"/>
  <c r="BM36" i="8"/>
  <c r="BH39" i="8"/>
  <c r="BL75" i="8"/>
  <c r="BU75" i="8" s="1"/>
  <c r="BG83" i="8"/>
  <c r="BT83" i="8" s="1"/>
  <c r="BC83" i="8"/>
  <c r="BW83" i="8" s="1"/>
  <c r="BD83" i="8"/>
  <c r="BK83" i="8"/>
  <c r="BG86" i="8"/>
  <c r="BT86" i="8" s="1"/>
  <c r="BS86" i="8" s="1"/>
  <c r="BV86" i="8" s="1"/>
  <c r="BZ86" i="8" s="1"/>
  <c r="BI86" i="8"/>
  <c r="BN86" i="8"/>
  <c r="BC86" i="8"/>
  <c r="BJ86" i="8"/>
  <c r="BE86" i="8"/>
  <c r="BR86" i="8" s="1"/>
  <c r="BK86" i="8"/>
  <c r="BF86" i="8"/>
  <c r="BM86" i="8"/>
  <c r="BF89" i="8"/>
  <c r="BG93" i="8"/>
  <c r="BT93" i="8" s="1"/>
  <c r="BC93" i="8"/>
  <c r="BH93" i="8"/>
  <c r="BD93" i="8"/>
  <c r="BQ93" i="8" s="1"/>
  <c r="BE93" i="8"/>
  <c r="BR93" i="8" s="1"/>
  <c r="BK93" i="8"/>
  <c r="BN105" i="8"/>
  <c r="BG78" i="8"/>
  <c r="BT78" i="8" s="1"/>
  <c r="BS78" i="8" s="1"/>
  <c r="BV78" i="8" s="1"/>
  <c r="BZ78" i="8" s="1"/>
  <c r="BM78" i="8"/>
  <c r="BI78" i="8"/>
  <c r="BC78" i="8"/>
  <c r="BJ78" i="8"/>
  <c r="BK78" i="8"/>
  <c r="BE78" i="8"/>
  <c r="BR78" i="8" s="1"/>
  <c r="BE87" i="8"/>
  <c r="BR87" i="8" s="1"/>
  <c r="BY87" i="8" s="1"/>
  <c r="BK87" i="8"/>
  <c r="BG87" i="8"/>
  <c r="BT87" i="8" s="1"/>
  <c r="BC87" i="8"/>
  <c r="BM87" i="8"/>
  <c r="BI87" i="8"/>
  <c r="BD87" i="8"/>
  <c r="BO94" i="8"/>
  <c r="BE100" i="8"/>
  <c r="BR100" i="8" s="1"/>
  <c r="BF100" i="8"/>
  <c r="BK100" i="8"/>
  <c r="BG100" i="8"/>
  <c r="BT100" i="8" s="1"/>
  <c r="BM100" i="8"/>
  <c r="BI100" i="8"/>
  <c r="BN100" i="8"/>
  <c r="BC100" i="8"/>
  <c r="BE103" i="8"/>
  <c r="BR103" i="8" s="1"/>
  <c r="BK103" i="8"/>
  <c r="BG103" i="8"/>
  <c r="BT103" i="8" s="1"/>
  <c r="BC103" i="8"/>
  <c r="BM103" i="8"/>
  <c r="BI103" i="8"/>
  <c r="BD103" i="8"/>
  <c r="BD112" i="8"/>
  <c r="BQ112" i="8" s="1"/>
  <c r="BH115" i="8"/>
  <c r="BK126" i="8"/>
  <c r="BI135" i="8"/>
  <c r="BI145" i="8"/>
  <c r="BJ116" i="8"/>
  <c r="BK122" i="8"/>
  <c r="BN123" i="8"/>
  <c r="BI89" i="8"/>
  <c r="BH99" i="8"/>
  <c r="BK114" i="8"/>
  <c r="BO118" i="8"/>
  <c r="BI148" i="8"/>
  <c r="BD114" i="8"/>
  <c r="BQ114" i="8" s="1"/>
  <c r="BD116" i="8"/>
  <c r="BF120" i="8"/>
  <c r="BN148" i="8"/>
  <c r="BK157" i="8"/>
  <c r="BF149" i="8"/>
  <c r="BG149" i="8"/>
  <c r="BT149" i="8" s="1"/>
  <c r="BC149" i="8"/>
  <c r="BH149" i="8"/>
  <c r="BN149" i="8"/>
  <c r="BD149" i="8"/>
  <c r="BQ149" i="8" s="1"/>
  <c r="BJ149" i="8"/>
  <c r="BD156" i="8"/>
  <c r="BQ156" i="8" s="1"/>
  <c r="BF156" i="8"/>
  <c r="BE156" i="8"/>
  <c r="BR156" i="8" s="1"/>
  <c r="BY156" i="8" s="1"/>
  <c r="BL156" i="8"/>
  <c r="BU156" i="8" s="1"/>
  <c r="BM156" i="8"/>
  <c r="BH156" i="8"/>
  <c r="BI169" i="8"/>
  <c r="BH129" i="8"/>
  <c r="BN129" i="8"/>
  <c r="BJ129" i="8"/>
  <c r="BD129" i="8"/>
  <c r="BQ129" i="8" s="1"/>
  <c r="BF129" i="8"/>
  <c r="CB129" i="8" s="1"/>
  <c r="BL129" i="8"/>
  <c r="BU129" i="8" s="1"/>
  <c r="BM149" i="8"/>
  <c r="BD159" i="8"/>
  <c r="BO164" i="8"/>
  <c r="BH123" i="8"/>
  <c r="BK149" i="8"/>
  <c r="BN156" i="8"/>
  <c r="BK148" i="8"/>
  <c r="BK159" i="8"/>
  <c r="BM99" i="8"/>
  <c r="BH134" i="8"/>
  <c r="BD134" i="8"/>
  <c r="BQ134" i="8" s="1"/>
  <c r="BE134" i="8"/>
  <c r="BL134" i="8"/>
  <c r="BU134" i="8" s="1"/>
  <c r="BO140" i="8"/>
  <c r="BH142" i="8"/>
  <c r="BD142" i="8"/>
  <c r="BE142" i="8"/>
  <c r="BR142" i="8" s="1"/>
  <c r="BY142" i="8" s="1"/>
  <c r="BL142" i="8"/>
  <c r="BU142" i="8" s="1"/>
  <c r="BK156" i="8"/>
  <c r="BI83" i="8"/>
  <c r="BN112" i="8"/>
  <c r="BJ127" i="8"/>
  <c r="BF127" i="8"/>
  <c r="BG127" i="8"/>
  <c r="BT127" i="8" s="1"/>
  <c r="BN127" i="8"/>
  <c r="BH127" i="8"/>
  <c r="BC127" i="8"/>
  <c r="BN134" i="8"/>
  <c r="BJ143" i="8"/>
  <c r="BF143" i="8"/>
  <c r="BG143" i="8"/>
  <c r="BT143" i="8" s="1"/>
  <c r="BN143" i="8"/>
  <c r="BH143" i="8"/>
  <c r="BC143" i="8"/>
  <c r="BE149" i="8"/>
  <c r="BR149" i="8" s="1"/>
  <c r="BO166" i="8"/>
  <c r="BF134" i="8"/>
  <c r="CB134" i="8" s="1"/>
  <c r="BG145" i="8"/>
  <c r="BT145" i="8" s="1"/>
  <c r="BE5" i="8"/>
  <c r="BR5" i="8" s="1"/>
  <c r="BI5" i="8"/>
  <c r="BM5" i="8"/>
  <c r="BF5" i="8"/>
  <c r="BJ5" i="8"/>
  <c r="BN5" i="8"/>
  <c r="BC5" i="8"/>
  <c r="BG5" i="8"/>
  <c r="BT5" i="8" s="1"/>
  <c r="BK5" i="8"/>
  <c r="BD14" i="8"/>
  <c r="BH14" i="8"/>
  <c r="BL14" i="8"/>
  <c r="BU14" i="8" s="1"/>
  <c r="BI14" i="8"/>
  <c r="BM14" i="8"/>
  <c r="BE14" i="8"/>
  <c r="BR14" i="8" s="1"/>
  <c r="BC14" i="8"/>
  <c r="BH38" i="8"/>
  <c r="BD38" i="8"/>
  <c r="BE38" i="8"/>
  <c r="BR38" i="8" s="1"/>
  <c r="BF38" i="8"/>
  <c r="BL38" i="8"/>
  <c r="BU38" i="8" s="1"/>
  <c r="BF40" i="8"/>
  <c r="CB40" i="8" s="1"/>
  <c r="BL40" i="8"/>
  <c r="BU40" i="8" s="1"/>
  <c r="BH40" i="8"/>
  <c r="BD40" i="8"/>
  <c r="BP40" i="8" s="1"/>
  <c r="BN40" i="8"/>
  <c r="BJ40" i="8"/>
  <c r="CC40" i="8" s="1"/>
  <c r="BF59" i="8"/>
  <c r="BN59" i="8"/>
  <c r="BH59" i="8"/>
  <c r="BJ59" i="8"/>
  <c r="BL59" i="8"/>
  <c r="BU59" i="8" s="1"/>
  <c r="BD59" i="8"/>
  <c r="BC107" i="8"/>
  <c r="BS107" i="8" s="1"/>
  <c r="BV107" i="8" s="1"/>
  <c r="BZ107" i="8" s="1"/>
  <c r="BD107" i="8"/>
  <c r="BQ107" i="8" s="1"/>
  <c r="BI107" i="8"/>
  <c r="BE107" i="8"/>
  <c r="BR107" i="8" s="1"/>
  <c r="BY107" i="8" s="1"/>
  <c r="BK107" i="8"/>
  <c r="BG107" i="8"/>
  <c r="BT107" i="8" s="1"/>
  <c r="BL107" i="8"/>
  <c r="BU107" i="8" s="1"/>
  <c r="BN73" i="8"/>
  <c r="BH85" i="8"/>
  <c r="BN115" i="8"/>
  <c r="BE116" i="8"/>
  <c r="BR116" i="8" s="1"/>
  <c r="BM116" i="8"/>
  <c r="BN116" i="8"/>
  <c r="BI116" i="8"/>
  <c r="BC116" i="8"/>
  <c r="BK116" i="8"/>
  <c r="BL116" i="8"/>
  <c r="BU116" i="8" s="1"/>
  <c r="BF157" i="8"/>
  <c r="BC157" i="8"/>
  <c r="BN157" i="8"/>
  <c r="BG157" i="8"/>
  <c r="BT157" i="8" s="1"/>
  <c r="BH157" i="8"/>
  <c r="BD157" i="8"/>
  <c r="BQ157" i="8" s="1"/>
  <c r="BJ157" i="8"/>
  <c r="BG120" i="8"/>
  <c r="BT120" i="8" s="1"/>
  <c r="BM120" i="8"/>
  <c r="BI120" i="8"/>
  <c r="BC120" i="8"/>
  <c r="BJ120" i="8"/>
  <c r="BK120" i="8"/>
  <c r="BE120" i="8"/>
  <c r="BR120" i="8" s="1"/>
  <c r="BJ135" i="8"/>
  <c r="BF135" i="8"/>
  <c r="BG135" i="8"/>
  <c r="BT135" i="8" s="1"/>
  <c r="BN135" i="8"/>
  <c r="BC135" i="8"/>
  <c r="BH135" i="8"/>
  <c r="BQ135" i="8" s="1"/>
  <c r="BH126" i="8"/>
  <c r="BD126" i="8"/>
  <c r="BQ126" i="8" s="1"/>
  <c r="BE126" i="8"/>
  <c r="BR126" i="8" s="1"/>
  <c r="BL126" i="8"/>
  <c r="BU126" i="8" s="1"/>
  <c r="BK135" i="8"/>
  <c r="BM107" i="8"/>
  <c r="BE141" i="8"/>
  <c r="BR141" i="8" s="1"/>
  <c r="BF152" i="8"/>
  <c r="BL152" i="8"/>
  <c r="BU152" i="8" s="1"/>
  <c r="BH152" i="8"/>
  <c r="BN152" i="8"/>
  <c r="BD152" i="8"/>
  <c r="BJ152" i="8"/>
  <c r="BG25" i="8"/>
  <c r="BT25" i="8" s="1"/>
  <c r="BM25" i="8"/>
  <c r="BC25" i="8"/>
  <c r="BI25" i="8"/>
  <c r="BJ25" i="8"/>
  <c r="BK25" i="8"/>
  <c r="BE25" i="8"/>
  <c r="BR25" i="8" s="1"/>
  <c r="BF25" i="8"/>
  <c r="BH5" i="8"/>
  <c r="BF17" i="8"/>
  <c r="BJ17" i="8"/>
  <c r="BN17" i="8"/>
  <c r="BC17" i="8"/>
  <c r="BG17" i="8"/>
  <c r="BT17" i="8" s="1"/>
  <c r="BK17" i="8"/>
  <c r="BM47" i="8"/>
  <c r="BF48" i="8"/>
  <c r="CB48" i="8" s="1"/>
  <c r="BL48" i="8"/>
  <c r="BU48" i="8" s="1"/>
  <c r="BH48" i="8"/>
  <c r="BI48" i="8"/>
  <c r="BD48" i="8"/>
  <c r="BO48" i="8" s="1"/>
  <c r="BE48" i="8"/>
  <c r="BR48" i="8" s="1"/>
  <c r="BJ48" i="8"/>
  <c r="CC48" i="8" s="1"/>
  <c r="BN48" i="8"/>
  <c r="BH56" i="8"/>
  <c r="BL56" i="8"/>
  <c r="BU56" i="8" s="1"/>
  <c r="BS56" i="8" s="1"/>
  <c r="BV56" i="8" s="1"/>
  <c r="BZ56" i="8" s="1"/>
  <c r="BD56" i="8"/>
  <c r="BP56" i="8" s="1"/>
  <c r="BM56" i="8"/>
  <c r="BE56" i="8"/>
  <c r="BR56" i="8" s="1"/>
  <c r="BI56" i="8"/>
  <c r="BN38" i="8"/>
  <c r="BF56" i="8"/>
  <c r="CB56" i="8" s="1"/>
  <c r="BO70" i="8"/>
  <c r="BL47" i="8"/>
  <c r="BU47" i="8" s="1"/>
  <c r="BG75" i="8"/>
  <c r="BT75" i="8" s="1"/>
  <c r="BD75" i="8"/>
  <c r="BK75" i="8"/>
  <c r="BC75" i="8"/>
  <c r="BH75" i="8"/>
  <c r="BF58" i="8"/>
  <c r="BI79" i="8"/>
  <c r="BD121" i="8"/>
  <c r="BG121" i="8"/>
  <c r="BT121" i="8" s="1"/>
  <c r="BM121" i="8"/>
  <c r="BH121" i="8"/>
  <c r="BC121" i="8"/>
  <c r="BK121" i="8"/>
  <c r="BE121" i="8"/>
  <c r="BR121" i="8" s="1"/>
  <c r="BL121" i="8"/>
  <c r="BU121" i="8" s="1"/>
  <c r="BI59" i="8"/>
  <c r="BM65" i="8"/>
  <c r="BH74" i="8"/>
  <c r="BE77" i="8"/>
  <c r="BR77" i="8" s="1"/>
  <c r="BK77" i="8"/>
  <c r="BC77" i="8"/>
  <c r="BM77" i="8"/>
  <c r="BG77" i="8"/>
  <c r="BT77" i="8" s="1"/>
  <c r="BI77" i="8"/>
  <c r="BL77" i="8"/>
  <c r="BU77" i="8" s="1"/>
  <c r="BC91" i="8"/>
  <c r="BW91" i="8" s="1"/>
  <c r="BD91" i="8"/>
  <c r="BI91" i="8"/>
  <c r="BE91" i="8"/>
  <c r="BR91" i="8" s="1"/>
  <c r="BK91" i="8"/>
  <c r="BG91" i="8"/>
  <c r="BT91" i="8" s="1"/>
  <c r="BL91" i="8"/>
  <c r="BU91" i="8" s="1"/>
  <c r="BG43" i="8"/>
  <c r="BT43" i="8" s="1"/>
  <c r="BL43" i="8"/>
  <c r="BU43" i="8" s="1"/>
  <c r="BH43" i="8"/>
  <c r="BN43" i="8"/>
  <c r="BD43" i="8"/>
  <c r="BF43" i="8"/>
  <c r="BJ43" i="8"/>
  <c r="BK43" i="8"/>
  <c r="BF73" i="8"/>
  <c r="BL83" i="8"/>
  <c r="BU83" i="8" s="1"/>
  <c r="BS83" i="8" s="1"/>
  <c r="BV83" i="8" s="1"/>
  <c r="BZ83" i="8" s="1"/>
  <c r="BD86" i="8"/>
  <c r="BJ89" i="8"/>
  <c r="BG101" i="8"/>
  <c r="BT101" i="8" s="1"/>
  <c r="BC101" i="8"/>
  <c r="BH101" i="8"/>
  <c r="BD101" i="8"/>
  <c r="BQ101" i="8" s="1"/>
  <c r="BE101" i="8"/>
  <c r="BR101" i="8" s="1"/>
  <c r="BK101" i="8"/>
  <c r="BD66" i="8"/>
  <c r="BH66" i="8"/>
  <c r="BJ66" i="8"/>
  <c r="BL66" i="8"/>
  <c r="BU66" i="8" s="1"/>
  <c r="BF66" i="8"/>
  <c r="CB66" i="8" s="1"/>
  <c r="BD78" i="8"/>
  <c r="BC81" i="8"/>
  <c r="BG81" i="8"/>
  <c r="BT81" i="8" s="1"/>
  <c r="BI81" i="8"/>
  <c r="BK81" i="8"/>
  <c r="BL81" i="8"/>
  <c r="BU81" i="8" s="1"/>
  <c r="BE81" i="8"/>
  <c r="BR81" i="8" s="1"/>
  <c r="BY81" i="8" s="1"/>
  <c r="BH87" i="8"/>
  <c r="BN91" i="8"/>
  <c r="BF99" i="8"/>
  <c r="BD100" i="8"/>
  <c r="BQ100" i="8" s="1"/>
  <c r="BM101" i="8"/>
  <c r="BH103" i="8"/>
  <c r="BN107" i="8"/>
  <c r="BH112" i="8"/>
  <c r="BM135" i="8"/>
  <c r="BE159" i="8"/>
  <c r="BM145" i="8"/>
  <c r="BK152" i="8"/>
  <c r="BO160" i="8"/>
  <c r="BO154" i="8"/>
  <c r="BE162" i="8"/>
  <c r="BR162" i="8" s="1"/>
  <c r="BF162" i="8"/>
  <c r="BL162" i="8"/>
  <c r="BU162" i="8" s="1"/>
  <c r="BH162" i="8"/>
  <c r="BP162" i="8" s="1"/>
  <c r="BM162" i="8"/>
  <c r="BN162" i="8"/>
  <c r="BI162" i="8"/>
  <c r="BD162" i="8"/>
  <c r="BN77" i="8"/>
  <c r="BF121" i="8"/>
  <c r="BF122" i="8"/>
  <c r="BN122" i="8"/>
  <c r="BI122" i="8"/>
  <c r="BC122" i="8"/>
  <c r="BJ122" i="8"/>
  <c r="BM122" i="8"/>
  <c r="BE122" i="8"/>
  <c r="BR122" i="8" s="1"/>
  <c r="BK162" i="8"/>
  <c r="BF78" i="8"/>
  <c r="BH91" i="8"/>
  <c r="BJ100" i="8"/>
  <c r="BF115" i="8"/>
  <c r="BD122" i="8"/>
  <c r="BO130" i="8"/>
  <c r="BG162" i="8"/>
  <c r="BT162" i="8" s="1"/>
  <c r="BG114" i="8"/>
  <c r="BT114" i="8" s="1"/>
  <c r="BH116" i="8"/>
  <c r="BN120" i="8"/>
  <c r="BF165" i="8"/>
  <c r="BJ165" i="8"/>
  <c r="BN165" i="8"/>
  <c r="BC165" i="8"/>
  <c r="BK165" i="8"/>
  <c r="BL165" i="8"/>
  <c r="BU165" i="8" s="1"/>
  <c r="BH165" i="8"/>
  <c r="BD165" i="8"/>
  <c r="BG165" i="8"/>
  <c r="BT165" i="8" s="1"/>
  <c r="BJ169" i="8"/>
  <c r="BF169" i="8"/>
  <c r="BN169" i="8"/>
  <c r="BC169" i="8"/>
  <c r="BK169" i="8"/>
  <c r="BD169" i="8"/>
  <c r="BG169" i="8"/>
  <c r="BT169" i="8" s="1"/>
  <c r="BL169" i="8"/>
  <c r="BU169" i="8" s="1"/>
  <c r="BH169" i="8"/>
  <c r="BH150" i="8"/>
  <c r="BD150" i="8"/>
  <c r="BE150" i="8"/>
  <c r="BR150" i="8" s="1"/>
  <c r="BY150" i="8" s="1"/>
  <c r="BL150" i="8"/>
  <c r="BU150" i="8" s="1"/>
  <c r="BS150" i="8" s="1"/>
  <c r="BV150" i="8" s="1"/>
  <c r="BZ150" i="8" s="1"/>
  <c r="BL157" i="8"/>
  <c r="BU157" i="8" s="1"/>
  <c r="BN126" i="8"/>
  <c r="BN150" i="8"/>
  <c r="BE157" i="8"/>
  <c r="BR157" i="8" s="1"/>
  <c r="BE152" i="8"/>
  <c r="BR152" i="8" s="1"/>
  <c r="BM150" i="8"/>
  <c r="BF74" i="8"/>
  <c r="BK129" i="8"/>
  <c r="BF136" i="8"/>
  <c r="CB136" i="8" s="1"/>
  <c r="BL136" i="8"/>
  <c r="BU136" i="8" s="1"/>
  <c r="BH136" i="8"/>
  <c r="BD136" i="8"/>
  <c r="BN136" i="8"/>
  <c r="BJ136" i="8"/>
  <c r="BM152" i="8"/>
  <c r="BL159" i="8"/>
  <c r="BJ167" i="8"/>
  <c r="BN167" i="8"/>
  <c r="BF167" i="8"/>
  <c r="BG167" i="8"/>
  <c r="BT167" i="8" s="1"/>
  <c r="BK167" i="8"/>
  <c r="BD167" i="8"/>
  <c r="BC167" i="8"/>
  <c r="BL167" i="8"/>
  <c r="BU167" i="8" s="1"/>
  <c r="BF125" i="8"/>
  <c r="BG125" i="8"/>
  <c r="BT125" i="8" s="1"/>
  <c r="BC125" i="8"/>
  <c r="BH125" i="8"/>
  <c r="BN125" i="8"/>
  <c r="BD125" i="8"/>
  <c r="BQ125" i="8" s="1"/>
  <c r="BJ125" i="8"/>
  <c r="BM126" i="8"/>
  <c r="BI134" i="8"/>
  <c r="BI142" i="8"/>
  <c r="BH158" i="8"/>
  <c r="BD158" i="8"/>
  <c r="BL158" i="8"/>
  <c r="BH63" i="8"/>
  <c r="BN63" i="8"/>
  <c r="BJ63" i="8"/>
  <c r="BD63" i="8"/>
  <c r="BO63" i="8" s="1"/>
  <c r="BF63" i="8"/>
  <c r="BL63" i="8"/>
  <c r="BU63" i="8" s="1"/>
  <c r="BL93" i="8"/>
  <c r="BU93" i="8" s="1"/>
  <c r="BD127" i="8"/>
  <c r="BQ127" i="8" s="1"/>
  <c r="BI136" i="8"/>
  <c r="BD143" i="8"/>
  <c r="BQ143" i="8" s="1"/>
  <c r="BJ151" i="8"/>
  <c r="BF151" i="8"/>
  <c r="BG151" i="8"/>
  <c r="BT151" i="8" s="1"/>
  <c r="BN151" i="8"/>
  <c r="BH151" i="8"/>
  <c r="BC151" i="8"/>
  <c r="BF150" i="8"/>
  <c r="CB150" i="8" s="1"/>
  <c r="BH167" i="8"/>
  <c r="BO8" i="8"/>
  <c r="BO10" i="8"/>
  <c r="BC19" i="8"/>
  <c r="BK19" i="8"/>
  <c r="BE19" i="8"/>
  <c r="BR19" i="8" s="1"/>
  <c r="BM19" i="8"/>
  <c r="BG19" i="8"/>
  <c r="BT19" i="8" s="1"/>
  <c r="BI19" i="8"/>
  <c r="BF14" i="8"/>
  <c r="BF37" i="8"/>
  <c r="BK37" i="8"/>
  <c r="BG37" i="8"/>
  <c r="BT37" i="8" s="1"/>
  <c r="BC37" i="8"/>
  <c r="BN37" i="8"/>
  <c r="BD37" i="8"/>
  <c r="BJ37" i="8"/>
  <c r="BH37" i="8"/>
  <c r="BD79" i="8"/>
  <c r="BG79" i="8"/>
  <c r="BT79" i="8" s="1"/>
  <c r="BM79" i="8"/>
  <c r="BH79" i="8"/>
  <c r="BC79" i="8"/>
  <c r="BK79" i="8"/>
  <c r="BE79" i="8"/>
  <c r="BR79" i="8" s="1"/>
  <c r="BL79" i="8"/>
  <c r="BU79" i="8" s="1"/>
  <c r="BO56" i="8"/>
  <c r="BF35" i="8"/>
  <c r="BG35" i="8"/>
  <c r="BT35" i="8" s="1"/>
  <c r="BN35" i="8"/>
  <c r="BJ35" i="8"/>
  <c r="BK35" i="8"/>
  <c r="BC35" i="8"/>
  <c r="BD35" i="8"/>
  <c r="BH46" i="8"/>
  <c r="BD46" i="8"/>
  <c r="BF46" i="8"/>
  <c r="BJ46" i="8"/>
  <c r="BL46" i="8"/>
  <c r="BU46" i="8" s="1"/>
  <c r="BH73" i="8"/>
  <c r="BD97" i="8"/>
  <c r="BQ97" i="8" s="1"/>
  <c r="BE97" i="8"/>
  <c r="BR97" i="8" s="1"/>
  <c r="BK97" i="8"/>
  <c r="BG97" i="8"/>
  <c r="BT97" i="8" s="1"/>
  <c r="BL97" i="8"/>
  <c r="BU97" i="8" s="1"/>
  <c r="BC97" i="8"/>
  <c r="BH97" i="8"/>
  <c r="BM97" i="8"/>
  <c r="BF62" i="8"/>
  <c r="BL62" i="8"/>
  <c r="BU62" i="8" s="1"/>
  <c r="BH62" i="8"/>
  <c r="BN62" i="8"/>
  <c r="BD62" i="8"/>
  <c r="BJ62" i="8"/>
  <c r="BE62" i="8"/>
  <c r="BR62" i="8" s="1"/>
  <c r="BF79" i="8"/>
  <c r="BF107" i="8"/>
  <c r="BG112" i="8"/>
  <c r="BT112" i="8" s="1"/>
  <c r="BM112" i="8"/>
  <c r="BE112" i="8"/>
  <c r="BR112" i="8" s="1"/>
  <c r="BK112" i="8"/>
  <c r="BI112" i="8"/>
  <c r="BC112" i="8"/>
  <c r="BJ112" i="8"/>
  <c r="BM115" i="8"/>
  <c r="BI97" i="8"/>
  <c r="BO138" i="8"/>
  <c r="BC59" i="8"/>
  <c r="BF114" i="8"/>
  <c r="BE114" i="8"/>
  <c r="BR114" i="8" s="1"/>
  <c r="BM114" i="8"/>
  <c r="BN114" i="8"/>
  <c r="BI114" i="8"/>
  <c r="BC114" i="8"/>
  <c r="BJ114" i="8"/>
  <c r="BD148" i="8"/>
  <c r="BE148" i="8"/>
  <c r="BR148" i="8" s="1"/>
  <c r="BY148" i="8" s="1"/>
  <c r="BF148" i="8"/>
  <c r="BL148" i="8"/>
  <c r="BU148" i="8" s="1"/>
  <c r="BM148" i="8"/>
  <c r="BH148" i="8"/>
  <c r="BO129" i="8"/>
  <c r="BH145" i="8"/>
  <c r="BN145" i="8"/>
  <c r="BJ145" i="8"/>
  <c r="BD145" i="8"/>
  <c r="BF145" i="8"/>
  <c r="BL145" i="8"/>
  <c r="BU145" i="8" s="1"/>
  <c r="BE7" i="8"/>
  <c r="BR7" i="8" s="1"/>
  <c r="BI7" i="8"/>
  <c r="BM7" i="8"/>
  <c r="BF7" i="8"/>
  <c r="BJ7" i="8"/>
  <c r="BN7" i="8"/>
  <c r="BC7" i="8"/>
  <c r="BG7" i="8"/>
  <c r="BT7" i="8" s="1"/>
  <c r="BK7" i="8"/>
  <c r="BF13" i="8"/>
  <c r="BJ13" i="8"/>
  <c r="BN13" i="8"/>
  <c r="BG13" i="8"/>
  <c r="BT13" i="8" s="1"/>
  <c r="BK13" i="8"/>
  <c r="BC13" i="8"/>
  <c r="BJ22" i="8"/>
  <c r="BF16" i="8"/>
  <c r="BE9" i="8"/>
  <c r="BR9" i="8" s="1"/>
  <c r="BI9" i="8"/>
  <c r="BM9" i="8"/>
  <c r="BF9" i="8"/>
  <c r="BJ9" i="8"/>
  <c r="BN9" i="8"/>
  <c r="BC9" i="8"/>
  <c r="BG9" i="8"/>
  <c r="BT9" i="8" s="1"/>
  <c r="BK9" i="8"/>
  <c r="BN22" i="8"/>
  <c r="BH7" i="8"/>
  <c r="BH9" i="8"/>
  <c r="BI13" i="8"/>
  <c r="BJ16" i="8"/>
  <c r="BH19" i="8"/>
  <c r="BC28" i="8"/>
  <c r="BG28" i="8"/>
  <c r="BT28" i="8" s="1"/>
  <c r="BS28" i="8" s="1"/>
  <c r="BV28" i="8" s="1"/>
  <c r="BZ28" i="8" s="1"/>
  <c r="BK28" i="8"/>
  <c r="BD28" i="8"/>
  <c r="BH28" i="8"/>
  <c r="BL28" i="8"/>
  <c r="BU28" i="8" s="1"/>
  <c r="BI28" i="8"/>
  <c r="BJ28" i="8"/>
  <c r="BE28" i="8"/>
  <c r="BR28" i="8" s="1"/>
  <c r="BM28" i="8"/>
  <c r="BF28" i="8"/>
  <c r="BN28" i="8"/>
  <c r="BN14" i="8"/>
  <c r="BI18" i="8"/>
  <c r="BC18" i="8"/>
  <c r="BK18" i="8"/>
  <c r="BE18" i="8"/>
  <c r="BR18" i="8" s="1"/>
  <c r="BM18" i="8"/>
  <c r="BG18" i="8"/>
  <c r="BT18" i="8" s="1"/>
  <c r="BS18" i="8" s="1"/>
  <c r="BF15" i="8"/>
  <c r="BJ15" i="8"/>
  <c r="BN15" i="8"/>
  <c r="BK15" i="8"/>
  <c r="BC15" i="8"/>
  <c r="BG15" i="8"/>
  <c r="BT15" i="8" s="1"/>
  <c r="BM35" i="8"/>
  <c r="BE39" i="8"/>
  <c r="BR39" i="8" s="1"/>
  <c r="BG46" i="8"/>
  <c r="BT46" i="8" s="1"/>
  <c r="BS46" i="8" s="1"/>
  <c r="BK40" i="8"/>
  <c r="BK14" i="8"/>
  <c r="BM38" i="8"/>
  <c r="BM51" i="8"/>
  <c r="BM69" i="8"/>
  <c r="BL22" i="8"/>
  <c r="BU22" i="8" s="1"/>
  <c r="BF19" i="8"/>
  <c r="BO41" i="8"/>
  <c r="BM60" i="8"/>
  <c r="BH71" i="8"/>
  <c r="BN71" i="8"/>
  <c r="BJ71" i="8"/>
  <c r="BD71" i="8"/>
  <c r="BK71" i="8"/>
  <c r="BF71" i="8"/>
  <c r="BL71" i="8"/>
  <c r="BU71" i="8" s="1"/>
  <c r="BG71" i="8"/>
  <c r="BT71" i="8" s="1"/>
  <c r="BI37" i="8"/>
  <c r="BH45" i="8"/>
  <c r="BK56" i="8"/>
  <c r="BG62" i="8"/>
  <c r="BT62" i="8" s="1"/>
  <c r="BS62" i="8" s="1"/>
  <c r="BV62" i="8" s="1"/>
  <c r="BZ62" i="8" s="1"/>
  <c r="BL35" i="8"/>
  <c r="BU35" i="8" s="1"/>
  <c r="BC58" i="8"/>
  <c r="BL65" i="8"/>
  <c r="BU65" i="8" s="1"/>
  <c r="BM40" i="8"/>
  <c r="BM46" i="8"/>
  <c r="BH51" i="8"/>
  <c r="BO55" i="8"/>
  <c r="BN60" i="8"/>
  <c r="BE72" i="8"/>
  <c r="BR72" i="8" s="1"/>
  <c r="BI72" i="8"/>
  <c r="BD72" i="8"/>
  <c r="BL72" i="8"/>
  <c r="BU72" i="8" s="1"/>
  <c r="BM72" i="8"/>
  <c r="BH72" i="8"/>
  <c r="BN72" i="8"/>
  <c r="BN85" i="8"/>
  <c r="BE11" i="8"/>
  <c r="BR11" i="8" s="1"/>
  <c r="BF11" i="8"/>
  <c r="BJ11" i="8"/>
  <c r="BN11" i="8"/>
  <c r="BC11" i="8"/>
  <c r="BG11" i="8"/>
  <c r="BT11" i="8" s="1"/>
  <c r="BK11" i="8"/>
  <c r="BH13" i="8"/>
  <c r="BM15" i="8"/>
  <c r="BN18" i="8"/>
  <c r="BD26" i="8"/>
  <c r="BE26" i="8"/>
  <c r="BR26" i="8" s="1"/>
  <c r="BK26" i="8"/>
  <c r="BG26" i="8"/>
  <c r="BT26" i="8" s="1"/>
  <c r="BH26" i="8"/>
  <c r="BL26" i="8"/>
  <c r="BU26" i="8" s="1"/>
  <c r="BC26" i="8"/>
  <c r="BM26" i="8"/>
  <c r="BL5" i="8"/>
  <c r="BU5" i="8" s="1"/>
  <c r="BL7" i="8"/>
  <c r="BU7" i="8" s="1"/>
  <c r="BL9" i="8"/>
  <c r="BU9" i="8" s="1"/>
  <c r="BL11" i="8"/>
  <c r="BU11" i="8" s="1"/>
  <c r="BM13" i="8"/>
  <c r="BN16" i="8"/>
  <c r="BL19" i="8"/>
  <c r="BU19" i="8" s="1"/>
  <c r="BD25" i="8"/>
  <c r="BI11" i="8"/>
  <c r="BC16" i="8"/>
  <c r="BD17" i="8"/>
  <c r="BH18" i="8"/>
  <c r="BD15" i="8"/>
  <c r="BM22" i="8"/>
  <c r="BC38" i="8"/>
  <c r="BI39" i="8"/>
  <c r="BK46" i="8"/>
  <c r="BE24" i="8"/>
  <c r="BR24" i="8" s="1"/>
  <c r="BY24" i="8" s="1"/>
  <c r="BK24" i="8"/>
  <c r="BG24" i="8"/>
  <c r="BT24" i="8" s="1"/>
  <c r="BC24" i="8"/>
  <c r="BW24" i="8" s="1"/>
  <c r="BM24" i="8"/>
  <c r="BD24" i="8"/>
  <c r="BH24" i="8"/>
  <c r="BI24" i="8"/>
  <c r="BF27" i="8"/>
  <c r="BG27" i="8"/>
  <c r="BT27" i="8" s="1"/>
  <c r="BM27" i="8"/>
  <c r="BC27" i="8"/>
  <c r="BN27" i="8"/>
  <c r="BE27" i="8"/>
  <c r="BR27" i="8" s="1"/>
  <c r="BI27" i="8"/>
  <c r="BJ27" i="8"/>
  <c r="BF29" i="8"/>
  <c r="BJ29" i="8"/>
  <c r="BN29" i="8"/>
  <c r="BC29" i="8"/>
  <c r="BK29" i="8"/>
  <c r="BD29" i="8"/>
  <c r="BL29" i="8"/>
  <c r="BU29" i="8" s="1"/>
  <c r="BG29" i="8"/>
  <c r="BT29" i="8" s="1"/>
  <c r="BH29" i="8"/>
  <c r="BF33" i="8"/>
  <c r="BJ33" i="8"/>
  <c r="BN33" i="8"/>
  <c r="BC33" i="8"/>
  <c r="BK33" i="8"/>
  <c r="BD33" i="8"/>
  <c r="BL33" i="8"/>
  <c r="BU33" i="8" s="1"/>
  <c r="BG33" i="8"/>
  <c r="BT33" i="8" s="1"/>
  <c r="BH33" i="8"/>
  <c r="BG48" i="8"/>
  <c r="BT48" i="8" s="1"/>
  <c r="BS48" i="8" s="1"/>
  <c r="BV48" i="8" s="1"/>
  <c r="BZ48" i="8" s="1"/>
  <c r="BN26" i="8"/>
  <c r="BE17" i="8"/>
  <c r="BR17" i="8" s="1"/>
  <c r="BC43" i="8"/>
  <c r="BI45" i="8"/>
  <c r="BM48" i="8"/>
  <c r="BH52" i="8"/>
  <c r="BD52" i="8"/>
  <c r="BP52" i="8" s="1"/>
  <c r="BM52" i="8"/>
  <c r="BE52" i="8"/>
  <c r="BR52" i="8" s="1"/>
  <c r="BI52" i="8"/>
  <c r="BL52" i="8"/>
  <c r="BU52" i="8" s="1"/>
  <c r="BS52" i="8" s="1"/>
  <c r="BV52" i="8" s="1"/>
  <c r="BZ52" i="8" s="1"/>
  <c r="BC60" i="8"/>
  <c r="BD22" i="8"/>
  <c r="BJ19" i="8"/>
  <c r="BF31" i="8"/>
  <c r="BJ31" i="8"/>
  <c r="BN31" i="8"/>
  <c r="BG31" i="8"/>
  <c r="BT31" i="8" s="1"/>
  <c r="BC31" i="8"/>
  <c r="BD31" i="8"/>
  <c r="BK31" i="8"/>
  <c r="BL31" i="8"/>
  <c r="BU31" i="8" s="1"/>
  <c r="BM33" i="8"/>
  <c r="BG36" i="8"/>
  <c r="BT36" i="8" s="1"/>
  <c r="BS36" i="8" s="1"/>
  <c r="BV36" i="8" s="1"/>
  <c r="BZ36" i="8" s="1"/>
  <c r="BG39" i="8"/>
  <c r="BT39" i="8" s="1"/>
  <c r="BO44" i="8"/>
  <c r="BJ56" i="8"/>
  <c r="CC56" i="8" s="1"/>
  <c r="BN66" i="8"/>
  <c r="BC72" i="8"/>
  <c r="BJ75" i="8"/>
  <c r="BN83" i="8"/>
  <c r="BO30" i="8"/>
  <c r="BM37" i="8"/>
  <c r="BL45" i="8"/>
  <c r="BU45" i="8" s="1"/>
  <c r="BD54" i="8"/>
  <c r="BL54" i="8"/>
  <c r="BH54" i="8"/>
  <c r="BI54" i="8"/>
  <c r="BE54" i="8"/>
  <c r="BR54" i="8" s="1"/>
  <c r="BN58" i="8"/>
  <c r="BK62" i="8"/>
  <c r="BD69" i="8"/>
  <c r="BJ53" i="8"/>
  <c r="BK53" i="8"/>
  <c r="BC53" i="8"/>
  <c r="BN53" i="8"/>
  <c r="BF53" i="8"/>
  <c r="BG53" i="8"/>
  <c r="BT53" i="8" s="1"/>
  <c r="BF54" i="8"/>
  <c r="BG58" i="8"/>
  <c r="BT58" i="8" s="1"/>
  <c r="BE71" i="8"/>
  <c r="BR71" i="8" s="1"/>
  <c r="BE40" i="8"/>
  <c r="BE46" i="8"/>
  <c r="BR46" i="8" s="1"/>
  <c r="BH47" i="8"/>
  <c r="BL51" i="8"/>
  <c r="BU51" i="8" s="1"/>
  <c r="BE53" i="8"/>
  <c r="BR53" i="8" s="1"/>
  <c r="BG57" i="8"/>
  <c r="BT57" i="8" s="1"/>
  <c r="BF57" i="8"/>
  <c r="BN57" i="8"/>
  <c r="BC57" i="8"/>
  <c r="BJ57" i="8"/>
  <c r="BK57" i="8"/>
  <c r="BD57" i="8"/>
  <c r="BJ58" i="8"/>
  <c r="BH65" i="8"/>
  <c r="BH69" i="8"/>
  <c r="BJ72" i="8"/>
  <c r="BS72" i="8" s="1"/>
  <c r="BV72" i="8" s="1"/>
  <c r="BZ72" i="8" s="1"/>
  <c r="BG88" i="8"/>
  <c r="BT88" i="8" s="1"/>
  <c r="BM88" i="8"/>
  <c r="BC88" i="8"/>
  <c r="BI88" i="8"/>
  <c r="BE88" i="8"/>
  <c r="BR88" i="8" s="1"/>
  <c r="BY88" i="8" s="1"/>
  <c r="BF88" i="8"/>
  <c r="BK88" i="8"/>
  <c r="BN93" i="8"/>
  <c r="BG96" i="8"/>
  <c r="BT96" i="8" s="1"/>
  <c r="BM96" i="8"/>
  <c r="BC96" i="8"/>
  <c r="BI96" i="8"/>
  <c r="BE96" i="8"/>
  <c r="BR96" i="8" s="1"/>
  <c r="BK96" i="8"/>
  <c r="BN101" i="8"/>
  <c r="BG104" i="8"/>
  <c r="BT104" i="8" s="1"/>
  <c r="BM104" i="8"/>
  <c r="BC104" i="8"/>
  <c r="BI104" i="8"/>
  <c r="BE104" i="8"/>
  <c r="BR104" i="8" s="1"/>
  <c r="BK104" i="8"/>
  <c r="BD113" i="8"/>
  <c r="BQ113" i="8" s="1"/>
  <c r="BL113" i="8"/>
  <c r="BU113" i="8" s="1"/>
  <c r="BG113" i="8"/>
  <c r="BT113" i="8" s="1"/>
  <c r="BM113" i="8"/>
  <c r="BH113" i="8"/>
  <c r="BC113" i="8"/>
  <c r="BK113" i="8"/>
  <c r="BM54" i="8"/>
  <c r="BM59" i="8"/>
  <c r="BK63" i="8"/>
  <c r="BM73" i="8"/>
  <c r="BL74" i="8"/>
  <c r="BU74" i="8" s="1"/>
  <c r="BH77" i="8"/>
  <c r="BO84" i="8"/>
  <c r="BD88" i="8"/>
  <c r="BH96" i="8"/>
  <c r="BJ103" i="8"/>
  <c r="BL104" i="8"/>
  <c r="BU104" i="8" s="1"/>
  <c r="BJ36" i="8"/>
  <c r="BE43" i="8"/>
  <c r="BR43" i="8" s="1"/>
  <c r="BJ73" i="8"/>
  <c r="BH86" i="8"/>
  <c r="BN89" i="8"/>
  <c r="BJ97" i="8"/>
  <c r="BF105" i="8"/>
  <c r="BG109" i="8"/>
  <c r="BT109" i="8" s="1"/>
  <c r="BD109" i="8"/>
  <c r="BC109" i="8"/>
  <c r="BW109" i="8" s="1"/>
  <c r="BK109" i="8"/>
  <c r="BH109" i="8"/>
  <c r="BI109" i="8"/>
  <c r="BI66" i="8"/>
  <c r="BH78" i="8"/>
  <c r="BH81" i="8"/>
  <c r="BL87" i="8"/>
  <c r="BU87" i="8" s="1"/>
  <c r="BE92" i="8"/>
  <c r="BR92" i="8" s="1"/>
  <c r="BF92" i="8"/>
  <c r="BK92" i="8"/>
  <c r="BG92" i="8"/>
  <c r="BT92" i="8" s="1"/>
  <c r="BM92" i="8"/>
  <c r="BI92" i="8"/>
  <c r="BN92" i="8"/>
  <c r="BC92" i="8"/>
  <c r="BI93" i="8"/>
  <c r="BE95" i="8"/>
  <c r="BR95" i="8" s="1"/>
  <c r="BK95" i="8"/>
  <c r="BG95" i="8"/>
  <c r="BT95" i="8" s="1"/>
  <c r="BC95" i="8"/>
  <c r="BM95" i="8"/>
  <c r="BI95" i="8"/>
  <c r="BD95" i="8"/>
  <c r="BQ95" i="8" s="1"/>
  <c r="BJ99" i="8"/>
  <c r="BH100" i="8"/>
  <c r="BO102" i="8"/>
  <c r="BL103" i="8"/>
  <c r="BU103" i="8" s="1"/>
  <c r="BE108" i="8"/>
  <c r="BR108" i="8" s="1"/>
  <c r="BY108" i="8" s="1"/>
  <c r="BG108" i="8"/>
  <c r="BT108" i="8" s="1"/>
  <c r="BS108" i="8" s="1"/>
  <c r="BV108" i="8" s="1"/>
  <c r="BZ108" i="8" s="1"/>
  <c r="BM108" i="8"/>
  <c r="BI108" i="8"/>
  <c r="BK108" i="8"/>
  <c r="BC108" i="8"/>
  <c r="BN108" i="8"/>
  <c r="BE111" i="8"/>
  <c r="BR111" i="8" s="1"/>
  <c r="BY111" i="8" s="1"/>
  <c r="BK111" i="8"/>
  <c r="BD111" i="8"/>
  <c r="BQ111" i="8" s="1"/>
  <c r="BL111" i="8"/>
  <c r="BU111" i="8" s="1"/>
  <c r="BG111" i="8"/>
  <c r="BT111" i="8" s="1"/>
  <c r="BM111" i="8"/>
  <c r="BH111" i="8"/>
  <c r="BC111" i="8"/>
  <c r="BI111" i="8"/>
  <c r="BL112" i="8"/>
  <c r="BU112" i="8" s="1"/>
  <c r="BI121" i="8"/>
  <c r="BC126" i="8"/>
  <c r="BI127" i="8"/>
  <c r="BK134" i="8"/>
  <c r="BC142" i="8"/>
  <c r="BW142" i="8" s="1"/>
  <c r="BI143" i="8"/>
  <c r="BK150" i="8"/>
  <c r="BC158" i="8"/>
  <c r="BI159" i="8"/>
  <c r="BM129" i="8"/>
  <c r="BK136" i="8"/>
  <c r="BO144" i="8"/>
  <c r="BN96" i="8"/>
  <c r="BI113" i="8"/>
  <c r="BJ121" i="8"/>
  <c r="BF123" i="8"/>
  <c r="BC152" i="8"/>
  <c r="BH68" i="8"/>
  <c r="BD68" i="8"/>
  <c r="BP68" i="8" s="1"/>
  <c r="BJ68" i="8"/>
  <c r="BS68" i="8" s="1"/>
  <c r="BV68" i="8" s="1"/>
  <c r="BZ68" i="8" s="1"/>
  <c r="BL68" i="8"/>
  <c r="BU68" i="8" s="1"/>
  <c r="BF68" i="8"/>
  <c r="CB68" i="8" s="1"/>
  <c r="BN68" i="8"/>
  <c r="BN78" i="8"/>
  <c r="BJ92" i="8"/>
  <c r="BI105" i="8"/>
  <c r="BF111" i="8"/>
  <c r="BJ113" i="8"/>
  <c r="BJ115" i="8"/>
  <c r="BH122" i="8"/>
  <c r="BO110" i="8"/>
  <c r="BE115" i="8"/>
  <c r="BR115" i="8" s="1"/>
  <c r="BI156" i="8"/>
  <c r="BI167" i="8"/>
  <c r="BM109" i="8"/>
  <c r="BL114" i="8"/>
  <c r="BU114" i="8" s="1"/>
  <c r="BE119" i="8"/>
  <c r="BR119" i="8" s="1"/>
  <c r="BY119" i="8" s="1"/>
  <c r="BK119" i="8"/>
  <c r="BG119" i="8"/>
  <c r="BT119" i="8" s="1"/>
  <c r="BM119" i="8"/>
  <c r="BC119" i="8"/>
  <c r="BW119" i="8" s="1"/>
  <c r="BI119" i="8"/>
  <c r="BL119" i="8"/>
  <c r="BU119" i="8" s="1"/>
  <c r="BD123" i="8"/>
  <c r="BO131" i="8"/>
  <c r="BE136" i="8"/>
  <c r="BR136" i="8" s="1"/>
  <c r="BJ162" i="8"/>
  <c r="BO168" i="8"/>
  <c r="BC148" i="8"/>
  <c r="BK151" i="8"/>
  <c r="BI158" i="8"/>
  <c r="BN74" i="8"/>
  <c r="BJ134" i="8"/>
  <c r="BS134" i="8" s="1"/>
  <c r="BC145" i="8"/>
  <c r="BI152" i="8"/>
  <c r="BN158" i="8"/>
  <c r="BO161" i="8"/>
  <c r="BO139" i="8"/>
  <c r="BO155" i="8"/>
  <c r="BC156" i="8"/>
  <c r="BS156" i="8" s="1"/>
  <c r="BV156" i="8" s="1"/>
  <c r="BZ156" i="8" s="1"/>
  <c r="BM165" i="8"/>
  <c r="BM83" i="8"/>
  <c r="BJ126" i="8"/>
  <c r="BS126" i="8" s="1"/>
  <c r="BV126" i="8" s="1"/>
  <c r="BZ126" i="8" s="1"/>
  <c r="BI141" i="8"/>
  <c r="BI149" i="8"/>
  <c r="BH153" i="8"/>
  <c r="BN153" i="8"/>
  <c r="BD153" i="8"/>
  <c r="BJ153" i="8"/>
  <c r="BF153" i="8"/>
  <c r="BL153" i="8"/>
  <c r="BU153" i="8" s="1"/>
  <c r="BE75" i="8"/>
  <c r="BR75" i="8" s="1"/>
  <c r="BF104" i="8"/>
  <c r="BL125" i="8"/>
  <c r="BU125" i="8" s="1"/>
  <c r="BK127" i="8"/>
  <c r="BF133" i="8"/>
  <c r="BG133" i="8"/>
  <c r="BT133" i="8" s="1"/>
  <c r="BC133" i="8"/>
  <c r="BH133" i="8"/>
  <c r="BN133" i="8"/>
  <c r="BD133" i="8"/>
  <c r="BQ133" i="8" s="1"/>
  <c r="BJ133" i="8"/>
  <c r="BM134" i="8"/>
  <c r="BM142" i="8"/>
  <c r="BL149" i="8"/>
  <c r="BU149" i="8" s="1"/>
  <c r="BE63" i="8"/>
  <c r="BR63" i="8" s="1"/>
  <c r="BL101" i="8"/>
  <c r="BU101" i="8" s="1"/>
  <c r="BO117" i="8"/>
  <c r="BL120" i="8"/>
  <c r="BU120" i="8" s="1"/>
  <c r="BF128" i="8"/>
  <c r="BL128" i="8"/>
  <c r="BU128" i="8" s="1"/>
  <c r="BH128" i="8"/>
  <c r="BD128" i="8"/>
  <c r="BN128" i="8"/>
  <c r="BJ128" i="8"/>
  <c r="BD151" i="8"/>
  <c r="BQ151" i="8" s="1"/>
  <c r="BF126" i="8"/>
  <c r="BF142" i="8"/>
  <c r="BF158" i="8"/>
  <c r="CB148" i="8" l="1"/>
  <c r="CC148" i="8"/>
  <c r="BP148" i="8"/>
  <c r="BY92" i="8"/>
  <c r="BW92" i="8"/>
  <c r="CB31" i="8"/>
  <c r="CC31" i="8"/>
  <c r="BP31" i="8"/>
  <c r="BO33" i="8"/>
  <c r="CB33" i="8"/>
  <c r="CC33" i="8"/>
  <c r="BP33" i="8"/>
  <c r="BY162" i="8"/>
  <c r="BW162" i="8"/>
  <c r="BY121" i="8"/>
  <c r="BW121" i="8"/>
  <c r="BS121" i="8"/>
  <c r="BV121" i="8" s="1"/>
  <c r="BZ121" i="8" s="1"/>
  <c r="CB29" i="8"/>
  <c r="CC29" i="8"/>
  <c r="BP29" i="8"/>
  <c r="BV18" i="8"/>
  <c r="BZ18" i="8" s="1"/>
  <c r="CB35" i="8"/>
  <c r="CC35" i="8"/>
  <c r="BP35" i="8"/>
  <c r="BY37" i="8"/>
  <c r="BW37" i="8"/>
  <c r="BS37" i="8"/>
  <c r="BV37" i="8" s="1"/>
  <c r="BZ37" i="8" s="1"/>
  <c r="CB133" i="8"/>
  <c r="CC133" i="8"/>
  <c r="BP133" i="8"/>
  <c r="CB111" i="8"/>
  <c r="CC111" i="8"/>
  <c r="BP111" i="8"/>
  <c r="CC96" i="8"/>
  <c r="CB96" i="8"/>
  <c r="BP96" i="8"/>
  <c r="CB15" i="8"/>
  <c r="CC15" i="8"/>
  <c r="BP15" i="8"/>
  <c r="BY136" i="8"/>
  <c r="BW136" i="8"/>
  <c r="BS114" i="8"/>
  <c r="BQ121" i="8"/>
  <c r="CC120" i="8"/>
  <c r="CB120" i="8"/>
  <c r="BP120" i="8"/>
  <c r="BY69" i="8"/>
  <c r="BW69" i="8"/>
  <c r="BS69" i="8"/>
  <c r="BV69" i="8" s="1"/>
  <c r="BZ69" i="8" s="1"/>
  <c r="BY133" i="8"/>
  <c r="BW133" i="8"/>
  <c r="BS133" i="8"/>
  <c r="BV133" i="8" s="1"/>
  <c r="BZ133" i="8" s="1"/>
  <c r="CB126" i="8"/>
  <c r="CC126" i="8"/>
  <c r="BP126" i="8"/>
  <c r="BS58" i="8"/>
  <c r="CB60" i="8"/>
  <c r="CC60" i="8"/>
  <c r="BP60" i="8"/>
  <c r="CB58" i="8"/>
  <c r="CC58" i="8"/>
  <c r="BP58" i="8"/>
  <c r="BO36" i="8"/>
  <c r="BV46" i="8"/>
  <c r="BZ46" i="8" s="1"/>
  <c r="BQ148" i="8"/>
  <c r="CB59" i="8"/>
  <c r="CC59" i="8"/>
  <c r="BP59" i="8"/>
  <c r="CB19" i="8"/>
  <c r="CC19" i="8"/>
  <c r="BP19" i="8"/>
  <c r="BO137" i="8"/>
  <c r="BQ122" i="8"/>
  <c r="BY122" i="8"/>
  <c r="BW122" i="8"/>
  <c r="BO66" i="8"/>
  <c r="CB121" i="8"/>
  <c r="CC121" i="8"/>
  <c r="BP121" i="8"/>
  <c r="CB75" i="8"/>
  <c r="CC75" i="8"/>
  <c r="BP75" i="8"/>
  <c r="BY135" i="8"/>
  <c r="BW135" i="8"/>
  <c r="BS135" i="8"/>
  <c r="BV135" i="8" s="1"/>
  <c r="BZ135" i="8" s="1"/>
  <c r="BY157" i="8"/>
  <c r="BW157" i="8"/>
  <c r="BS157" i="8"/>
  <c r="BV157" i="8" s="1"/>
  <c r="BZ157" i="8" s="1"/>
  <c r="CB149" i="8"/>
  <c r="CC149" i="8"/>
  <c r="BP149" i="8"/>
  <c r="CB103" i="8"/>
  <c r="CC103" i="8"/>
  <c r="BP103" i="8"/>
  <c r="BS100" i="8"/>
  <c r="BV100" i="8" s="1"/>
  <c r="BZ100" i="8" s="1"/>
  <c r="CB87" i="8"/>
  <c r="CC87" i="8"/>
  <c r="BP87" i="8"/>
  <c r="BS87" i="8"/>
  <c r="BV87" i="8" s="1"/>
  <c r="BZ87" i="8" s="1"/>
  <c r="CB93" i="8"/>
  <c r="CC93" i="8"/>
  <c r="BP93" i="8"/>
  <c r="CB86" i="8"/>
  <c r="CC86" i="8"/>
  <c r="BP86" i="8"/>
  <c r="CB46" i="8"/>
  <c r="CC46" i="8"/>
  <c r="BP46" i="8"/>
  <c r="BY74" i="8"/>
  <c r="BW74" i="8"/>
  <c r="BO141" i="8"/>
  <c r="CB141" i="8"/>
  <c r="CC141" i="8"/>
  <c r="BP141" i="8"/>
  <c r="BY105" i="8"/>
  <c r="BW105" i="8"/>
  <c r="BS105" i="8"/>
  <c r="BV105" i="8" s="1"/>
  <c r="BZ105" i="8" s="1"/>
  <c r="CB51" i="8"/>
  <c r="CC51" i="8"/>
  <c r="BP51" i="8"/>
  <c r="BY47" i="8"/>
  <c r="BW47" i="8"/>
  <c r="BS47" i="8"/>
  <c r="BV47" i="8" s="1"/>
  <c r="BZ47" i="8" s="1"/>
  <c r="BY146" i="8"/>
  <c r="BW146" i="8"/>
  <c r="BS91" i="8"/>
  <c r="BV91" i="8" s="1"/>
  <c r="BZ91" i="8" s="1"/>
  <c r="BP137" i="8"/>
  <c r="CC146" i="8"/>
  <c r="BS142" i="8"/>
  <c r="BV142" i="8" s="1"/>
  <c r="BZ142" i="8" s="1"/>
  <c r="BQ94" i="8"/>
  <c r="CB8" i="8"/>
  <c r="CC8" i="8"/>
  <c r="BP8" i="8"/>
  <c r="BS70" i="8"/>
  <c r="BV70" i="8" s="1"/>
  <c r="BZ70" i="8" s="1"/>
  <c r="BW156" i="8"/>
  <c r="BY98" i="8"/>
  <c r="BW98" i="8"/>
  <c r="BE76" i="8"/>
  <c r="BR76" i="8" s="1"/>
  <c r="BC76" i="8"/>
  <c r="BL76" i="8"/>
  <c r="BU76" i="8" s="1"/>
  <c r="BG76" i="8"/>
  <c r="BT76" i="8" s="1"/>
  <c r="BS76" i="8" s="1"/>
  <c r="BV76" i="8" s="1"/>
  <c r="BZ76" i="8" s="1"/>
  <c r="BH76" i="8"/>
  <c r="BM76" i="8"/>
  <c r="BI76" i="8"/>
  <c r="BN76" i="8"/>
  <c r="BD76" i="8"/>
  <c r="BJ76" i="8"/>
  <c r="BF76" i="8"/>
  <c r="CB153" i="8"/>
  <c r="CC153" i="8"/>
  <c r="BP153" i="8"/>
  <c r="BY52" i="8"/>
  <c r="BW52" i="8"/>
  <c r="BS168" i="8"/>
  <c r="BV168" i="8" s="1"/>
  <c r="BZ168" i="8" s="1"/>
  <c r="BV138" i="8"/>
  <c r="BZ138" i="8" s="1"/>
  <c r="CB155" i="8"/>
  <c r="CC155" i="8"/>
  <c r="BP155" i="8"/>
  <c r="CB63" i="8"/>
  <c r="CC63" i="8"/>
  <c r="BP63" i="8"/>
  <c r="CB38" i="8"/>
  <c r="CC38" i="8"/>
  <c r="BP38" i="8"/>
  <c r="BY13" i="8"/>
  <c r="BW13" i="8"/>
  <c r="BS13" i="8"/>
  <c r="BV13" i="8" s="1"/>
  <c r="BZ13" i="8" s="1"/>
  <c r="BY114" i="8"/>
  <c r="BW114" i="8"/>
  <c r="BY167" i="8"/>
  <c r="BW167" i="8"/>
  <c r="BS167" i="8"/>
  <c r="BV167" i="8" s="1"/>
  <c r="BZ167" i="8" s="1"/>
  <c r="CB122" i="8"/>
  <c r="CC122" i="8"/>
  <c r="BP122" i="8"/>
  <c r="CB17" i="8"/>
  <c r="CC17" i="8"/>
  <c r="BP17" i="8"/>
  <c r="BY25" i="8"/>
  <c r="BW25" i="8"/>
  <c r="BS25" i="8"/>
  <c r="BV25" i="8" s="1"/>
  <c r="BZ25" i="8" s="1"/>
  <c r="CC116" i="8"/>
  <c r="CB116" i="8"/>
  <c r="BP116" i="8"/>
  <c r="CB14" i="8"/>
  <c r="CC14" i="8"/>
  <c r="BP14" i="8"/>
  <c r="BY127" i="8"/>
  <c r="BW127" i="8"/>
  <c r="BS127" i="8"/>
  <c r="BV127" i="8" s="1"/>
  <c r="BZ127" i="8" s="1"/>
  <c r="BV58" i="8"/>
  <c r="BZ58" i="8" s="1"/>
  <c r="BY45" i="8"/>
  <c r="BW45" i="8"/>
  <c r="BS45" i="8"/>
  <c r="BV45" i="8" s="1"/>
  <c r="BZ45" i="8" s="1"/>
  <c r="BG163" i="8"/>
  <c r="BT163" i="8" s="1"/>
  <c r="BH163" i="8"/>
  <c r="BC163" i="8"/>
  <c r="BL163" i="8"/>
  <c r="BU163" i="8" s="1"/>
  <c r="BD163" i="8"/>
  <c r="BM163" i="8"/>
  <c r="BN163" i="8"/>
  <c r="BI163" i="8"/>
  <c r="BF163" i="8"/>
  <c r="BE163" i="8"/>
  <c r="BR163" i="8" s="1"/>
  <c r="BJ163" i="8"/>
  <c r="BW38" i="8"/>
  <c r="CB131" i="8"/>
  <c r="CC131" i="8"/>
  <c r="BP131" i="8"/>
  <c r="BP134" i="8"/>
  <c r="CC136" i="8"/>
  <c r="BW131" i="8"/>
  <c r="BJ147" i="8"/>
  <c r="BM147" i="8"/>
  <c r="BI147" i="8"/>
  <c r="BG147" i="8"/>
  <c r="BT147" i="8" s="1"/>
  <c r="BE147" i="8"/>
  <c r="BR147" i="8" s="1"/>
  <c r="BL147" i="8"/>
  <c r="BU147" i="8" s="1"/>
  <c r="BC147" i="8"/>
  <c r="BN147" i="8"/>
  <c r="BF147" i="8"/>
  <c r="BH147" i="8"/>
  <c r="BD147" i="8"/>
  <c r="BO32" i="8"/>
  <c r="CB32" i="8"/>
  <c r="CC32" i="8"/>
  <c r="BP32" i="8"/>
  <c r="BY21" i="8"/>
  <c r="BW21" i="8"/>
  <c r="BS21" i="8"/>
  <c r="BV21" i="8" s="1"/>
  <c r="BZ21" i="8" s="1"/>
  <c r="BY144" i="8"/>
  <c r="BW144" i="8"/>
  <c r="BO114" i="8"/>
  <c r="CB114" i="8"/>
  <c r="CC114" i="8"/>
  <c r="BP114" i="8"/>
  <c r="BY151" i="8"/>
  <c r="BW151" i="8"/>
  <c r="BS151" i="8"/>
  <c r="BV151" i="8" s="1"/>
  <c r="BZ151" i="8" s="1"/>
  <c r="BY63" i="8"/>
  <c r="BW63" i="8"/>
  <c r="BS63" i="8"/>
  <c r="BV63" i="8" s="1"/>
  <c r="BZ63" i="8" s="1"/>
  <c r="BY100" i="8"/>
  <c r="BW100" i="8"/>
  <c r="CB81" i="8"/>
  <c r="CC81" i="8"/>
  <c r="BP81" i="8"/>
  <c r="CB91" i="8"/>
  <c r="CC91" i="8"/>
  <c r="BP91" i="8"/>
  <c r="BY59" i="8"/>
  <c r="BW59" i="8"/>
  <c r="BS59" i="8"/>
  <c r="BV59" i="8" s="1"/>
  <c r="BZ59" i="8" s="1"/>
  <c r="CB5" i="8"/>
  <c r="CC5" i="8"/>
  <c r="BP5" i="8"/>
  <c r="BY143" i="8"/>
  <c r="BW143" i="8"/>
  <c r="BS143" i="8"/>
  <c r="BV143" i="8" s="1"/>
  <c r="BZ143" i="8" s="1"/>
  <c r="BY129" i="8"/>
  <c r="BW129" i="8"/>
  <c r="BS129" i="8"/>
  <c r="BV129" i="8" s="1"/>
  <c r="BZ129" i="8" s="1"/>
  <c r="BQ115" i="8"/>
  <c r="CB105" i="8"/>
  <c r="CC105" i="8"/>
  <c r="BP105" i="8"/>
  <c r="CB89" i="8"/>
  <c r="CC89" i="8"/>
  <c r="BP89" i="8"/>
  <c r="BY51" i="8"/>
  <c r="BW51" i="8"/>
  <c r="BS51" i="8"/>
  <c r="BV51" i="8" s="1"/>
  <c r="BZ51" i="8" s="1"/>
  <c r="CC162" i="8"/>
  <c r="BK163" i="8"/>
  <c r="BY166" i="8"/>
  <c r="BW166" i="8"/>
  <c r="BP66" i="8"/>
  <c r="BI42" i="8"/>
  <c r="BD42" i="8"/>
  <c r="BC42" i="8"/>
  <c r="BL42" i="8"/>
  <c r="BU42" i="8" s="1"/>
  <c r="BH42" i="8"/>
  <c r="BE42" i="8"/>
  <c r="BR42" i="8" s="1"/>
  <c r="BF42" i="8"/>
  <c r="BJ42" i="8"/>
  <c r="BM42" i="8"/>
  <c r="BN42" i="8"/>
  <c r="BG42" i="8"/>
  <c r="BT42" i="8" s="1"/>
  <c r="CC134" i="8"/>
  <c r="BY104" i="8"/>
  <c r="BW104" i="8"/>
  <c r="BS116" i="8"/>
  <c r="BV116" i="8" s="1"/>
  <c r="BZ116" i="8" s="1"/>
  <c r="BQ96" i="8"/>
  <c r="CB161" i="8"/>
  <c r="CC161" i="8"/>
  <c r="BP161" i="8"/>
  <c r="BF106" i="8"/>
  <c r="BE106" i="8"/>
  <c r="BR106" i="8" s="1"/>
  <c r="BG106" i="8"/>
  <c r="BT106" i="8" s="1"/>
  <c r="BJ106" i="8"/>
  <c r="BM106" i="8"/>
  <c r="BN106" i="8"/>
  <c r="BI106" i="8"/>
  <c r="BL106" i="8"/>
  <c r="BU106" i="8" s="1"/>
  <c r="BH106" i="8"/>
  <c r="BD106" i="8"/>
  <c r="BC106" i="8"/>
  <c r="BY138" i="8"/>
  <c r="BW138" i="8"/>
  <c r="BY71" i="8"/>
  <c r="BW71" i="8"/>
  <c r="BS71" i="8"/>
  <c r="BV71" i="8" s="1"/>
  <c r="BZ71" i="8" s="1"/>
  <c r="BY17" i="8"/>
  <c r="BW17" i="8"/>
  <c r="BS17" i="8"/>
  <c r="BV17" i="8" s="1"/>
  <c r="BZ17" i="8" s="1"/>
  <c r="BO134" i="8"/>
  <c r="BR134" i="8"/>
  <c r="BV134" i="8" s="1"/>
  <c r="BZ134" i="8" s="1"/>
  <c r="CB45" i="8"/>
  <c r="CC45" i="8"/>
  <c r="BP45" i="8"/>
  <c r="CB69" i="8"/>
  <c r="CC69" i="8"/>
  <c r="BP69" i="8"/>
  <c r="CB39" i="8"/>
  <c r="CC39" i="8"/>
  <c r="BP39" i="8"/>
  <c r="CB73" i="8"/>
  <c r="CC73" i="8"/>
  <c r="BP73" i="8"/>
  <c r="BS81" i="8"/>
  <c r="BV81" i="8" s="1"/>
  <c r="BZ81" i="8" s="1"/>
  <c r="CC128" i="8"/>
  <c r="CB128" i="8"/>
  <c r="BP128" i="8"/>
  <c r="BK42" i="8"/>
  <c r="BQ108" i="8"/>
  <c r="BS38" i="8"/>
  <c r="BV38" i="8" s="1"/>
  <c r="BZ38" i="8" s="1"/>
  <c r="BY161" i="8"/>
  <c r="BW161" i="8"/>
  <c r="BS161" i="8"/>
  <c r="BV161" i="8" s="1"/>
  <c r="BZ161" i="8" s="1"/>
  <c r="BY70" i="8"/>
  <c r="BW70" i="8"/>
  <c r="BO4" i="8"/>
  <c r="CB67" i="8"/>
  <c r="CC67" i="8"/>
  <c r="BP67" i="8"/>
  <c r="CB54" i="8"/>
  <c r="CC54" i="8"/>
  <c r="BP54" i="8"/>
  <c r="BW107" i="8"/>
  <c r="CC68" i="8"/>
  <c r="BP48" i="8"/>
  <c r="CB100" i="8"/>
  <c r="CC100" i="8"/>
  <c r="BP100" i="8"/>
  <c r="BY85" i="8"/>
  <c r="BW85" i="8"/>
  <c r="BS85" i="8"/>
  <c r="BV85" i="8" s="1"/>
  <c r="BZ85" i="8" s="1"/>
  <c r="BY14" i="8"/>
  <c r="BW14" i="8"/>
  <c r="BY141" i="8"/>
  <c r="BW141" i="8"/>
  <c r="BS141" i="8"/>
  <c r="BV141" i="8" s="1"/>
  <c r="BZ141" i="8" s="1"/>
  <c r="CB159" i="8"/>
  <c r="CC159" i="8"/>
  <c r="CB74" i="8"/>
  <c r="CC74" i="8"/>
  <c r="BP74" i="8"/>
  <c r="BP150" i="8"/>
  <c r="BS148" i="8"/>
  <c r="BV148" i="8" s="1"/>
  <c r="BZ148" i="8" s="1"/>
  <c r="BW81" i="8"/>
  <c r="BQ139" i="8"/>
  <c r="CB94" i="8"/>
  <c r="CC94" i="8"/>
  <c r="BP94" i="8"/>
  <c r="BY101" i="8"/>
  <c r="BW101" i="8"/>
  <c r="BS101" i="8"/>
  <c r="BV101" i="8" s="1"/>
  <c r="BZ101" i="8" s="1"/>
  <c r="BY77" i="8"/>
  <c r="BW77" i="8"/>
  <c r="BS77" i="8"/>
  <c r="BV77" i="8" s="1"/>
  <c r="BZ77" i="8" s="1"/>
  <c r="CB71" i="8"/>
  <c r="CC71" i="8"/>
  <c r="BP71" i="8"/>
  <c r="CB21" i="8"/>
  <c r="CC21" i="8"/>
  <c r="BP21" i="8"/>
  <c r="BY139" i="8"/>
  <c r="BW139" i="8"/>
  <c r="BS139" i="8"/>
  <c r="BV139" i="8" s="1"/>
  <c r="BZ139" i="8" s="1"/>
  <c r="BY168" i="8"/>
  <c r="BW168" i="8"/>
  <c r="BS122" i="8"/>
  <c r="CB43" i="8"/>
  <c r="CC43" i="8"/>
  <c r="BP43" i="8"/>
  <c r="BO26" i="8"/>
  <c r="CB26" i="8"/>
  <c r="CC26" i="8"/>
  <c r="BP26" i="8"/>
  <c r="CB158" i="8"/>
  <c r="CC158" i="8"/>
  <c r="CB167" i="8"/>
  <c r="CC167" i="8"/>
  <c r="BP167" i="8"/>
  <c r="BY120" i="8"/>
  <c r="BW120" i="8"/>
  <c r="CB145" i="8"/>
  <c r="CC145" i="8"/>
  <c r="BP145" i="8"/>
  <c r="BS26" i="8"/>
  <c r="CB9" i="8"/>
  <c r="CC9" i="8"/>
  <c r="BP9" i="8"/>
  <c r="CB169" i="8"/>
  <c r="CC169" i="8"/>
  <c r="BP169" i="8"/>
  <c r="CB135" i="8"/>
  <c r="CC135" i="8"/>
  <c r="BP135" i="8"/>
  <c r="CB127" i="8"/>
  <c r="CC127" i="8"/>
  <c r="BP127" i="8"/>
  <c r="BY149" i="8"/>
  <c r="BW149" i="8"/>
  <c r="BS149" i="8"/>
  <c r="BV149" i="8" s="1"/>
  <c r="BZ149" i="8" s="1"/>
  <c r="BY153" i="8"/>
  <c r="BW153" i="8"/>
  <c r="BS153" i="8"/>
  <c r="BV153" i="8" s="1"/>
  <c r="BZ153" i="8" s="1"/>
  <c r="BY134" i="8"/>
  <c r="BW134" i="8"/>
  <c r="BY115" i="8"/>
  <c r="BW115" i="8"/>
  <c r="BS115" i="8"/>
  <c r="BV115" i="8" s="1"/>
  <c r="BZ115" i="8" s="1"/>
  <c r="CB142" i="8"/>
  <c r="CC142" i="8"/>
  <c r="BP142" i="8"/>
  <c r="CC108" i="8"/>
  <c r="CB108" i="8"/>
  <c r="BP108" i="8"/>
  <c r="BY73" i="8"/>
  <c r="BW73" i="8"/>
  <c r="BS73" i="8"/>
  <c r="BV73" i="8" s="1"/>
  <c r="BZ73" i="8" s="1"/>
  <c r="CC104" i="8"/>
  <c r="CB104" i="8"/>
  <c r="BP104" i="8"/>
  <c r="BY57" i="8"/>
  <c r="BW57" i="8"/>
  <c r="BS57" i="8"/>
  <c r="BV57" i="8" s="1"/>
  <c r="BZ57" i="8" s="1"/>
  <c r="CB53" i="8"/>
  <c r="CC53" i="8"/>
  <c r="BP53" i="8"/>
  <c r="CB72" i="8"/>
  <c r="CC72" i="8"/>
  <c r="BP72" i="8"/>
  <c r="BO52" i="8"/>
  <c r="BY29" i="8"/>
  <c r="BW29" i="8"/>
  <c r="BS29" i="8"/>
  <c r="BV29" i="8" s="1"/>
  <c r="BZ29" i="8" s="1"/>
  <c r="CB11" i="8"/>
  <c r="CC11" i="8"/>
  <c r="BP11" i="8"/>
  <c r="CB18" i="8"/>
  <c r="CC18" i="8"/>
  <c r="BP18" i="8"/>
  <c r="BY16" i="8"/>
  <c r="BW16" i="8"/>
  <c r="CB13" i="8"/>
  <c r="CC13" i="8"/>
  <c r="BP13" i="8"/>
  <c r="CB7" i="8"/>
  <c r="CC7" i="8"/>
  <c r="BP7" i="8"/>
  <c r="CB112" i="8"/>
  <c r="CC112" i="8"/>
  <c r="BP112" i="8"/>
  <c r="BY35" i="8"/>
  <c r="BW35" i="8"/>
  <c r="BS35" i="8"/>
  <c r="BV35" i="8" s="1"/>
  <c r="BZ35" i="8" s="1"/>
  <c r="BO79" i="8"/>
  <c r="CB79" i="8"/>
  <c r="CC79" i="8"/>
  <c r="BP79" i="8"/>
  <c r="CB151" i="8"/>
  <c r="CC151" i="8"/>
  <c r="BP151" i="8"/>
  <c r="BO150" i="8"/>
  <c r="BQ150" i="8"/>
  <c r="CB165" i="8"/>
  <c r="CC165" i="8"/>
  <c r="BP165" i="8"/>
  <c r="BS162" i="8"/>
  <c r="CB101" i="8"/>
  <c r="CC101" i="8"/>
  <c r="BP101" i="8"/>
  <c r="BY43" i="8"/>
  <c r="BW43" i="8"/>
  <c r="BS43" i="8"/>
  <c r="BV43" i="8" s="1"/>
  <c r="BZ43" i="8" s="1"/>
  <c r="CB157" i="8"/>
  <c r="CC157" i="8"/>
  <c r="BP157" i="8"/>
  <c r="CB143" i="8"/>
  <c r="CC143" i="8"/>
  <c r="BP143" i="8"/>
  <c r="BQ103" i="8"/>
  <c r="BQ99" i="8"/>
  <c r="BO67" i="8"/>
  <c r="BY65" i="8"/>
  <c r="BW65" i="8"/>
  <c r="BS65" i="8"/>
  <c r="BV65" i="8" s="1"/>
  <c r="BZ65" i="8" s="1"/>
  <c r="CB22" i="8"/>
  <c r="CC22" i="8"/>
  <c r="BP22" i="8"/>
  <c r="BQ146" i="8"/>
  <c r="BW148" i="8"/>
  <c r="BS128" i="8"/>
  <c r="BV128" i="8" s="1"/>
  <c r="BZ128" i="8" s="1"/>
  <c r="CB36" i="8"/>
  <c r="CC36" i="8"/>
  <c r="BP36" i="8"/>
  <c r="BP129" i="8"/>
  <c r="BY26" i="8"/>
  <c r="BW26" i="8"/>
  <c r="BS80" i="8"/>
  <c r="BV80" i="8" s="1"/>
  <c r="BZ80" i="8" s="1"/>
  <c r="BS54" i="8"/>
  <c r="BV54" i="8" s="1"/>
  <c r="BZ54" i="8" s="1"/>
  <c r="BO98" i="8"/>
  <c r="CC70" i="8"/>
  <c r="BF90" i="8"/>
  <c r="BM90" i="8"/>
  <c r="BE90" i="8"/>
  <c r="BR90" i="8" s="1"/>
  <c r="BG90" i="8"/>
  <c r="BT90" i="8" s="1"/>
  <c r="BC90" i="8"/>
  <c r="BH90" i="8"/>
  <c r="BD90" i="8"/>
  <c r="BJ90" i="8"/>
  <c r="BI90" i="8"/>
  <c r="BL90" i="8"/>
  <c r="BU90" i="8" s="1"/>
  <c r="BN90" i="8"/>
  <c r="BK106" i="8"/>
  <c r="BS111" i="8"/>
  <c r="BV111" i="8" s="1"/>
  <c r="BZ111" i="8" s="1"/>
  <c r="BS66" i="8"/>
  <c r="BQ120" i="8"/>
  <c r="CB119" i="8"/>
  <c r="CC119" i="8"/>
  <c r="BP119" i="8"/>
  <c r="CB152" i="8"/>
  <c r="CC152" i="8"/>
  <c r="BP152" i="8"/>
  <c r="BY103" i="8"/>
  <c r="BW103" i="8"/>
  <c r="BS103" i="8"/>
  <c r="BV103" i="8" s="1"/>
  <c r="BZ103" i="8" s="1"/>
  <c r="BO95" i="8"/>
  <c r="CB95" i="8"/>
  <c r="CC95" i="8"/>
  <c r="BP95" i="8"/>
  <c r="BY58" i="8"/>
  <c r="BW58" i="8"/>
  <c r="BY128" i="8"/>
  <c r="BW128" i="8"/>
  <c r="BY126" i="8"/>
  <c r="BW126" i="8"/>
  <c r="CB27" i="8"/>
  <c r="CC27" i="8"/>
  <c r="BP27" i="8"/>
  <c r="CB25" i="8"/>
  <c r="CC25" i="8"/>
  <c r="BP25" i="8"/>
  <c r="CB113" i="8"/>
  <c r="CC113" i="8"/>
  <c r="BP113" i="8"/>
  <c r="CB88" i="8"/>
  <c r="CC88" i="8"/>
  <c r="BP88" i="8"/>
  <c r="BY75" i="8"/>
  <c r="BW75" i="8"/>
  <c r="BS75" i="8"/>
  <c r="BV75" i="8" s="1"/>
  <c r="BZ75" i="8" s="1"/>
  <c r="BY31" i="8"/>
  <c r="BW31" i="8"/>
  <c r="BS31" i="8"/>
  <c r="BV31" i="8" s="1"/>
  <c r="BZ31" i="8" s="1"/>
  <c r="BY33" i="8"/>
  <c r="BW33" i="8"/>
  <c r="BS33" i="8"/>
  <c r="BV33" i="8" s="1"/>
  <c r="BZ33" i="8" s="1"/>
  <c r="BY22" i="8"/>
  <c r="BW22" i="8"/>
  <c r="BL49" i="8"/>
  <c r="BU49" i="8" s="1"/>
  <c r="BN49" i="8"/>
  <c r="BD49" i="8"/>
  <c r="BE49" i="8"/>
  <c r="BR49" i="8" s="1"/>
  <c r="BJ49" i="8"/>
  <c r="BM49" i="8"/>
  <c r="BG49" i="8"/>
  <c r="BT49" i="8" s="1"/>
  <c r="BF49" i="8"/>
  <c r="BI49" i="8"/>
  <c r="BH49" i="8"/>
  <c r="BC49" i="8"/>
  <c r="BO128" i="8"/>
  <c r="BQ128" i="8"/>
  <c r="BQ153" i="8"/>
  <c r="BQ123" i="8"/>
  <c r="BY113" i="8"/>
  <c r="BW113" i="8"/>
  <c r="BS113" i="8"/>
  <c r="BV113" i="8" s="1"/>
  <c r="BZ113" i="8" s="1"/>
  <c r="BY68" i="8"/>
  <c r="BW68" i="8"/>
  <c r="BY99" i="8"/>
  <c r="BW99" i="8"/>
  <c r="BS99" i="8"/>
  <c r="BV99" i="8" s="1"/>
  <c r="BZ99" i="8" s="1"/>
  <c r="CB109" i="8"/>
  <c r="CC109" i="8"/>
  <c r="BP109" i="8"/>
  <c r="BS96" i="8"/>
  <c r="BV96" i="8" s="1"/>
  <c r="BZ96" i="8" s="1"/>
  <c r="BS88" i="8"/>
  <c r="BV88" i="8" s="1"/>
  <c r="BZ88" i="8" s="1"/>
  <c r="BO57" i="8"/>
  <c r="CB57" i="8"/>
  <c r="CC57" i="8"/>
  <c r="BP57" i="8"/>
  <c r="BO40" i="8"/>
  <c r="BR40" i="8"/>
  <c r="BY40" i="8" s="1"/>
  <c r="BO54" i="8"/>
  <c r="BU54" i="8"/>
  <c r="BY19" i="8"/>
  <c r="BW19" i="8"/>
  <c r="BS19" i="8"/>
  <c r="BV19" i="8" s="1"/>
  <c r="BZ19" i="8" s="1"/>
  <c r="CB16" i="8"/>
  <c r="CC16" i="8"/>
  <c r="BP16" i="8"/>
  <c r="BV26" i="8"/>
  <c r="BZ26" i="8" s="1"/>
  <c r="BY9" i="8"/>
  <c r="BW9" i="8"/>
  <c r="BS9" i="8"/>
  <c r="BV9" i="8" s="1"/>
  <c r="BZ9" i="8" s="1"/>
  <c r="BQ145" i="8"/>
  <c r="BV114" i="8"/>
  <c r="BZ114" i="8" s="1"/>
  <c r="BY62" i="8"/>
  <c r="BW62" i="8"/>
  <c r="CB97" i="8"/>
  <c r="CC97" i="8"/>
  <c r="BP97" i="8"/>
  <c r="BY46" i="8"/>
  <c r="BW46" i="8"/>
  <c r="CB37" i="8"/>
  <c r="CC37" i="8"/>
  <c r="BP37" i="8"/>
  <c r="BO136" i="8"/>
  <c r="BQ136" i="8"/>
  <c r="BV122" i="8"/>
  <c r="BZ122" i="8" s="1"/>
  <c r="BV162" i="8"/>
  <c r="BZ162" i="8" s="1"/>
  <c r="BZ66" i="8"/>
  <c r="BY66" i="8"/>
  <c r="BY152" i="8"/>
  <c r="BW152" i="8"/>
  <c r="BW40" i="8"/>
  <c r="BQ116" i="8"/>
  <c r="BY78" i="8"/>
  <c r="BW78" i="8"/>
  <c r="CB83" i="8"/>
  <c r="CC83" i="8"/>
  <c r="BP83" i="8"/>
  <c r="CB99" i="8"/>
  <c r="CC99" i="8"/>
  <c r="BP99" i="8"/>
  <c r="BY60" i="8"/>
  <c r="BW60" i="8"/>
  <c r="CB65" i="8"/>
  <c r="CC65" i="8"/>
  <c r="BP65" i="8"/>
  <c r="CB62" i="8"/>
  <c r="CC62" i="8"/>
  <c r="BP62" i="8"/>
  <c r="BY39" i="8"/>
  <c r="BW39" i="8"/>
  <c r="BS39" i="8"/>
  <c r="BV39" i="8" s="1"/>
  <c r="BZ39" i="8" s="1"/>
  <c r="BS40" i="8"/>
  <c r="BV40" i="8" s="1"/>
  <c r="BZ40" i="8" s="1"/>
  <c r="BS74" i="8"/>
  <c r="CB47" i="8"/>
  <c r="CC47" i="8"/>
  <c r="BP47" i="8"/>
  <c r="BS22" i="8"/>
  <c r="BV22" i="8" s="1"/>
  <c r="BZ22" i="8" s="1"/>
  <c r="BE82" i="8"/>
  <c r="BR82" i="8" s="1"/>
  <c r="BF82" i="8"/>
  <c r="BI82" i="8"/>
  <c r="BM82" i="8"/>
  <c r="BG82" i="8"/>
  <c r="BT82" i="8" s="1"/>
  <c r="BH82" i="8"/>
  <c r="BD82" i="8"/>
  <c r="BC82" i="8"/>
  <c r="BJ82" i="8"/>
  <c r="BN82" i="8"/>
  <c r="BL82" i="8"/>
  <c r="BU82" i="8" s="1"/>
  <c r="BJ61" i="8"/>
  <c r="BH61" i="8"/>
  <c r="BL61" i="8"/>
  <c r="BU61" i="8" s="1"/>
  <c r="BC61" i="8"/>
  <c r="BD61" i="8"/>
  <c r="BN61" i="8"/>
  <c r="BM61" i="8"/>
  <c r="BI61" i="8"/>
  <c r="BE61" i="8"/>
  <c r="BR61" i="8" s="1"/>
  <c r="BF61" i="8"/>
  <c r="BG61" i="8"/>
  <c r="BT61" i="8" s="1"/>
  <c r="BW87" i="8"/>
  <c r="BS166" i="8"/>
  <c r="BV166" i="8" s="1"/>
  <c r="BZ166" i="8" s="1"/>
  <c r="CB166" i="8"/>
  <c r="CC166" i="8"/>
  <c r="BP166" i="8"/>
  <c r="BY54" i="8"/>
  <c r="BW54" i="8"/>
  <c r="CC129" i="8"/>
  <c r="BW108" i="8"/>
  <c r="BY80" i="8"/>
  <c r="BW80" i="8"/>
  <c r="BY95" i="8"/>
  <c r="BW95" i="8"/>
  <c r="BS95" i="8"/>
  <c r="BV95" i="8" s="1"/>
  <c r="BZ95" i="8" s="1"/>
  <c r="BY8" i="8"/>
  <c r="BW8" i="8"/>
  <c r="BY96" i="8"/>
  <c r="BW96" i="8"/>
  <c r="BS98" i="8"/>
  <c r="BW111" i="8"/>
  <c r="BS8" i="8"/>
  <c r="BV8" i="8" s="1"/>
  <c r="BZ8" i="8" s="1"/>
  <c r="BP138" i="8"/>
  <c r="BQ138" i="8"/>
  <c r="BS14" i="8"/>
  <c r="BV14" i="8" s="1"/>
  <c r="BZ14" i="8" s="1"/>
  <c r="BW18" i="8"/>
  <c r="BY97" i="8"/>
  <c r="BW97" i="8"/>
  <c r="BS97" i="8"/>
  <c r="BV97" i="8" s="1"/>
  <c r="BZ97" i="8" s="1"/>
  <c r="BO71" i="8"/>
  <c r="BS112" i="8"/>
  <c r="BV112" i="8" s="1"/>
  <c r="BZ112" i="8" s="1"/>
  <c r="BS92" i="8"/>
  <c r="BV92" i="8" s="1"/>
  <c r="BZ92" i="8" s="1"/>
  <c r="CB24" i="8"/>
  <c r="CC24" i="8"/>
  <c r="BP24" i="8"/>
  <c r="CB28" i="8"/>
  <c r="CC28" i="8"/>
  <c r="BP28" i="8"/>
  <c r="BY125" i="8"/>
  <c r="BW125" i="8"/>
  <c r="BS125" i="8"/>
  <c r="BV125" i="8" s="1"/>
  <c r="BZ125" i="8" s="1"/>
  <c r="BO153" i="8"/>
  <c r="BS24" i="8"/>
  <c r="BV24" i="8" s="1"/>
  <c r="BZ24" i="8" s="1"/>
  <c r="BY28" i="8"/>
  <c r="BW28" i="8"/>
  <c r="BY112" i="8"/>
  <c r="BW112" i="8"/>
  <c r="BY5" i="8"/>
  <c r="BW5" i="8"/>
  <c r="BS5" i="8"/>
  <c r="BV5" i="8" s="1"/>
  <c r="BZ5" i="8" s="1"/>
  <c r="CC156" i="8"/>
  <c r="CB156" i="8"/>
  <c r="BP156" i="8"/>
  <c r="BO68" i="8"/>
  <c r="CC92" i="8"/>
  <c r="CB92" i="8"/>
  <c r="BP92" i="8"/>
  <c r="BQ109" i="8"/>
  <c r="BY36" i="8"/>
  <c r="BW36" i="8"/>
  <c r="BS104" i="8"/>
  <c r="BV104" i="8" s="1"/>
  <c r="BZ104" i="8" s="1"/>
  <c r="BY72" i="8"/>
  <c r="BW72" i="8"/>
  <c r="BY53" i="8"/>
  <c r="BW53" i="8"/>
  <c r="BS53" i="8"/>
  <c r="BV53" i="8" s="1"/>
  <c r="BZ53" i="8" s="1"/>
  <c r="BY56" i="8"/>
  <c r="BW56" i="8"/>
  <c r="BZ27" i="8"/>
  <c r="BS27" i="8"/>
  <c r="BY11" i="8"/>
  <c r="BW11" i="8"/>
  <c r="BS11" i="8"/>
  <c r="BV11" i="8" s="1"/>
  <c r="BZ11" i="8" s="1"/>
  <c r="BY15" i="8"/>
  <c r="BW15" i="8"/>
  <c r="BS15" i="8"/>
  <c r="BV15" i="8" s="1"/>
  <c r="BZ15" i="8" s="1"/>
  <c r="BY7" i="8"/>
  <c r="BW7" i="8"/>
  <c r="BS7" i="8"/>
  <c r="BV7" i="8" s="1"/>
  <c r="BZ7" i="8" s="1"/>
  <c r="BY145" i="8"/>
  <c r="BW145" i="8"/>
  <c r="BS145" i="8"/>
  <c r="BV145" i="8" s="1"/>
  <c r="BZ145" i="8" s="1"/>
  <c r="CB125" i="8"/>
  <c r="CC125" i="8"/>
  <c r="BP125" i="8"/>
  <c r="BY169" i="8"/>
  <c r="BW169" i="8"/>
  <c r="BS169" i="8"/>
  <c r="BV169" i="8" s="1"/>
  <c r="BZ169" i="8" s="1"/>
  <c r="BY165" i="8"/>
  <c r="BW165" i="8"/>
  <c r="BS165" i="8"/>
  <c r="BV165" i="8" s="1"/>
  <c r="BZ165" i="8" s="1"/>
  <c r="BO162" i="8"/>
  <c r="BY89" i="8"/>
  <c r="BW89" i="8"/>
  <c r="BS89" i="8"/>
  <c r="BV89" i="8" s="1"/>
  <c r="BZ89" i="8" s="1"/>
  <c r="CB77" i="8"/>
  <c r="CC77" i="8"/>
  <c r="BP77" i="8"/>
  <c r="BY48" i="8"/>
  <c r="BW48" i="8"/>
  <c r="BQ152" i="8"/>
  <c r="BS120" i="8"/>
  <c r="BV120" i="8" s="1"/>
  <c r="BZ120" i="8" s="1"/>
  <c r="CB107" i="8"/>
  <c r="CC107" i="8"/>
  <c r="BP107" i="8"/>
  <c r="BQ142" i="8"/>
  <c r="BY116" i="8"/>
  <c r="BW116" i="8"/>
  <c r="CB78" i="8"/>
  <c r="CC78" i="8"/>
  <c r="BP78" i="8"/>
  <c r="BY86" i="8"/>
  <c r="BW86" i="8"/>
  <c r="BY79" i="8"/>
  <c r="BW79" i="8"/>
  <c r="BS79" i="8"/>
  <c r="BV79" i="8" s="1"/>
  <c r="BZ79" i="8" s="1"/>
  <c r="CB123" i="8"/>
  <c r="CC123" i="8"/>
  <c r="BP123" i="8"/>
  <c r="BS123" i="8"/>
  <c r="BV123" i="8" s="1"/>
  <c r="BZ123" i="8" s="1"/>
  <c r="CB115" i="8"/>
  <c r="CC115" i="8"/>
  <c r="BP115" i="8"/>
  <c r="CB85" i="8"/>
  <c r="CC85" i="8"/>
  <c r="BP85" i="8"/>
  <c r="BV74" i="8"/>
  <c r="BZ74" i="8" s="1"/>
  <c r="BQ105" i="8"/>
  <c r="BS16" i="8"/>
  <c r="BV16" i="8" s="1"/>
  <c r="BZ16" i="8" s="1"/>
  <c r="BY3" i="8"/>
  <c r="BW3" i="8"/>
  <c r="BS3" i="8"/>
  <c r="BV3" i="8" s="1"/>
  <c r="BZ3" i="8" s="1"/>
  <c r="CB3" i="8"/>
  <c r="CC3" i="8"/>
  <c r="BP3" i="8"/>
  <c r="BO3" i="8"/>
  <c r="BS109" i="8"/>
  <c r="BV109" i="8" s="1"/>
  <c r="BZ109" i="8" s="1"/>
  <c r="BV146" i="8"/>
  <c r="BZ146" i="8" s="1"/>
  <c r="BS152" i="8"/>
  <c r="BV152" i="8" s="1"/>
  <c r="BZ152" i="8" s="1"/>
  <c r="BK82" i="8"/>
  <c r="BK61" i="8"/>
  <c r="BS146" i="8"/>
  <c r="BP146" i="8"/>
  <c r="BY32" i="8"/>
  <c r="BW32" i="8"/>
  <c r="BS119" i="8"/>
  <c r="BV119" i="8" s="1"/>
  <c r="BZ119" i="8" s="1"/>
  <c r="BP136" i="8"/>
  <c r="BQ92" i="8"/>
  <c r="BS32" i="8"/>
  <c r="BV32" i="8" s="1"/>
  <c r="BZ32" i="8" s="1"/>
  <c r="BS94" i="8"/>
  <c r="BV94" i="8" s="1"/>
  <c r="BZ94" i="8" s="1"/>
  <c r="CB80" i="8"/>
  <c r="CC80" i="8"/>
  <c r="BP80" i="8"/>
  <c r="CC84" i="8"/>
  <c r="CB84" i="8"/>
  <c r="BP84" i="8"/>
  <c r="BW88" i="8"/>
  <c r="BS136" i="8"/>
  <c r="BV136" i="8" s="1"/>
  <c r="BZ136" i="8" s="1"/>
  <c r="BY93" i="8"/>
  <c r="BW93" i="8"/>
  <c r="BS93" i="8"/>
  <c r="BV93" i="8" s="1"/>
  <c r="BZ93" i="8" s="1"/>
  <c r="BY67" i="8"/>
  <c r="BW67" i="8"/>
  <c r="BS67" i="8"/>
  <c r="BV67" i="8" s="1"/>
  <c r="BZ67" i="8" s="1"/>
  <c r="BV98" i="8"/>
  <c r="BZ98" i="8" s="1"/>
  <c r="BK76" i="8"/>
  <c r="CC144" i="8"/>
  <c r="CB144" i="8"/>
  <c r="BP144" i="8"/>
  <c r="BE124" i="8"/>
  <c r="BR124" i="8" s="1"/>
  <c r="BF124" i="8"/>
  <c r="BG124" i="8"/>
  <c r="BT124" i="8" s="1"/>
  <c r="BI124" i="8"/>
  <c r="BH124" i="8"/>
  <c r="BD124" i="8"/>
  <c r="BQ124" i="8" s="1"/>
  <c r="BN124" i="8"/>
  <c r="BL124" i="8"/>
  <c r="BU124" i="8" s="1"/>
  <c r="BJ124" i="8"/>
  <c r="BM124" i="8"/>
  <c r="BC124" i="8"/>
  <c r="CC168" i="8"/>
  <c r="CB168" i="8"/>
  <c r="BP168" i="8"/>
  <c r="CC138" i="8"/>
  <c r="BS138" i="8"/>
  <c r="BY155" i="8"/>
  <c r="BW155" i="8"/>
  <c r="BS155" i="8"/>
  <c r="BV155" i="8" s="1"/>
  <c r="BZ155" i="8" s="1"/>
  <c r="BY18" i="8"/>
  <c r="BO58" i="8"/>
  <c r="BO28" i="8"/>
  <c r="BO19" i="8"/>
  <c r="BO169" i="8"/>
  <c r="BO74" i="8"/>
  <c r="BO145" i="8"/>
  <c r="BO92" i="8"/>
  <c r="BO29" i="8"/>
  <c r="BO15" i="8"/>
  <c r="BO35" i="8"/>
  <c r="BO37" i="8"/>
  <c r="BO151" i="8"/>
  <c r="BO165" i="8"/>
  <c r="BO121" i="8"/>
  <c r="BO75" i="8"/>
  <c r="BO25" i="8"/>
  <c r="BO127" i="8"/>
  <c r="BO149" i="8"/>
  <c r="BO83" i="8"/>
  <c r="BO99" i="8"/>
  <c r="BO65" i="8"/>
  <c r="BO62" i="8"/>
  <c r="BO46" i="8"/>
  <c r="BO109" i="8"/>
  <c r="BO97" i="8"/>
  <c r="BO51" i="8"/>
  <c r="BO16" i="8"/>
  <c r="BO119" i="8"/>
  <c r="BO126" i="8"/>
  <c r="BO88" i="8"/>
  <c r="BO18" i="8"/>
  <c r="BO9" i="8"/>
  <c r="BO78" i="8"/>
  <c r="BO45" i="8"/>
  <c r="BO105" i="8"/>
  <c r="BO89" i="8"/>
  <c r="BO47" i="8"/>
  <c r="BO22" i="8"/>
  <c r="BO77" i="8"/>
  <c r="BO116" i="8"/>
  <c r="BO133" i="8"/>
  <c r="BO27" i="8"/>
  <c r="BO24" i="8"/>
  <c r="BO11" i="8"/>
  <c r="BO148" i="8"/>
  <c r="BO152" i="8"/>
  <c r="BO111" i="8"/>
  <c r="BO113" i="8"/>
  <c r="BO96" i="8"/>
  <c r="BO60" i="8"/>
  <c r="BO59" i="8"/>
  <c r="BO122" i="8"/>
  <c r="BO101" i="8"/>
  <c r="BO135" i="8"/>
  <c r="BO120" i="8"/>
  <c r="BO107" i="8"/>
  <c r="BO14" i="8"/>
  <c r="BO143" i="8"/>
  <c r="BO156" i="8"/>
  <c r="BO142" i="8"/>
  <c r="BO108" i="8"/>
  <c r="BO104" i="8"/>
  <c r="BO53" i="8"/>
  <c r="BO72" i="8"/>
  <c r="BO31" i="8"/>
  <c r="BO43" i="8"/>
  <c r="BO38" i="8"/>
  <c r="BO13" i="8"/>
  <c r="BO7" i="8"/>
  <c r="BO112" i="8"/>
  <c r="BO125" i="8"/>
  <c r="BO167" i="8"/>
  <c r="BO81" i="8"/>
  <c r="BO91" i="8"/>
  <c r="BO17" i="8"/>
  <c r="BO157" i="8"/>
  <c r="BO5" i="8"/>
  <c r="BO103" i="8"/>
  <c r="BO100" i="8"/>
  <c r="BO87" i="8"/>
  <c r="BO93" i="8"/>
  <c r="BO86" i="8"/>
  <c r="BO69" i="8"/>
  <c r="BO39" i="8"/>
  <c r="BO123" i="8"/>
  <c r="BO115" i="8"/>
  <c r="BO85" i="8"/>
  <c r="BO73" i="8"/>
  <c r="BS124" i="8" l="1"/>
  <c r="BV124" i="8" s="1"/>
  <c r="BZ124" i="8" s="1"/>
  <c r="BY82" i="8"/>
  <c r="BW82" i="8"/>
  <c r="BY124" i="8"/>
  <c r="BW124" i="8"/>
  <c r="BQ147" i="8"/>
  <c r="BO61" i="8"/>
  <c r="BY42" i="8"/>
  <c r="BW42" i="8"/>
  <c r="BY147" i="8"/>
  <c r="BW147" i="8"/>
  <c r="BS147" i="8"/>
  <c r="BV147" i="8" s="1"/>
  <c r="BZ147" i="8" s="1"/>
  <c r="BY163" i="8"/>
  <c r="BW163" i="8"/>
  <c r="BS163" i="8"/>
  <c r="BV163" i="8" s="1"/>
  <c r="BZ163" i="8" s="1"/>
  <c r="CB163" i="8"/>
  <c r="CC163" i="8"/>
  <c r="BP163" i="8"/>
  <c r="BO163" i="8"/>
  <c r="BY106" i="8"/>
  <c r="BW106" i="8"/>
  <c r="CB61" i="8"/>
  <c r="CC61" i="8"/>
  <c r="BP61" i="8"/>
  <c r="CB82" i="8"/>
  <c r="CC82" i="8"/>
  <c r="BP82" i="8"/>
  <c r="BO90" i="8"/>
  <c r="CB106" i="8"/>
  <c r="CC106" i="8"/>
  <c r="BP106" i="8"/>
  <c r="CB76" i="8"/>
  <c r="CC76" i="8"/>
  <c r="BP76" i="8"/>
  <c r="BO76" i="8"/>
  <c r="CB90" i="8"/>
  <c r="CC90" i="8"/>
  <c r="BP90" i="8"/>
  <c r="BO106" i="8"/>
  <c r="BQ106" i="8"/>
  <c r="BY90" i="8"/>
  <c r="BW90" i="8"/>
  <c r="BY49" i="8"/>
  <c r="BW49" i="8"/>
  <c r="BS49" i="8"/>
  <c r="BV49" i="8" s="1"/>
  <c r="BZ49" i="8" s="1"/>
  <c r="CB147" i="8"/>
  <c r="CC147" i="8"/>
  <c r="BP147" i="8"/>
  <c r="BO147" i="8"/>
  <c r="BY76" i="8"/>
  <c r="BW76" i="8"/>
  <c r="BS82" i="8"/>
  <c r="BV82" i="8" s="1"/>
  <c r="BZ82" i="8" s="1"/>
  <c r="CB49" i="8"/>
  <c r="CC49" i="8"/>
  <c r="BP49" i="8"/>
  <c r="BO49" i="8"/>
  <c r="BS90" i="8"/>
  <c r="BO124" i="8"/>
  <c r="CB124" i="8"/>
  <c r="CC124" i="8"/>
  <c r="BP124" i="8"/>
  <c r="BO82" i="8"/>
  <c r="BS106" i="8"/>
  <c r="BV106" i="8" s="1"/>
  <c r="BZ106" i="8" s="1"/>
  <c r="BY61" i="8"/>
  <c r="BW61" i="8"/>
  <c r="BS61" i="8"/>
  <c r="BV61" i="8" s="1"/>
  <c r="BZ61" i="8" s="1"/>
  <c r="BV90" i="8"/>
  <c r="BZ90" i="8" s="1"/>
  <c r="BS42" i="8"/>
  <c r="BV42" i="8" s="1"/>
  <c r="BZ42" i="8" s="1"/>
  <c r="CB42" i="8"/>
  <c r="CC42" i="8"/>
  <c r="BP42" i="8"/>
  <c r="BO42" i="8"/>
  <c r="X195" i="8"/>
  <c r="W195" i="8"/>
  <c r="V195" i="8"/>
  <c r="U195" i="8"/>
  <c r="T195" i="8"/>
  <c r="S195" i="8"/>
  <c r="R195" i="8"/>
  <c r="P195" i="8"/>
  <c r="O195" i="8"/>
  <c r="N195" i="8"/>
  <c r="M195" i="8"/>
  <c r="L195" i="8"/>
  <c r="K195" i="8"/>
  <c r="X194" i="8"/>
  <c r="W194" i="8"/>
  <c r="V194" i="8"/>
  <c r="U194" i="8"/>
  <c r="T194" i="8"/>
  <c r="S194" i="8"/>
  <c r="R194" i="8"/>
  <c r="P194" i="8"/>
  <c r="O194" i="8"/>
  <c r="N194" i="8"/>
  <c r="M194" i="8"/>
  <c r="L194" i="8"/>
  <c r="K194" i="8"/>
  <c r="X193" i="8"/>
  <c r="W193" i="8"/>
  <c r="V193" i="8"/>
  <c r="U193" i="8"/>
  <c r="T193" i="8"/>
  <c r="S193" i="8"/>
  <c r="R193" i="8"/>
  <c r="P193" i="8"/>
  <c r="O193" i="8"/>
  <c r="N193" i="8"/>
  <c r="M193" i="8"/>
  <c r="L193" i="8"/>
  <c r="K193" i="8"/>
  <c r="X192" i="8"/>
  <c r="W192" i="8"/>
  <c r="V192" i="8"/>
  <c r="U192" i="8"/>
  <c r="T192" i="8"/>
  <c r="S192" i="8"/>
  <c r="R192" i="8"/>
  <c r="P192" i="8"/>
  <c r="O192" i="8"/>
  <c r="N192" i="8"/>
  <c r="M192" i="8"/>
  <c r="L192" i="8"/>
  <c r="K192" i="8"/>
  <c r="X191" i="8"/>
  <c r="W191" i="8"/>
  <c r="V191" i="8"/>
  <c r="U191" i="8"/>
  <c r="T191" i="8"/>
  <c r="S191" i="8"/>
  <c r="R191" i="8"/>
  <c r="P191" i="8"/>
  <c r="O191" i="8"/>
  <c r="N191" i="8"/>
  <c r="M191" i="8"/>
  <c r="L191" i="8"/>
  <c r="K191" i="8"/>
  <c r="X190" i="8"/>
  <c r="W190" i="8"/>
  <c r="V190" i="8"/>
  <c r="U190" i="8"/>
  <c r="T190" i="8"/>
  <c r="S190" i="8"/>
  <c r="R190" i="8"/>
  <c r="P190" i="8"/>
  <c r="O190" i="8"/>
  <c r="N190" i="8"/>
  <c r="M190" i="8"/>
  <c r="L190" i="8"/>
  <c r="K190" i="8"/>
  <c r="X189" i="8"/>
  <c r="W189" i="8"/>
  <c r="V189" i="8"/>
  <c r="U189" i="8"/>
  <c r="T189" i="8"/>
  <c r="S189" i="8"/>
  <c r="R189" i="8"/>
  <c r="P189" i="8"/>
  <c r="O189" i="8"/>
  <c r="N189" i="8"/>
  <c r="M189" i="8"/>
  <c r="L189" i="8"/>
  <c r="K189" i="8"/>
  <c r="X188" i="8"/>
  <c r="W188" i="8"/>
  <c r="V188" i="8"/>
  <c r="U188" i="8"/>
  <c r="T188" i="8"/>
  <c r="S188" i="8"/>
  <c r="R188" i="8"/>
  <c r="P188" i="8"/>
  <c r="O188" i="8"/>
  <c r="N188" i="8"/>
  <c r="M188" i="8"/>
  <c r="L188" i="8"/>
  <c r="K188" i="8"/>
  <c r="Y186" i="8"/>
  <c r="X186" i="8"/>
  <c r="W186" i="8"/>
  <c r="V186" i="8"/>
  <c r="U186" i="8"/>
  <c r="T186" i="8"/>
  <c r="S186" i="8"/>
  <c r="R186" i="8"/>
  <c r="Q186" i="8"/>
  <c r="P186" i="8"/>
  <c r="O186" i="8"/>
  <c r="N186" i="8"/>
  <c r="M186" i="8"/>
  <c r="L185" i="8"/>
  <c r="K185" i="8"/>
  <c r="Y185" i="8"/>
  <c r="X185" i="8"/>
  <c r="W185" i="8"/>
  <c r="V185" i="8"/>
  <c r="U185" i="8"/>
  <c r="T185" i="8"/>
  <c r="S185" i="8"/>
  <c r="R185" i="8"/>
  <c r="Q185" i="8"/>
  <c r="P185" i="8"/>
  <c r="O185" i="8"/>
  <c r="N185" i="8"/>
  <c r="M185" i="8"/>
  <c r="L184" i="8"/>
  <c r="K184" i="8"/>
  <c r="J185" i="8"/>
  <c r="Y184" i="8"/>
  <c r="X184" i="8"/>
  <c r="W184" i="8"/>
  <c r="V184" i="8"/>
  <c r="U184" i="8"/>
  <c r="T184" i="8"/>
  <c r="S184" i="8"/>
  <c r="R184" i="8"/>
  <c r="Q184" i="8"/>
  <c r="P184" i="8"/>
  <c r="O184" i="8"/>
  <c r="N184" i="8"/>
  <c r="M184" i="8"/>
  <c r="L183" i="8"/>
  <c r="K183" i="8"/>
  <c r="Y183" i="8"/>
  <c r="X183" i="8"/>
  <c r="W183" i="8"/>
  <c r="V183" i="8"/>
  <c r="U183" i="8"/>
  <c r="T183" i="8"/>
  <c r="S183" i="8"/>
  <c r="R183" i="8"/>
  <c r="Q183" i="8"/>
  <c r="P183" i="8"/>
  <c r="O183" i="8"/>
  <c r="N183" i="8"/>
  <c r="M183" i="8"/>
  <c r="L182" i="8"/>
  <c r="K182" i="8"/>
  <c r="J183" i="8"/>
  <c r="X181" i="8"/>
  <c r="W181" i="8"/>
  <c r="V181" i="8"/>
  <c r="U181" i="8"/>
  <c r="T181" i="8"/>
  <c r="R181" i="8"/>
  <c r="P181" i="8"/>
  <c r="O181" i="8"/>
  <c r="N181" i="8"/>
  <c r="M181" i="8"/>
  <c r="L181" i="8"/>
  <c r="K181" i="8"/>
  <c r="X180" i="8"/>
  <c r="W180" i="8"/>
  <c r="V180" i="8"/>
  <c r="U180" i="8"/>
  <c r="T180" i="8"/>
  <c r="R180" i="8"/>
  <c r="P180" i="8"/>
  <c r="O180" i="8"/>
  <c r="N180" i="8"/>
  <c r="M180" i="8"/>
  <c r="L180" i="8"/>
  <c r="K180" i="8"/>
  <c r="X179" i="8"/>
  <c r="W179" i="8"/>
  <c r="V179" i="8"/>
  <c r="U179" i="8"/>
  <c r="T179" i="8"/>
  <c r="R179" i="8"/>
  <c r="P179" i="8"/>
  <c r="O179" i="8"/>
  <c r="N179" i="8"/>
  <c r="M179" i="8"/>
  <c r="L179" i="8"/>
  <c r="K179" i="8"/>
  <c r="X178" i="8"/>
  <c r="W178" i="8"/>
  <c r="V178" i="8"/>
  <c r="U178" i="8"/>
  <c r="T178" i="8"/>
  <c r="R178" i="8"/>
  <c r="P178" i="8"/>
  <c r="O178" i="8"/>
  <c r="N178" i="8"/>
  <c r="M178" i="8"/>
  <c r="L178" i="8"/>
  <c r="K178" i="8"/>
  <c r="J178" i="8"/>
  <c r="AG169" i="8"/>
  <c r="AH169" i="8" s="1"/>
  <c r="AF169" i="8"/>
  <c r="AI169" i="8" s="1"/>
  <c r="AI168" i="8"/>
  <c r="AG168" i="8"/>
  <c r="AH168" i="8" s="1"/>
  <c r="AF168" i="8"/>
  <c r="AG167" i="8"/>
  <c r="AH167" i="8" s="1"/>
  <c r="AF167" i="8"/>
  <c r="AI167" i="8" s="1"/>
  <c r="AG166" i="8"/>
  <c r="AH166" i="8" s="1"/>
  <c r="AF166" i="8"/>
  <c r="AI166" i="8" s="1"/>
  <c r="AI165" i="8"/>
  <c r="AG165" i="8"/>
  <c r="AH165" i="8" s="1"/>
  <c r="AF165" i="8"/>
  <c r="AG164" i="8"/>
  <c r="AH164" i="8" s="1"/>
  <c r="AF164" i="8"/>
  <c r="AI164" i="8" s="1"/>
  <c r="AI163" i="8"/>
  <c r="AG163" i="8"/>
  <c r="AH163" i="8" s="1"/>
  <c r="AF163" i="8"/>
  <c r="AG162" i="8"/>
  <c r="AH162" i="8" s="1"/>
  <c r="AF162" i="8"/>
  <c r="AI162" i="8" s="1"/>
  <c r="AG161" i="8"/>
  <c r="AH161" i="8" s="1"/>
  <c r="AF161" i="8"/>
  <c r="AI161" i="8" s="1"/>
  <c r="AI160" i="8"/>
  <c r="AG160" i="8"/>
  <c r="AH160" i="8" s="1"/>
  <c r="AF160" i="8"/>
  <c r="AK157" i="8"/>
  <c r="AK156" i="8"/>
  <c r="AK155" i="8"/>
  <c r="AK154" i="8"/>
  <c r="AK153" i="8"/>
  <c r="AK152" i="8"/>
  <c r="AK151" i="8"/>
  <c r="AK150" i="8"/>
  <c r="AK149" i="8"/>
  <c r="AK148" i="8"/>
  <c r="AK147" i="8"/>
  <c r="AK146" i="8"/>
  <c r="AK145" i="8"/>
  <c r="AK144" i="8"/>
  <c r="AK143" i="8"/>
  <c r="AK142" i="8"/>
  <c r="AK141" i="8"/>
  <c r="AK140" i="8"/>
  <c r="AK139" i="8"/>
  <c r="AK138" i="8"/>
  <c r="AK137" i="8"/>
  <c r="AK136" i="8"/>
  <c r="AK135" i="8"/>
  <c r="AK134" i="8"/>
  <c r="AK133" i="8"/>
  <c r="AK132" i="8"/>
  <c r="AK131" i="8"/>
  <c r="AK130" i="8"/>
  <c r="AK129" i="8"/>
  <c r="AK128" i="8"/>
  <c r="AK127" i="8"/>
  <c r="AK126" i="8"/>
  <c r="AK125" i="8"/>
  <c r="AK124" i="8"/>
  <c r="AK123" i="8"/>
  <c r="AK122" i="8"/>
  <c r="AK121" i="8"/>
  <c r="AK120" i="8"/>
  <c r="AK119" i="8"/>
  <c r="AK118" i="8"/>
  <c r="AK117" i="8"/>
  <c r="AK116" i="8"/>
  <c r="AK115" i="8"/>
  <c r="AK114" i="8"/>
  <c r="AK113" i="8"/>
  <c r="AK112" i="8"/>
  <c r="AK111" i="8"/>
  <c r="AK110" i="8"/>
  <c r="AK109" i="8"/>
  <c r="AK108" i="8"/>
  <c r="AK107" i="8"/>
  <c r="AK106" i="8"/>
  <c r="AK105" i="8"/>
  <c r="AK104" i="8"/>
  <c r="AK103" i="8"/>
  <c r="AK102" i="8"/>
  <c r="AK101" i="8"/>
  <c r="AK100" i="8"/>
  <c r="AK99" i="8"/>
  <c r="AK98" i="8"/>
  <c r="AK97" i="8"/>
  <c r="AK96" i="8"/>
  <c r="AK95" i="8"/>
  <c r="AK94" i="8"/>
  <c r="AK93" i="8"/>
  <c r="AK92" i="8"/>
  <c r="Y89" i="8"/>
  <c r="Y88" i="8"/>
  <c r="Y87" i="8"/>
  <c r="Y86" i="8"/>
  <c r="Y85" i="8"/>
  <c r="Y84" i="8"/>
  <c r="Y83" i="8"/>
  <c r="Y82" i="8"/>
  <c r="Y81" i="8"/>
  <c r="Y80" i="8"/>
  <c r="Y79" i="8"/>
  <c r="Y78" i="8"/>
  <c r="Y77" i="8"/>
  <c r="Y76" i="8"/>
  <c r="Y75" i="8"/>
  <c r="Y74" i="8"/>
  <c r="Y73" i="8"/>
  <c r="Y72" i="8"/>
  <c r="Y71" i="8"/>
  <c r="Y70" i="8"/>
  <c r="Y69" i="8"/>
  <c r="Y68" i="8"/>
  <c r="Y67" i="8"/>
  <c r="Y66" i="8"/>
  <c r="Y65" i="8"/>
  <c r="Y64" i="8"/>
  <c r="Y63" i="8"/>
  <c r="Y62" i="8"/>
  <c r="Y61" i="8"/>
  <c r="Y60" i="8"/>
  <c r="Y59" i="8"/>
  <c r="Y58" i="8"/>
  <c r="Y57" i="8"/>
  <c r="Y56" i="8"/>
  <c r="Y55" i="8"/>
  <c r="Y54" i="8"/>
  <c r="Y53" i="8"/>
  <c r="Y52" i="8"/>
  <c r="Y51" i="8"/>
  <c r="Y50" i="8"/>
  <c r="Y49" i="8"/>
  <c r="Y48" i="8"/>
  <c r="Y47" i="8"/>
  <c r="Y46" i="8"/>
  <c r="Y45" i="8"/>
  <c r="Y44" i="8"/>
  <c r="Y43" i="8"/>
  <c r="Y42" i="8"/>
  <c r="Y41" i="8"/>
  <c r="Y40" i="8"/>
  <c r="Y39" i="8"/>
  <c r="Y38" i="8"/>
  <c r="Y37" i="8"/>
  <c r="Y36" i="8"/>
  <c r="Y35" i="8"/>
  <c r="Y34" i="8"/>
  <c r="Y33" i="8"/>
  <c r="Y32" i="8"/>
  <c r="Y31" i="8"/>
  <c r="Y30" i="8"/>
  <c r="Y29" i="8"/>
  <c r="Y28" i="8"/>
  <c r="Y27" i="8"/>
  <c r="Y26" i="8"/>
  <c r="Y25" i="8"/>
  <c r="Y24" i="8"/>
  <c r="Y23" i="8"/>
  <c r="Y22" i="8"/>
  <c r="Y180" i="8" s="1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Y8" i="8"/>
  <c r="Y7" i="8"/>
  <c r="Y6" i="8"/>
  <c r="Y5" i="8"/>
  <c r="Y4" i="8"/>
  <c r="Y3" i="8"/>
  <c r="Y2" i="8"/>
  <c r="H81" i="4"/>
  <c r="I81" i="4"/>
  <c r="J81" i="4"/>
  <c r="K81" i="4"/>
  <c r="L81" i="4"/>
  <c r="M81" i="4"/>
  <c r="N81" i="4"/>
  <c r="O81" i="4"/>
  <c r="P81" i="4"/>
  <c r="R81" i="4"/>
  <c r="S81" i="4"/>
  <c r="H82" i="4"/>
  <c r="I82" i="4"/>
  <c r="J82" i="4"/>
  <c r="K82" i="4"/>
  <c r="L82" i="4"/>
  <c r="M82" i="4"/>
  <c r="N82" i="4"/>
  <c r="O82" i="4"/>
  <c r="P82" i="4"/>
  <c r="R82" i="4"/>
  <c r="S82" i="4"/>
  <c r="G82" i="4"/>
  <c r="H79" i="4"/>
  <c r="I79" i="4"/>
  <c r="J79" i="4"/>
  <c r="K79" i="4"/>
  <c r="L79" i="4"/>
  <c r="M79" i="4"/>
  <c r="N79" i="4"/>
  <c r="O79" i="4"/>
  <c r="P79" i="4"/>
  <c r="R79" i="4"/>
  <c r="S79" i="4"/>
  <c r="H80" i="4"/>
  <c r="I80" i="4"/>
  <c r="J80" i="4"/>
  <c r="K80" i="4"/>
  <c r="L80" i="4"/>
  <c r="M80" i="4"/>
  <c r="N80" i="4"/>
  <c r="O80" i="4"/>
  <c r="P80" i="4"/>
  <c r="R80" i="4"/>
  <c r="S80" i="4"/>
  <c r="I84" i="4"/>
  <c r="J84" i="4"/>
  <c r="K84" i="4"/>
  <c r="L84" i="4"/>
  <c r="M84" i="4"/>
  <c r="N84" i="4"/>
  <c r="O84" i="4"/>
  <c r="P84" i="4"/>
  <c r="R84" i="4"/>
  <c r="S84" i="4"/>
  <c r="H85" i="4"/>
  <c r="I85" i="4"/>
  <c r="J85" i="4"/>
  <c r="K85" i="4"/>
  <c r="L85" i="4"/>
  <c r="M85" i="4"/>
  <c r="N85" i="4"/>
  <c r="O85" i="4"/>
  <c r="P85" i="4"/>
  <c r="R85" i="4"/>
  <c r="S85" i="4"/>
  <c r="G85" i="4"/>
  <c r="H76" i="4"/>
  <c r="I76" i="4"/>
  <c r="J76" i="4"/>
  <c r="K76" i="4"/>
  <c r="L76" i="4"/>
  <c r="M76" i="4"/>
  <c r="N76" i="4"/>
  <c r="O76" i="4"/>
  <c r="P76" i="4"/>
  <c r="R76" i="4"/>
  <c r="S76" i="4"/>
  <c r="H77" i="4"/>
  <c r="I77" i="4"/>
  <c r="J77" i="4"/>
  <c r="K77" i="4"/>
  <c r="L77" i="4"/>
  <c r="M77" i="4"/>
  <c r="N77" i="4"/>
  <c r="O77" i="4"/>
  <c r="P77" i="4"/>
  <c r="R77" i="4"/>
  <c r="S77" i="4"/>
  <c r="G77" i="4"/>
  <c r="G76" i="4"/>
  <c r="H74" i="4"/>
  <c r="I74" i="4"/>
  <c r="J74" i="4"/>
  <c r="K74" i="4"/>
  <c r="L74" i="4"/>
  <c r="M74" i="4"/>
  <c r="N74" i="4"/>
  <c r="O74" i="4"/>
  <c r="P74" i="4"/>
  <c r="R74" i="4"/>
  <c r="S74" i="4"/>
  <c r="G80" i="4"/>
  <c r="Y181" i="8" l="1"/>
  <c r="Y189" i="8"/>
  <c r="Y193" i="8"/>
  <c r="Y191" i="8"/>
  <c r="Y179" i="8"/>
  <c r="Y195" i="8"/>
  <c r="Y188" i="8"/>
  <c r="Y190" i="8"/>
  <c r="Y192" i="8"/>
  <c r="Y194" i="8"/>
  <c r="Y178" i="8"/>
  <c r="F103" i="3"/>
  <c r="G103" i="3"/>
  <c r="H103" i="3"/>
  <c r="I103" i="3"/>
  <c r="J103" i="3"/>
  <c r="K103" i="3"/>
  <c r="L103" i="3"/>
  <c r="M103" i="3"/>
  <c r="N103" i="3"/>
  <c r="O103" i="3"/>
  <c r="P103" i="3"/>
  <c r="Z103" i="3" s="1"/>
  <c r="S103" i="3"/>
  <c r="T103" i="3"/>
  <c r="U103" i="3"/>
  <c r="F104" i="3"/>
  <c r="G104" i="3"/>
  <c r="H104" i="3"/>
  <c r="I104" i="3"/>
  <c r="J104" i="3"/>
  <c r="K104" i="3"/>
  <c r="L104" i="3"/>
  <c r="M104" i="3"/>
  <c r="N104" i="3"/>
  <c r="O104" i="3"/>
  <c r="P104" i="3"/>
  <c r="Z104" i="3" s="1"/>
  <c r="S104" i="3"/>
  <c r="T104" i="3"/>
  <c r="U104" i="3"/>
  <c r="E104" i="3"/>
  <c r="E103" i="3"/>
  <c r="F100" i="3"/>
  <c r="G100" i="3"/>
  <c r="H100" i="3"/>
  <c r="I100" i="3"/>
  <c r="J100" i="3"/>
  <c r="K100" i="3"/>
  <c r="L100" i="3"/>
  <c r="M100" i="3"/>
  <c r="N100" i="3"/>
  <c r="O100" i="3"/>
  <c r="P100" i="3"/>
  <c r="Z100" i="3" s="1"/>
  <c r="S100" i="3"/>
  <c r="T100" i="3"/>
  <c r="U100" i="3"/>
  <c r="F101" i="3"/>
  <c r="G101" i="3"/>
  <c r="H101" i="3"/>
  <c r="I101" i="3"/>
  <c r="J101" i="3"/>
  <c r="K101" i="3"/>
  <c r="L101" i="3"/>
  <c r="M101" i="3"/>
  <c r="N101" i="3"/>
  <c r="O101" i="3"/>
  <c r="P101" i="3"/>
  <c r="Z101" i="3" s="1"/>
  <c r="S101" i="3"/>
  <c r="T101" i="3"/>
  <c r="U101" i="3"/>
  <c r="E101" i="3"/>
  <c r="E100" i="3"/>
  <c r="D97" i="3"/>
  <c r="E97" i="3"/>
  <c r="F97" i="3"/>
  <c r="G97" i="3"/>
  <c r="H97" i="3"/>
  <c r="I97" i="3"/>
  <c r="J97" i="3"/>
  <c r="K97" i="3"/>
  <c r="L97" i="3"/>
  <c r="M97" i="3"/>
  <c r="O97" i="3"/>
  <c r="P97" i="3"/>
  <c r="Z97" i="3" s="1"/>
  <c r="Q97" i="3"/>
  <c r="R97" i="3"/>
  <c r="S97" i="3"/>
  <c r="T97" i="3"/>
  <c r="F98" i="3"/>
  <c r="G98" i="3"/>
  <c r="H98" i="3"/>
  <c r="I98" i="3"/>
  <c r="J98" i="3"/>
  <c r="K98" i="3"/>
  <c r="L98" i="3"/>
  <c r="M98" i="3"/>
  <c r="N98" i="3"/>
  <c r="O98" i="3"/>
  <c r="Q98" i="3"/>
  <c r="R98" i="3"/>
  <c r="S98" i="3"/>
  <c r="T98" i="3"/>
  <c r="E98" i="3"/>
  <c r="F94" i="3"/>
  <c r="G94" i="3"/>
  <c r="H94" i="3"/>
  <c r="I94" i="3"/>
  <c r="J94" i="3"/>
  <c r="K94" i="3"/>
  <c r="L94" i="3"/>
  <c r="M94" i="3"/>
  <c r="N94" i="3"/>
  <c r="Q94" i="3"/>
  <c r="S94" i="3"/>
  <c r="T94" i="3"/>
  <c r="F95" i="3"/>
  <c r="G95" i="3"/>
  <c r="H95" i="3"/>
  <c r="I95" i="3"/>
  <c r="J95" i="3"/>
  <c r="K95" i="3"/>
  <c r="L95" i="3"/>
  <c r="M95" i="3"/>
  <c r="N95" i="3"/>
  <c r="Q95" i="3"/>
  <c r="S95" i="3"/>
  <c r="T95" i="3"/>
  <c r="E95" i="3"/>
  <c r="N194" i="1" l="1"/>
  <c r="O194" i="1"/>
  <c r="P194" i="1"/>
  <c r="Q194" i="1"/>
  <c r="R194" i="1"/>
  <c r="T194" i="1"/>
  <c r="U194" i="1"/>
  <c r="V194" i="1"/>
  <c r="W194" i="1"/>
  <c r="X194" i="1"/>
  <c r="Y194" i="1"/>
  <c r="Z194" i="1"/>
  <c r="N195" i="1"/>
  <c r="O195" i="1"/>
  <c r="P195" i="1"/>
  <c r="Q195" i="1"/>
  <c r="R195" i="1"/>
  <c r="T195" i="1"/>
  <c r="U195" i="1"/>
  <c r="V195" i="1"/>
  <c r="W195" i="1"/>
  <c r="X195" i="1"/>
  <c r="Y195" i="1"/>
  <c r="Z195" i="1"/>
  <c r="M195" i="1"/>
  <c r="M194" i="1"/>
  <c r="N192" i="1"/>
  <c r="O192" i="1"/>
  <c r="P192" i="1"/>
  <c r="Q192" i="1"/>
  <c r="R192" i="1"/>
  <c r="T192" i="1"/>
  <c r="U192" i="1"/>
  <c r="V192" i="1"/>
  <c r="W192" i="1"/>
  <c r="X192" i="1"/>
  <c r="Y192" i="1"/>
  <c r="Z192" i="1"/>
  <c r="N193" i="1"/>
  <c r="O193" i="1"/>
  <c r="P193" i="1"/>
  <c r="Q193" i="1"/>
  <c r="R193" i="1"/>
  <c r="T193" i="1"/>
  <c r="U193" i="1"/>
  <c r="V193" i="1"/>
  <c r="W193" i="1"/>
  <c r="X193" i="1"/>
  <c r="Y193" i="1"/>
  <c r="Z193" i="1"/>
  <c r="M193" i="1"/>
  <c r="M192" i="1"/>
  <c r="N190" i="1"/>
  <c r="O190" i="1"/>
  <c r="P190" i="1"/>
  <c r="Q190" i="1"/>
  <c r="R190" i="1"/>
  <c r="T190" i="1"/>
  <c r="U190" i="1"/>
  <c r="V190" i="1"/>
  <c r="W190" i="1"/>
  <c r="X190" i="1"/>
  <c r="Y190" i="1"/>
  <c r="Z190" i="1"/>
  <c r="N191" i="1"/>
  <c r="O191" i="1"/>
  <c r="P191" i="1"/>
  <c r="Q191" i="1"/>
  <c r="R191" i="1"/>
  <c r="T191" i="1"/>
  <c r="U191" i="1"/>
  <c r="V191" i="1"/>
  <c r="W191" i="1"/>
  <c r="X191" i="1"/>
  <c r="Y191" i="1"/>
  <c r="Z191" i="1"/>
  <c r="M191" i="1"/>
  <c r="M190" i="1"/>
  <c r="N188" i="1"/>
  <c r="O188" i="1"/>
  <c r="P188" i="1"/>
  <c r="Q188" i="1"/>
  <c r="R188" i="1"/>
  <c r="T188" i="1"/>
  <c r="U188" i="1"/>
  <c r="V188" i="1"/>
  <c r="W188" i="1"/>
  <c r="X188" i="1"/>
  <c r="Y188" i="1"/>
  <c r="Z188" i="1"/>
  <c r="N189" i="1"/>
  <c r="O189" i="1"/>
  <c r="P189" i="1"/>
  <c r="Q189" i="1"/>
  <c r="R189" i="1"/>
  <c r="T189" i="1"/>
  <c r="U189" i="1"/>
  <c r="V189" i="1"/>
  <c r="W189" i="1"/>
  <c r="X189" i="1"/>
  <c r="Y189" i="1"/>
  <c r="Z189" i="1"/>
  <c r="M189" i="1"/>
  <c r="M188" i="1"/>
  <c r="L185" i="1"/>
  <c r="M185" i="1"/>
  <c r="N185" i="1"/>
  <c r="O185" i="1"/>
  <c r="P185" i="1"/>
  <c r="Q185" i="1"/>
  <c r="R185" i="1"/>
  <c r="S185" i="1"/>
  <c r="T185" i="1"/>
  <c r="U185" i="1"/>
  <c r="V185" i="1"/>
  <c r="M186" i="1"/>
  <c r="N186" i="1"/>
  <c r="O186" i="1"/>
  <c r="P186" i="1"/>
  <c r="Q186" i="1"/>
  <c r="R186" i="1"/>
  <c r="S186" i="1"/>
  <c r="T186" i="1"/>
  <c r="U186" i="1"/>
  <c r="V186" i="1"/>
  <c r="W185" i="1"/>
  <c r="X185" i="1"/>
  <c r="Y185" i="1"/>
  <c r="Z185" i="1"/>
  <c r="W186" i="1"/>
  <c r="X186" i="1"/>
  <c r="Y186" i="1"/>
  <c r="Z186" i="1"/>
  <c r="AA186" i="1"/>
  <c r="AA185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2" i="1"/>
  <c r="AM92" i="1"/>
  <c r="AM95" i="1"/>
  <c r="AM99" i="1"/>
  <c r="AM103" i="1"/>
  <c r="AM107" i="1"/>
  <c r="AM111" i="1"/>
  <c r="AM115" i="1"/>
  <c r="AM119" i="1"/>
  <c r="AM123" i="1"/>
  <c r="AM127" i="1"/>
  <c r="AM131" i="1"/>
  <c r="AM135" i="1"/>
  <c r="AM139" i="1"/>
  <c r="AM143" i="1"/>
  <c r="AM147" i="1"/>
  <c r="AM151" i="1"/>
  <c r="AM155" i="1"/>
  <c r="AM93" i="1"/>
  <c r="AM94" i="1"/>
  <c r="AM96" i="1"/>
  <c r="AM97" i="1"/>
  <c r="AM98" i="1"/>
  <c r="AM100" i="1"/>
  <c r="AM101" i="1"/>
  <c r="AM102" i="1"/>
  <c r="AM104" i="1"/>
  <c r="AM105" i="1"/>
  <c r="AM106" i="1"/>
  <c r="AM108" i="1"/>
  <c r="AM109" i="1"/>
  <c r="AM110" i="1"/>
  <c r="AM112" i="1"/>
  <c r="AM113" i="1"/>
  <c r="AM114" i="1"/>
  <c r="AM116" i="1"/>
  <c r="AM117" i="1"/>
  <c r="AM118" i="1"/>
  <c r="AM120" i="1"/>
  <c r="AM121" i="1"/>
  <c r="AM122" i="1"/>
  <c r="AM124" i="1"/>
  <c r="AM125" i="1"/>
  <c r="AM126" i="1"/>
  <c r="AM128" i="1"/>
  <c r="AM129" i="1"/>
  <c r="AM130" i="1"/>
  <c r="AM132" i="1"/>
  <c r="AM133" i="1"/>
  <c r="AM134" i="1"/>
  <c r="AM136" i="1"/>
  <c r="AM137" i="1"/>
  <c r="AM138" i="1"/>
  <c r="AM140" i="1"/>
  <c r="AM141" i="1"/>
  <c r="AM142" i="1"/>
  <c r="AM144" i="1"/>
  <c r="AM145" i="1"/>
  <c r="AM146" i="1"/>
  <c r="AM148" i="1"/>
  <c r="AM149" i="1"/>
  <c r="AM150" i="1"/>
  <c r="AM152" i="1"/>
  <c r="AM153" i="1"/>
  <c r="AM154" i="1"/>
  <c r="AM156" i="1"/>
  <c r="AM157" i="1"/>
  <c r="AA183" i="1"/>
  <c r="AA184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L183" i="1"/>
  <c r="M184" i="1"/>
  <c r="M183" i="1"/>
  <c r="N180" i="1"/>
  <c r="O180" i="1"/>
  <c r="P180" i="1"/>
  <c r="Q180" i="1"/>
  <c r="R180" i="1"/>
  <c r="T180" i="1"/>
  <c r="V180" i="1"/>
  <c r="W180" i="1"/>
  <c r="X180" i="1"/>
  <c r="Y180" i="1"/>
  <c r="Z180" i="1"/>
  <c r="N181" i="1"/>
  <c r="O181" i="1"/>
  <c r="P181" i="1"/>
  <c r="Q181" i="1"/>
  <c r="R181" i="1"/>
  <c r="T181" i="1"/>
  <c r="V181" i="1"/>
  <c r="W181" i="1"/>
  <c r="X181" i="1"/>
  <c r="Y181" i="1"/>
  <c r="Z181" i="1"/>
  <c r="M181" i="1"/>
  <c r="M180" i="1"/>
  <c r="N178" i="1"/>
  <c r="O178" i="1"/>
  <c r="P178" i="1"/>
  <c r="Q178" i="1"/>
  <c r="R178" i="1"/>
  <c r="T178" i="1"/>
  <c r="V178" i="1"/>
  <c r="W178" i="1"/>
  <c r="X178" i="1"/>
  <c r="Y178" i="1"/>
  <c r="Z178" i="1"/>
  <c r="N179" i="1"/>
  <c r="O179" i="1"/>
  <c r="P179" i="1"/>
  <c r="Q179" i="1"/>
  <c r="R179" i="1"/>
  <c r="T179" i="1"/>
  <c r="V179" i="1"/>
  <c r="W179" i="1"/>
  <c r="X179" i="1"/>
  <c r="Y179" i="1"/>
  <c r="Z179" i="1"/>
  <c r="L178" i="1"/>
  <c r="M179" i="1"/>
  <c r="M178" i="1"/>
  <c r="AB1242" i="5"/>
  <c r="P1240" i="5"/>
  <c r="Q1240" i="5"/>
  <c r="R1240" i="5"/>
  <c r="S1240" i="5"/>
  <c r="T1240" i="5"/>
  <c r="U1240" i="5"/>
  <c r="V1240" i="5"/>
  <c r="W1240" i="5"/>
  <c r="X1240" i="5"/>
  <c r="Y1240" i="5"/>
  <c r="Z1240" i="5"/>
  <c r="AA1240" i="5"/>
  <c r="P1241" i="5"/>
  <c r="Q1241" i="5"/>
  <c r="R1241" i="5"/>
  <c r="S1241" i="5"/>
  <c r="T1241" i="5"/>
  <c r="U1241" i="5"/>
  <c r="V1241" i="5"/>
  <c r="W1241" i="5"/>
  <c r="X1241" i="5"/>
  <c r="Y1241" i="5"/>
  <c r="Z1241" i="5"/>
  <c r="AA1241" i="5"/>
  <c r="AB1241" i="5"/>
  <c r="AB1240" i="5"/>
  <c r="P1242" i="5"/>
  <c r="Q1242" i="5"/>
  <c r="R1242" i="5"/>
  <c r="S1242" i="5"/>
  <c r="T1242" i="5"/>
  <c r="V1242" i="5"/>
  <c r="W1242" i="5"/>
  <c r="X1242" i="5"/>
  <c r="Y1242" i="5"/>
  <c r="Z1242" i="5"/>
  <c r="AA1242" i="5"/>
  <c r="P1243" i="5"/>
  <c r="Q1243" i="5"/>
  <c r="R1243" i="5"/>
  <c r="S1243" i="5"/>
  <c r="T1243" i="5"/>
  <c r="V1243" i="5"/>
  <c r="W1243" i="5"/>
  <c r="X1243" i="5"/>
  <c r="Y1243" i="5"/>
  <c r="Z1243" i="5"/>
  <c r="AA1243" i="5"/>
  <c r="AB1243" i="5"/>
  <c r="P1237" i="5"/>
  <c r="Q1237" i="5"/>
  <c r="R1237" i="5"/>
  <c r="S1237" i="5"/>
  <c r="T1237" i="5"/>
  <c r="V1237" i="5"/>
  <c r="W1237" i="5"/>
  <c r="X1237" i="5"/>
  <c r="Y1237" i="5"/>
  <c r="Z1237" i="5"/>
  <c r="P1238" i="5"/>
  <c r="Q1238" i="5"/>
  <c r="R1238" i="5"/>
  <c r="S1238" i="5"/>
  <c r="T1238" i="5"/>
  <c r="V1238" i="5"/>
  <c r="W1238" i="5"/>
  <c r="X1238" i="5"/>
  <c r="Y1238" i="5"/>
  <c r="Z1238" i="5"/>
  <c r="AA1238" i="5"/>
  <c r="AB1237" i="5"/>
  <c r="AB1238" i="5"/>
  <c r="AA1237" i="5"/>
  <c r="P1235" i="5"/>
  <c r="Q1235" i="5"/>
  <c r="R1235" i="5"/>
  <c r="S1235" i="5"/>
  <c r="T1235" i="5"/>
  <c r="V1235" i="5"/>
  <c r="W1235" i="5"/>
  <c r="X1235" i="5"/>
  <c r="Y1235" i="5"/>
  <c r="Z1235" i="5"/>
  <c r="AA1235" i="5"/>
  <c r="P1236" i="5"/>
  <c r="Q1236" i="5"/>
  <c r="R1236" i="5"/>
  <c r="S1236" i="5"/>
  <c r="T1236" i="5"/>
  <c r="V1236" i="5"/>
  <c r="W1236" i="5"/>
  <c r="X1236" i="5"/>
  <c r="Y1236" i="5"/>
  <c r="Z1236" i="5"/>
  <c r="AA1236" i="5"/>
  <c r="AB1236" i="5"/>
  <c r="AB1235" i="5"/>
  <c r="O1225" i="5"/>
  <c r="P1225" i="5"/>
  <c r="Q1225" i="5"/>
  <c r="R1225" i="5"/>
  <c r="S1225" i="5"/>
  <c r="T1225" i="5"/>
  <c r="P1226" i="5"/>
  <c r="Q1226" i="5"/>
  <c r="R1226" i="5"/>
  <c r="S1226" i="5"/>
  <c r="T1226" i="5"/>
  <c r="V1225" i="5"/>
  <c r="V1226" i="5"/>
  <c r="AB1226" i="5"/>
  <c r="X1225" i="5"/>
  <c r="Y1225" i="5"/>
  <c r="Z1225" i="5"/>
  <c r="AA1225" i="5"/>
  <c r="AB1225" i="5"/>
  <c r="X1226" i="5"/>
  <c r="Y1226" i="5"/>
  <c r="Z1226" i="5"/>
  <c r="AA1226" i="5"/>
  <c r="W1226" i="5"/>
  <c r="O1232" i="5"/>
  <c r="P1232" i="5"/>
  <c r="Q1232" i="5"/>
  <c r="R1232" i="5"/>
  <c r="S1232" i="5"/>
  <c r="T1232" i="5"/>
  <c r="V1232" i="5"/>
  <c r="W1232" i="5"/>
  <c r="X1232" i="5"/>
  <c r="Y1232" i="5"/>
  <c r="Z1232" i="5"/>
  <c r="AA1232" i="5"/>
  <c r="P1233" i="5"/>
  <c r="Q1233" i="5"/>
  <c r="R1233" i="5"/>
  <c r="S1233" i="5"/>
  <c r="T1233" i="5"/>
  <c r="V1233" i="5"/>
  <c r="W1233" i="5"/>
  <c r="X1233" i="5"/>
  <c r="Y1233" i="5"/>
  <c r="Z1233" i="5"/>
  <c r="AA1233" i="5"/>
  <c r="AB1233" i="5"/>
  <c r="AB1232" i="5"/>
  <c r="O1230" i="5"/>
  <c r="P1230" i="5"/>
  <c r="Q1230" i="5"/>
  <c r="R1230" i="5"/>
  <c r="S1230" i="5"/>
  <c r="T1230" i="5"/>
  <c r="V1230" i="5"/>
  <c r="W1230" i="5"/>
  <c r="X1230" i="5"/>
  <c r="Y1230" i="5"/>
  <c r="Z1230" i="5"/>
  <c r="AA1230" i="5"/>
  <c r="P1231" i="5"/>
  <c r="Q1231" i="5"/>
  <c r="R1231" i="5"/>
  <c r="S1231" i="5"/>
  <c r="T1231" i="5"/>
  <c r="V1231" i="5"/>
  <c r="W1231" i="5"/>
  <c r="X1231" i="5"/>
  <c r="Y1231" i="5"/>
  <c r="Z1231" i="5"/>
  <c r="AA1231" i="5"/>
  <c r="AB1231" i="5"/>
  <c r="AB1230" i="5"/>
  <c r="Q1227" i="5"/>
  <c r="R1227" i="5"/>
  <c r="S1227" i="5"/>
  <c r="T1227" i="5"/>
  <c r="V1227" i="5"/>
  <c r="W1227" i="5"/>
  <c r="X1227" i="5"/>
  <c r="Y1227" i="5"/>
  <c r="Z1227" i="5"/>
  <c r="AA1227" i="5"/>
  <c r="AB1227" i="5"/>
  <c r="Q1228" i="5"/>
  <c r="R1228" i="5"/>
  <c r="S1228" i="5"/>
  <c r="T1228" i="5"/>
  <c r="V1228" i="5"/>
  <c r="W1228" i="5"/>
  <c r="X1228" i="5"/>
  <c r="Y1228" i="5"/>
  <c r="Z1228" i="5"/>
  <c r="AA1228" i="5"/>
  <c r="AB1228" i="5"/>
  <c r="P1228" i="5"/>
  <c r="P1227" i="5"/>
  <c r="J7" i="2"/>
  <c r="K7" i="2"/>
  <c r="T6" i="2"/>
  <c r="M7" i="2" s="1"/>
  <c r="B27" i="6"/>
  <c r="F25" i="6"/>
  <c r="G25" i="6"/>
  <c r="H25" i="6"/>
  <c r="I25" i="6"/>
  <c r="J25" i="6"/>
  <c r="K25" i="6"/>
  <c r="L25" i="6"/>
  <c r="M25" i="6"/>
  <c r="N25" i="6"/>
  <c r="O25" i="6"/>
  <c r="P25" i="6"/>
  <c r="F26" i="6"/>
  <c r="G26" i="6"/>
  <c r="H26" i="6"/>
  <c r="I26" i="6"/>
  <c r="J26" i="6"/>
  <c r="K26" i="6"/>
  <c r="L26" i="6"/>
  <c r="M26" i="6"/>
  <c r="N26" i="6"/>
  <c r="O26" i="6"/>
  <c r="P26" i="6"/>
  <c r="E26" i="6"/>
  <c r="E25" i="6"/>
  <c r="H7" i="2" l="1"/>
  <c r="N7" i="2"/>
  <c r="AA188" i="1"/>
  <c r="AA180" i="1"/>
  <c r="AA192" i="1"/>
  <c r="AA190" i="1"/>
  <c r="AA194" i="1"/>
  <c r="AA179" i="1"/>
  <c r="AA178" i="1"/>
  <c r="AA181" i="1"/>
  <c r="AA189" i="1"/>
  <c r="AA191" i="1"/>
  <c r="AA193" i="1"/>
  <c r="AA195" i="1"/>
  <c r="AI169" i="1"/>
  <c r="AJ169" i="1" s="1"/>
  <c r="AH169" i="1"/>
  <c r="AK169" i="1" s="1"/>
  <c r="AI168" i="1"/>
  <c r="AJ168" i="1" s="1"/>
  <c r="AH168" i="1"/>
  <c r="AK168" i="1" s="1"/>
  <c r="AI167" i="1"/>
  <c r="AJ167" i="1" s="1"/>
  <c r="AH167" i="1"/>
  <c r="AK167" i="1" s="1"/>
  <c r="AI166" i="1"/>
  <c r="AJ166" i="1" s="1"/>
  <c r="AH166" i="1"/>
  <c r="AK166" i="1" s="1"/>
  <c r="AI165" i="1"/>
  <c r="AJ165" i="1" s="1"/>
  <c r="AH165" i="1"/>
  <c r="AK165" i="1" s="1"/>
  <c r="AI164" i="1"/>
  <c r="AJ164" i="1" s="1"/>
  <c r="AH164" i="1"/>
  <c r="AK164" i="1" s="1"/>
  <c r="AI163" i="1"/>
  <c r="AJ163" i="1" s="1"/>
  <c r="AH163" i="1"/>
  <c r="AK163" i="1" s="1"/>
  <c r="AI162" i="1"/>
  <c r="AJ162" i="1" s="1"/>
  <c r="AH162" i="1"/>
  <c r="AK162" i="1" s="1"/>
  <c r="AI161" i="1"/>
  <c r="AJ161" i="1" s="1"/>
  <c r="AH161" i="1"/>
  <c r="AK161" i="1" s="1"/>
  <c r="AI160" i="1"/>
  <c r="AJ160" i="1" s="1"/>
  <c r="AH160" i="1"/>
  <c r="AK160" i="1" s="1"/>
  <c r="AO1193" i="5" l="1"/>
  <c r="AO1192" i="5"/>
  <c r="AO1191" i="5"/>
  <c r="AO1190" i="5"/>
  <c r="AO1189" i="5"/>
  <c r="AO1188" i="5"/>
  <c r="AO1187" i="5"/>
  <c r="AO1186" i="5"/>
  <c r="AO1185" i="5"/>
  <c r="AO1184" i="5"/>
  <c r="AO1183" i="5"/>
  <c r="AO1182" i="5"/>
  <c r="AO1181" i="5"/>
  <c r="AO1180" i="5"/>
  <c r="AO1179" i="5"/>
  <c r="AO1178" i="5"/>
  <c r="AO1177" i="5"/>
  <c r="AO1176" i="5"/>
  <c r="AO1175" i="5"/>
  <c r="AO1174" i="5"/>
  <c r="AO1173" i="5"/>
  <c r="AO1172" i="5"/>
  <c r="AO1171" i="5"/>
  <c r="AO1170" i="5"/>
  <c r="AO1169" i="5"/>
  <c r="AO1168" i="5"/>
  <c r="AO1167" i="5"/>
  <c r="AO1166" i="5"/>
  <c r="AO1165" i="5"/>
  <c r="AO1164" i="5"/>
  <c r="AO1138" i="5"/>
  <c r="AO1137" i="5"/>
  <c r="AO1136" i="5"/>
  <c r="AO1135" i="5"/>
  <c r="AO1134" i="5"/>
  <c r="AO1133" i="5"/>
  <c r="AO1132" i="5"/>
  <c r="AO1131" i="5"/>
  <c r="AO1130" i="5"/>
  <c r="AO1129" i="5"/>
  <c r="AO1128" i="5"/>
  <c r="AO1127" i="5"/>
  <c r="AO1126" i="5"/>
  <c r="AO1125" i="5"/>
  <c r="AO1124" i="5"/>
  <c r="AO1123" i="5"/>
  <c r="AO1122" i="5"/>
  <c r="AO1121" i="5"/>
  <c r="AO1120" i="5"/>
  <c r="AO1119" i="5"/>
  <c r="AO1118" i="5"/>
  <c r="AO1117" i="5"/>
  <c r="AO1116" i="5"/>
  <c r="AO1115" i="5"/>
  <c r="AO1114" i="5"/>
  <c r="AO1113" i="5"/>
  <c r="AO1112" i="5"/>
  <c r="AO1111" i="5"/>
  <c r="AO1110" i="5"/>
  <c r="AO1109" i="5"/>
  <c r="AO1108" i="5"/>
  <c r="AO1107" i="5"/>
  <c r="AO1106" i="5"/>
  <c r="AO1105" i="5"/>
  <c r="AO1104" i="5"/>
  <c r="AO1103" i="5"/>
  <c r="AO1102" i="5"/>
  <c r="AO1101" i="5"/>
  <c r="AO1100" i="5"/>
  <c r="AO1099" i="5"/>
  <c r="AO1098" i="5"/>
  <c r="AO1097" i="5"/>
  <c r="AO1096" i="5"/>
  <c r="AO1095" i="5"/>
  <c r="AO1094" i="5"/>
  <c r="AO1093" i="5"/>
  <c r="AO1092" i="5"/>
  <c r="AO1091" i="5"/>
  <c r="AO1090" i="5"/>
  <c r="AO1089" i="5"/>
  <c r="AO1088" i="5"/>
  <c r="AO1087" i="5"/>
  <c r="AO1086" i="5"/>
  <c r="AO1085" i="5"/>
  <c r="AO1084" i="5"/>
  <c r="AO1083" i="5"/>
  <c r="AO1082" i="5"/>
  <c r="AO1081" i="5"/>
  <c r="AO1080" i="5"/>
  <c r="AO1079" i="5"/>
  <c r="AO1078" i="5"/>
  <c r="AO1077" i="5"/>
  <c r="AO1076" i="5"/>
  <c r="AO1075" i="5"/>
  <c r="AO1074" i="5"/>
  <c r="AO1073" i="5"/>
  <c r="AO1072" i="5"/>
  <c r="AO1071" i="5"/>
  <c r="AO1070" i="5"/>
  <c r="AO1069" i="5"/>
  <c r="AP996" i="5" l="1"/>
  <c r="AP997" i="5" s="1"/>
  <c r="AP998" i="5" s="1"/>
  <c r="AP999" i="5" s="1"/>
  <c r="AP1000" i="5" s="1"/>
  <c r="AP1001" i="5" s="1"/>
  <c r="AP1002" i="5" s="1"/>
  <c r="AP1003" i="5" s="1"/>
  <c r="AP1004" i="5" s="1"/>
  <c r="AP1005" i="5" s="1"/>
  <c r="AP1006" i="5" s="1"/>
  <c r="AP1007" i="5" s="1"/>
  <c r="AP1008" i="5" s="1"/>
  <c r="AP1009" i="5" s="1"/>
  <c r="AP1010" i="5" s="1"/>
  <c r="AP1011" i="5" s="1"/>
  <c r="AP1012" i="5" s="1"/>
  <c r="AP1013" i="5" s="1"/>
  <c r="AP1014" i="5" s="1"/>
  <c r="AP1015" i="5" s="1"/>
  <c r="AP1016" i="5" s="1"/>
  <c r="AP1017" i="5" s="1"/>
  <c r="AP1018" i="5" s="1"/>
  <c r="AP1019" i="5" s="1"/>
  <c r="AP1020" i="5" s="1"/>
  <c r="AP1021" i="5" s="1"/>
  <c r="AP1022" i="5" s="1"/>
  <c r="AP1023" i="5" s="1"/>
  <c r="AP1024" i="5" s="1"/>
  <c r="AP990" i="5"/>
  <c r="AP991" i="5" s="1"/>
  <c r="AP992" i="5" s="1"/>
  <c r="AP993" i="5" s="1"/>
  <c r="AP994" i="5" s="1"/>
  <c r="U43" i="3" l="1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42" i="3"/>
  <c r="U97" i="3" l="1"/>
  <c r="U98" i="3"/>
  <c r="U41" i="3"/>
  <c r="U40" i="3"/>
  <c r="U39" i="3"/>
  <c r="U38" i="3"/>
  <c r="D6" i="2"/>
  <c r="D9" i="2"/>
  <c r="D28" i="2"/>
  <c r="D32" i="2"/>
  <c r="D33" i="2"/>
  <c r="D27" i="2"/>
  <c r="D19" i="2"/>
  <c r="D7" i="2" s="1"/>
  <c r="D22" i="2"/>
  <c r="D10" i="2" s="1"/>
  <c r="D17" i="2"/>
  <c r="D5" i="2" s="1"/>
  <c r="U95" i="3" l="1"/>
  <c r="U94" i="3"/>
  <c r="D12" i="2"/>
  <c r="E9" i="2" l="1"/>
  <c r="E6" i="2"/>
  <c r="E7" i="2"/>
  <c r="E10" i="2"/>
  <c r="E5" i="2"/>
  <c r="E12" i="2" l="1"/>
</calcChain>
</file>

<file path=xl/sharedStrings.xml><?xml version="1.0" encoding="utf-8"?>
<sst xmlns="http://schemas.openxmlformats.org/spreadsheetml/2006/main" count="13888" uniqueCount="1860">
  <si>
    <t>Na2O</t>
  </si>
  <si>
    <t>MgO</t>
  </si>
  <si>
    <t>SiO2</t>
  </si>
  <si>
    <t>CaO</t>
  </si>
  <si>
    <t>Cr2O3</t>
  </si>
  <si>
    <t>FeO</t>
  </si>
  <si>
    <t>K2O</t>
  </si>
  <si>
    <t>Al2O3</t>
  </si>
  <si>
    <t>P2O5</t>
  </si>
  <si>
    <t>TiO2</t>
  </si>
  <si>
    <t>MnO</t>
  </si>
  <si>
    <t>NiO</t>
  </si>
  <si>
    <t>Total</t>
  </si>
  <si>
    <t>Mg#</t>
  </si>
  <si>
    <t>Cr#</t>
  </si>
  <si>
    <t xml:space="preserve"> X </t>
  </si>
  <si>
    <t xml:space="preserve"> Y </t>
  </si>
  <si>
    <t xml:space="preserve"> Z </t>
  </si>
  <si>
    <t>X-Distance from Edge</t>
  </si>
  <si>
    <t>Image_X</t>
  </si>
  <si>
    <t>Image_Y</t>
  </si>
  <si>
    <t>X_mm</t>
  </si>
  <si>
    <t>Y_mm</t>
  </si>
  <si>
    <t>Y_mm_offset</t>
  </si>
  <si>
    <t>Edge distance x mm</t>
  </si>
  <si>
    <t>DataSet/Point</t>
  </si>
  <si>
    <t>Comment</t>
  </si>
  <si>
    <t>Phase</t>
  </si>
  <si>
    <t>Category</t>
  </si>
  <si>
    <t>Shape</t>
  </si>
  <si>
    <t>Grain_Name</t>
  </si>
  <si>
    <t>Profile_Number</t>
  </si>
  <si>
    <t>Paired_Grains</t>
  </si>
  <si>
    <t>Na 2O</t>
  </si>
  <si>
    <t>Mg O</t>
  </si>
  <si>
    <t>Al 2O3</t>
  </si>
  <si>
    <t>Si O2</t>
  </si>
  <si>
    <t>Tl 2O3</t>
  </si>
  <si>
    <t>Ca O</t>
  </si>
  <si>
    <t>Fe O</t>
  </si>
  <si>
    <t>OPX spot 4</t>
  </si>
  <si>
    <t>Weight %</t>
  </si>
  <si>
    <t>Cr 2O3</t>
  </si>
  <si>
    <t>opx Spot 3</t>
  </si>
  <si>
    <t>Spinel spot 2</t>
  </si>
  <si>
    <t>Olivine Spot 1</t>
  </si>
  <si>
    <t>Actual</t>
  </si>
  <si>
    <t>actual</t>
  </si>
  <si>
    <t>actual/measured</t>
  </si>
  <si>
    <t>Corrections</t>
  </si>
  <si>
    <t>Corrected OPX by EDS</t>
  </si>
  <si>
    <t>cpx</t>
  </si>
  <si>
    <t>exterior</t>
  </si>
  <si>
    <t>core</t>
  </si>
  <si>
    <t>R-20_cpx-1_A</t>
  </si>
  <si>
    <t>R-21_cpx-1_B</t>
  </si>
  <si>
    <t>R-22_cpx-1_C</t>
  </si>
  <si>
    <t>rim</t>
  </si>
  <si>
    <t>R-20_cpx-1_B</t>
  </si>
  <si>
    <t>R-22_cpx-1_A</t>
  </si>
  <si>
    <t>interior</t>
  </si>
  <si>
    <t>R-30_cpx-1_A</t>
  </si>
  <si>
    <t>R-30_cpx-2_A</t>
  </si>
  <si>
    <t>R-31_cpx-1_B</t>
  </si>
  <si>
    <t>R-31_cpx-2_A</t>
  </si>
  <si>
    <t>R-30_cpx-1_B</t>
  </si>
  <si>
    <t>R-31_cpx-1_A</t>
  </si>
  <si>
    <t>R-31_cpx-2_B</t>
  </si>
  <si>
    <t>R-30_cpx-_melt pocket</t>
  </si>
  <si>
    <t>R-30_cpx-3_melt pocket</t>
  </si>
  <si>
    <t>R-11_cpx-1_A</t>
  </si>
  <si>
    <t>(blank)</t>
  </si>
  <si>
    <t>R-11_cpx-_Melt pocket</t>
  </si>
  <si>
    <t>Xenolith Or Sample</t>
  </si>
  <si>
    <t>GCB1</t>
  </si>
  <si>
    <t>Collection Date</t>
  </si>
  <si>
    <t>Exterior Melt Pocket</t>
  </si>
  <si>
    <t>Interior Melt Pocket</t>
  </si>
  <si>
    <t>Interior rim Summary</t>
  </si>
  <si>
    <t>Interior core Summary</t>
  </si>
  <si>
    <t>interior summary</t>
  </si>
  <si>
    <t>exterior rim summary</t>
  </si>
  <si>
    <t>Exterior core summary</t>
  </si>
  <si>
    <t xml:space="preserve">exterior summary </t>
  </si>
  <si>
    <t>summary avg</t>
  </si>
  <si>
    <t>PMR53_CPX_STD_1</t>
  </si>
  <si>
    <t>AZ18_WHT06_CPX4_phenocryst_core</t>
  </si>
  <si>
    <t>AZ18_WHT06_CPX4_phenocryst_Long_rim</t>
  </si>
  <si>
    <t>AZ18_WHT06_CPX4_phenocryst_narrow_rim</t>
  </si>
  <si>
    <t>AZ18_WHT06_CPX_Xenocryst_prof1_rim</t>
  </si>
  <si>
    <t>AZ18_WHT06_CPX_Xenocryst_prof1_</t>
  </si>
  <si>
    <t>PMR53_CPX_STD_2</t>
  </si>
  <si>
    <t>AZ18_WHT06_MP_CPX2_1</t>
  </si>
  <si>
    <t>AZ18_WHT06_MP_CPX1_1</t>
  </si>
  <si>
    <t>AZ18_WHT06_cpx3_rim_nearMP_SIMSspots_1</t>
  </si>
  <si>
    <t>AZ18_WHT06_cpx3_core_</t>
  </si>
  <si>
    <t>AZ18_WHT06_Big-Spinel_inMP_</t>
  </si>
  <si>
    <t>AZ18_WHT06_MP_CPX3</t>
  </si>
  <si>
    <t>AZ18_WHT06_MP_spinel3_</t>
  </si>
  <si>
    <t>AZ18_WHT06_MP_CPX4_</t>
  </si>
  <si>
    <t>AZ18_WHT01_01_Ext1_CPX2_prof</t>
  </si>
  <si>
    <t xml:space="preserve">1 / 1 . </t>
  </si>
  <si>
    <t xml:space="preserve">2 / 1 . </t>
  </si>
  <si>
    <t xml:space="preserve">3 / 1 . </t>
  </si>
  <si>
    <t xml:space="preserve">4 / 1 . </t>
  </si>
  <si>
    <t xml:space="preserve">5 / 1 . </t>
  </si>
  <si>
    <t xml:space="preserve">5 / 2 . </t>
  </si>
  <si>
    <t xml:space="preserve">5 / 3 . </t>
  </si>
  <si>
    <t xml:space="preserve">5 / 4 . </t>
  </si>
  <si>
    <t xml:space="preserve">5 / 5 . </t>
  </si>
  <si>
    <t xml:space="preserve">5 / 6 . </t>
  </si>
  <si>
    <t xml:space="preserve">5 / 7 . </t>
  </si>
  <si>
    <t xml:space="preserve">5 / 8 . </t>
  </si>
  <si>
    <t xml:space="preserve">5 / 9 . </t>
  </si>
  <si>
    <t xml:space="preserve">5 / 10 . </t>
  </si>
  <si>
    <t xml:space="preserve">5 / 11 . </t>
  </si>
  <si>
    <t xml:space="preserve">5 / 12 . </t>
  </si>
  <si>
    <t xml:space="preserve">5 / 13 . </t>
  </si>
  <si>
    <t xml:space="preserve">5 / 14 . </t>
  </si>
  <si>
    <t xml:space="preserve">5 / 15 . </t>
  </si>
  <si>
    <t xml:space="preserve">5 / 16 . </t>
  </si>
  <si>
    <t xml:space="preserve">5 / 17 . </t>
  </si>
  <si>
    <t xml:space="preserve">5 / 18 . </t>
  </si>
  <si>
    <t xml:space="preserve">5 / 19 . </t>
  </si>
  <si>
    <t xml:space="preserve">5 / 20 . </t>
  </si>
  <si>
    <t xml:space="preserve">5 / 21 . </t>
  </si>
  <si>
    <t xml:space="preserve">5 / 22 . </t>
  </si>
  <si>
    <t xml:space="preserve">5 / 23 . </t>
  </si>
  <si>
    <t xml:space="preserve">5 / 24 . </t>
  </si>
  <si>
    <t xml:space="preserve">5 / 25 . </t>
  </si>
  <si>
    <t xml:space="preserve">5 / 26 . </t>
  </si>
  <si>
    <t xml:space="preserve">5 / 27 . </t>
  </si>
  <si>
    <t xml:space="preserve">5 / 28 . </t>
  </si>
  <si>
    <t xml:space="preserve">5 / 29 . </t>
  </si>
  <si>
    <t xml:space="preserve">5 / 30 . </t>
  </si>
  <si>
    <t xml:space="preserve">5 / 31 . </t>
  </si>
  <si>
    <t xml:space="preserve">5 / 32 . </t>
  </si>
  <si>
    <t xml:space="preserve">5 / 33 . </t>
  </si>
  <si>
    <t xml:space="preserve">5 / 34 . </t>
  </si>
  <si>
    <t xml:space="preserve">5 / 35 . </t>
  </si>
  <si>
    <t xml:space="preserve">6 / 1 . </t>
  </si>
  <si>
    <t xml:space="preserve">7 / 1 . </t>
  </si>
  <si>
    <t xml:space="preserve">8 / 1 . </t>
  </si>
  <si>
    <t xml:space="preserve">9 / 1 . </t>
  </si>
  <si>
    <t xml:space="preserve">10 / 1 . </t>
  </si>
  <si>
    <t xml:space="preserve">11 / 1 . </t>
  </si>
  <si>
    <t xml:space="preserve">12 / 1 . </t>
  </si>
  <si>
    <t xml:space="preserve">13 / 1 . </t>
  </si>
  <si>
    <t xml:space="preserve">14 / 1 . </t>
  </si>
  <si>
    <t xml:space="preserve">15 / 1 . </t>
  </si>
  <si>
    <t xml:space="preserve">15 / 2 . </t>
  </si>
  <si>
    <t xml:space="preserve">15 / 3 . </t>
  </si>
  <si>
    <t xml:space="preserve">15 / 4 . </t>
  </si>
  <si>
    <t xml:space="preserve">15 / 5 . </t>
  </si>
  <si>
    <t xml:space="preserve">15 / 6 . </t>
  </si>
  <si>
    <t xml:space="preserve">15 / 7 . </t>
  </si>
  <si>
    <t xml:space="preserve">15 / 8 . </t>
  </si>
  <si>
    <t xml:space="preserve">15 / 9 . </t>
  </si>
  <si>
    <t xml:space="preserve">15 / 10 . </t>
  </si>
  <si>
    <t xml:space="preserve">15 / 11 . </t>
  </si>
  <si>
    <t xml:space="preserve">15 / 12 . </t>
  </si>
  <si>
    <t xml:space="preserve">15 / 13 . </t>
  </si>
  <si>
    <t xml:space="preserve">15 / 14 . </t>
  </si>
  <si>
    <t xml:space="preserve">15 / 15 . </t>
  </si>
  <si>
    <t>Grain Profile Distance to Rim</t>
  </si>
  <si>
    <t>standard</t>
  </si>
  <si>
    <t>AZ18_WHT06_cpxPhenocryst_near_laser1</t>
  </si>
  <si>
    <t>AZ18_WHT06_cpxPhenocryst_near_laser2</t>
  </si>
  <si>
    <t>AZ18_WHT01_01_Ext1_MP_CPX1_retake</t>
  </si>
  <si>
    <t>AZ18_WHT01_01_Ext1_MP_CPX2_retake</t>
  </si>
  <si>
    <t>phenocryst</t>
  </si>
  <si>
    <t>MP</t>
  </si>
  <si>
    <t>Primary</t>
  </si>
  <si>
    <t>AZ18WHT06 Scoria</t>
  </si>
  <si>
    <t>AZ18WHT06 Xenocrysts</t>
  </si>
  <si>
    <t>maybe primary</t>
  </si>
  <si>
    <t>xenocryst</t>
  </si>
  <si>
    <t>PMR53</t>
  </si>
  <si>
    <t>AZ18WHT06</t>
  </si>
  <si>
    <t xml:space="preserve">24 / 1 . </t>
  </si>
  <si>
    <t xml:space="preserve">25 / 1 . </t>
  </si>
  <si>
    <t xml:space="preserve">26 / 1 . </t>
  </si>
  <si>
    <t xml:space="preserve">27 / 1 . </t>
  </si>
  <si>
    <t xml:space="preserve">41 / 1 . </t>
  </si>
  <si>
    <t>AZ18_WHT01_slab_cpx__36</t>
  </si>
  <si>
    <t>clinopyroxene</t>
  </si>
  <si>
    <t>Euhedral</t>
  </si>
  <si>
    <t>CPX_36</t>
  </si>
  <si>
    <t xml:space="preserve">40 / 1 . </t>
  </si>
  <si>
    <t>AZ18_WHT01_slab_cpx__35</t>
  </si>
  <si>
    <t>CPX_35</t>
  </si>
  <si>
    <t xml:space="preserve">39 / 1 . </t>
  </si>
  <si>
    <t>AZ18_WHT01_slab_cpx__34</t>
  </si>
  <si>
    <t>CPX_34</t>
  </si>
  <si>
    <t>AZ18_WHT01_slab_cpx2_ext_02</t>
  </si>
  <si>
    <t>Anhedral</t>
  </si>
  <si>
    <t>CPX_2</t>
  </si>
  <si>
    <t xml:space="preserve">43 / 1 . </t>
  </si>
  <si>
    <t>AZ18_WHT01_slab_cpx__38</t>
  </si>
  <si>
    <t>Subhedral</t>
  </si>
  <si>
    <t>CPX_38</t>
  </si>
  <si>
    <t xml:space="preserve">42 / 1 . </t>
  </si>
  <si>
    <t>AZ18_WHT01_slab_cpx__37</t>
  </si>
  <si>
    <t>CPX_37</t>
  </si>
  <si>
    <t>AZ18_WHT01_slab_cpx3_ext_03</t>
  </si>
  <si>
    <t>CPX_3</t>
  </si>
  <si>
    <t xml:space="preserve">44 / 1 . </t>
  </si>
  <si>
    <t>AZ18_WHT01_slab_cpx__39</t>
  </si>
  <si>
    <t>CPX_39</t>
  </si>
  <si>
    <t>AZ18_WHT01_slab_cpx_ext_05</t>
  </si>
  <si>
    <t>CPX_5</t>
  </si>
  <si>
    <t xml:space="preserve">46 / 1 . </t>
  </si>
  <si>
    <t>AZ18_WHT01_slab_cpx__41</t>
  </si>
  <si>
    <t>CPX_41</t>
  </si>
  <si>
    <t xml:space="preserve">48 / 1 . </t>
  </si>
  <si>
    <t>AZ18_WHT01_slab_cpx__43</t>
  </si>
  <si>
    <t>CPX_43</t>
  </si>
  <si>
    <t xml:space="preserve">47 / 1 . </t>
  </si>
  <si>
    <t>AZ18_WHT01_slab_cpx__42</t>
  </si>
  <si>
    <t>CPX_42</t>
  </si>
  <si>
    <t>AZ18_WHT01_slab_cpx_ext_04</t>
  </si>
  <si>
    <t>CPX_4</t>
  </si>
  <si>
    <t xml:space="preserve">55 / 1 . </t>
  </si>
  <si>
    <t>AZ18_WHT01_slab_cpx_large_49</t>
  </si>
  <si>
    <t>Space-Filling</t>
  </si>
  <si>
    <t>CPX_49</t>
  </si>
  <si>
    <t xml:space="preserve">54 / 1 . </t>
  </si>
  <si>
    <t>AZ18_WHT01_slab_cpx_48</t>
  </si>
  <si>
    <t>CPX_48</t>
  </si>
  <si>
    <t xml:space="preserve">53 / 1 . </t>
  </si>
  <si>
    <t>AZ18_WHT01_slab_cpx_47</t>
  </si>
  <si>
    <t>CPX_47</t>
  </si>
  <si>
    <t>AZ18_WHT01_slab_cpx_ext_06</t>
  </si>
  <si>
    <t>CPX_6</t>
  </si>
  <si>
    <t xml:space="preserve">52 / 1 . </t>
  </si>
  <si>
    <t>AZ18_WHT01_slab_cpx_46</t>
  </si>
  <si>
    <t>CPX_46</t>
  </si>
  <si>
    <t xml:space="preserve">51 / 1 . </t>
  </si>
  <si>
    <t>AZ18_WHT01_slab_cpx_large_45B</t>
  </si>
  <si>
    <t>CPX_45</t>
  </si>
  <si>
    <t>AZ18_WHT01_slab_cpx_ext_07</t>
  </si>
  <si>
    <t>CPX_7</t>
  </si>
  <si>
    <t xml:space="preserve">56 / 1 . </t>
  </si>
  <si>
    <t>AZ18_WHT01_slab_cpx_large_50</t>
  </si>
  <si>
    <t>CPX_50</t>
  </si>
  <si>
    <t xml:space="preserve">57 / 1 . </t>
  </si>
  <si>
    <t>AZ18_WHT01_slab_cpx_large_51</t>
  </si>
  <si>
    <t>CPX_51</t>
  </si>
  <si>
    <t>AZ18_WHT01_slab_cpx_ext_10B</t>
  </si>
  <si>
    <t>CPX_10</t>
  </si>
  <si>
    <t>B</t>
  </si>
  <si>
    <t>AZ18_WHT01_slab_cpx_ext_10C</t>
  </si>
  <si>
    <t>C</t>
  </si>
  <si>
    <t>AZ18_WHT01_slab_cpx_ext_10A</t>
  </si>
  <si>
    <t>A</t>
  </si>
  <si>
    <t xml:space="preserve">58 / 1 . </t>
  </si>
  <si>
    <t>AZ18_WHT01_slab_cpx_large_52</t>
  </si>
  <si>
    <t>CPX_52</t>
  </si>
  <si>
    <t xml:space="preserve">59 / 1 . </t>
  </si>
  <si>
    <t>AZ18_WHT01_slab_cpx_large_53</t>
  </si>
  <si>
    <t>CPX_53</t>
  </si>
  <si>
    <t xml:space="preserve">61 / 1 . </t>
  </si>
  <si>
    <t>AZ18_WHT01_slab_cpx_large_55</t>
  </si>
  <si>
    <t>CPX_55</t>
  </si>
  <si>
    <t xml:space="preserve">60 / 1 . </t>
  </si>
  <si>
    <t>AZ18_WHT01_slab_cpx_large_54</t>
  </si>
  <si>
    <t>CPX_54</t>
  </si>
  <si>
    <t xml:space="preserve">64 / 1 . </t>
  </si>
  <si>
    <t>AZ18_WHT01_slab_cpx_large_57</t>
  </si>
  <si>
    <t>CPX_57</t>
  </si>
  <si>
    <t xml:space="preserve">62 / 1 . </t>
  </si>
  <si>
    <t>AZ18_WHT01_slab_cpx_large_56A</t>
  </si>
  <si>
    <t>CPX_56</t>
  </si>
  <si>
    <t xml:space="preserve">63 / 1 . </t>
  </si>
  <si>
    <t>AZ18_WHT01_slab_cpx_large_56B</t>
  </si>
  <si>
    <t xml:space="preserve">65 / 1 . </t>
  </si>
  <si>
    <t>AZ18_WHT01_slab_cpx_large_58</t>
  </si>
  <si>
    <t>CPX_58</t>
  </si>
  <si>
    <t xml:space="preserve">66 / 1 . </t>
  </si>
  <si>
    <t>AZ18_WHT01_slab_cpx_large_59</t>
  </si>
  <si>
    <t>CPX_59</t>
  </si>
  <si>
    <t xml:space="preserve">67 / 1 . </t>
  </si>
  <si>
    <t>AZ18_WHT01_slab_cpx_large_60</t>
  </si>
  <si>
    <t>CPX_60</t>
  </si>
  <si>
    <t xml:space="preserve">68 / 1 . </t>
  </si>
  <si>
    <t>AZ18_WHT01_slab_cpx_large_61</t>
  </si>
  <si>
    <t>CPX_61</t>
  </si>
  <si>
    <t>AZ18_WHT01_slab_cpx_ext_12</t>
  </si>
  <si>
    <t>CPX_12</t>
  </si>
  <si>
    <t>AZ18_WHT01_slab_cpx_ext_11</t>
  </si>
  <si>
    <t>CPX_11</t>
  </si>
  <si>
    <t>AZ18_WHT01_slab_cpx_ext_13</t>
  </si>
  <si>
    <t>CPX_13</t>
  </si>
  <si>
    <t xml:space="preserve">16 / 1 . </t>
  </si>
  <si>
    <t>AZ18_WHT01_slab_cpx_ext_14</t>
  </si>
  <si>
    <t>CPX_14</t>
  </si>
  <si>
    <t xml:space="preserve">19 / 1 . </t>
  </si>
  <si>
    <t>AZ18_WHT01_slab_cpx_ext_17</t>
  </si>
  <si>
    <t>CPX_17</t>
  </si>
  <si>
    <t xml:space="preserve">20 / 1 . </t>
  </si>
  <si>
    <t>AZ18_WHT01_slab_cpx_ext_18</t>
  </si>
  <si>
    <t>CPX_18</t>
  </si>
  <si>
    <t xml:space="preserve">21 / 1 . </t>
  </si>
  <si>
    <t>AZ18_WHT01_slab_large_cpx_ext_19</t>
  </si>
  <si>
    <t>CPX_19</t>
  </si>
  <si>
    <t xml:space="preserve">72 / 1 . </t>
  </si>
  <si>
    <t>AZ18_WHT01_slab_cpx_65</t>
  </si>
  <si>
    <t>CPX_65</t>
  </si>
  <si>
    <t xml:space="preserve">73 / 1 . </t>
  </si>
  <si>
    <t>AZ18_WHT01_slab_cpx_66</t>
  </si>
  <si>
    <t>CPX_66</t>
  </si>
  <si>
    <t xml:space="preserve">74 / 1 . </t>
  </si>
  <si>
    <t>AZ18_WHT01_slab_cpx_67</t>
  </si>
  <si>
    <t>CPX_67</t>
  </si>
  <si>
    <t xml:space="preserve">75 / 1 . </t>
  </si>
  <si>
    <t>AZ18_WHT01_slab_cpx_68</t>
  </si>
  <si>
    <t>CPX_68</t>
  </si>
  <si>
    <t xml:space="preserve">23 / 1 . </t>
  </si>
  <si>
    <t>AZ18_WHT01_slab_cpx_ext_21</t>
  </si>
  <si>
    <t>CPX_21</t>
  </si>
  <si>
    <t xml:space="preserve">22 / 1 . </t>
  </si>
  <si>
    <t>AZ18_WHT01_slab_cpx_ext_20</t>
  </si>
  <si>
    <t>CPX_20</t>
  </si>
  <si>
    <t xml:space="preserve">77 / 1 . </t>
  </si>
  <si>
    <t>AZ18_WHT01_slab_cpx_70</t>
  </si>
  <si>
    <t>CPX_70</t>
  </si>
  <si>
    <t xml:space="preserve">76 / 1 . </t>
  </si>
  <si>
    <t>AZ18_WHT01_slab_cpx_69</t>
  </si>
  <si>
    <t>CPX_69</t>
  </si>
  <si>
    <t>AZ18_WHT01_slab_large_cpx_ext_22_offshoot</t>
  </si>
  <si>
    <t>CPX_22</t>
  </si>
  <si>
    <t xml:space="preserve">78 / 1 . </t>
  </si>
  <si>
    <t>AZ18_WHT01_slab_cpx_71</t>
  </si>
  <si>
    <t>CPX_71</t>
  </si>
  <si>
    <t xml:space="preserve">80 / 1 . </t>
  </si>
  <si>
    <t>AZ18_WHT01_slab_cpx_72B</t>
  </si>
  <si>
    <t>CPX_72</t>
  </si>
  <si>
    <t>AZ18_WHT01_slab_cpx_23</t>
  </si>
  <si>
    <t>CPX_23</t>
  </si>
  <si>
    <t>ol_62, ol_63</t>
  </si>
  <si>
    <t xml:space="preserve">28 / 1 . </t>
  </si>
  <si>
    <t>AZ18_WHT01_slab_cpx_24</t>
  </si>
  <si>
    <t>CPX_24</t>
  </si>
  <si>
    <t xml:space="preserve">81 / 1 . </t>
  </si>
  <si>
    <t>AZ18_WHT01_slab_cpx_73</t>
  </si>
  <si>
    <t>CPX_73</t>
  </si>
  <si>
    <t xml:space="preserve">82 / 1 . </t>
  </si>
  <si>
    <t>AZ18_WHT01_slab_cpx_74</t>
  </si>
  <si>
    <t>CPX_74</t>
  </si>
  <si>
    <t xml:space="preserve">83 / 1 . </t>
  </si>
  <si>
    <t>AZ18_WHT01_slab_cpx_75</t>
  </si>
  <si>
    <t>CPX_75</t>
  </si>
  <si>
    <t xml:space="preserve">31 / 1 . </t>
  </si>
  <si>
    <t>AZ18_WHT01_slab_cpx_27</t>
  </si>
  <si>
    <t>CPX_27</t>
  </si>
  <si>
    <t xml:space="preserve">30 / 1 . </t>
  </si>
  <si>
    <t>AZ18_WHT01_slab_cpx_26</t>
  </si>
  <si>
    <t>CPX_26</t>
  </si>
  <si>
    <t xml:space="preserve">29 / 1 . </t>
  </si>
  <si>
    <t>AZ18_WHT01_slab_cpx_25</t>
  </si>
  <si>
    <t>CPX_25</t>
  </si>
  <si>
    <t xml:space="preserve">35 / 1 . </t>
  </si>
  <si>
    <t>AZ18_WHT01_slab_cpx__30B</t>
  </si>
  <si>
    <t>CPX_30</t>
  </si>
  <si>
    <t xml:space="preserve">34 / 1 . </t>
  </si>
  <si>
    <t>AZ18_WHT01_slab_cpx__30A</t>
  </si>
  <si>
    <t xml:space="preserve">33 / 1 . </t>
  </si>
  <si>
    <t>AZ18_WHT01_slab_cpx_29</t>
  </si>
  <si>
    <t>CPX_29</t>
  </si>
  <si>
    <t xml:space="preserve">32 / 1 . </t>
  </si>
  <si>
    <t>AZ18_WHT01_slab_cpx_28</t>
  </si>
  <si>
    <t>CPX_28</t>
  </si>
  <si>
    <t>Name</t>
  </si>
  <si>
    <t>ND70_Speak61380_ClS60nA_5</t>
  </si>
  <si>
    <t>ND70_Speak61380_ClS60nA_6</t>
  </si>
  <si>
    <t>ND70_Speak61392_ClS60nA_7</t>
  </si>
  <si>
    <t>ND70_Speak61392_ClS60nA_8</t>
  </si>
  <si>
    <t>AZ18_OL36_MI_1_sulfurpeak61392_1</t>
  </si>
  <si>
    <t>AZ18_OL36_MI_1_sulfurpeak61392_2</t>
  </si>
  <si>
    <t>AZ18_OL35_MI_1_sulfurpeak61392_1</t>
  </si>
  <si>
    <t>AZ18_ol36_MI1_Speak61375_ClS60nA_3</t>
  </si>
  <si>
    <t>AZ18_ol35_Speak61375_ClS60nA_2</t>
  </si>
  <si>
    <t>AZ18_ol19_Speak61375_ClS60nA_verytight_1</t>
  </si>
  <si>
    <t>AZ18_ol19_Speak61375_ClS60nA_inSIMSspot_2</t>
  </si>
  <si>
    <t>AZ18_ol21_Speak61375_ClS60nA_verytight_1</t>
  </si>
  <si>
    <t>AZ18_ol23_Speak61375_ClS60nA_1</t>
  </si>
  <si>
    <t>AZ18_ol36_MI2_Speak61375_ClS60nA_inSIMSspot_1</t>
  </si>
  <si>
    <t>AZ18_ol36_MI2_Speak61375_ClS60nA_verytight_2</t>
  </si>
  <si>
    <t>AZ18_Embayment_Speak61385_ClS60nA_profile_</t>
  </si>
  <si>
    <t>AZ18_WHT06x_Mp_glass2_Speak61385_ClS60nA_1</t>
  </si>
  <si>
    <t>AZ18_WHT06x_Mp_glass1_Speak61385_ClS60nA_1</t>
  </si>
  <si>
    <t>AZ18_WHT06x_Mp_glass1_Speak61385_ClS60nA_2</t>
  </si>
  <si>
    <t>AZ18_WHT06x_Mp_glass2_Speak61385_ClS60nA_2</t>
  </si>
  <si>
    <t>AZ18_WHT06_ol_withMI_mountA_Speak61385_ClS60nA_1</t>
  </si>
  <si>
    <t>ND70_Speak61392_ClS60nA_2</t>
  </si>
  <si>
    <t xml:space="preserve">79 / 1 . </t>
  </si>
  <si>
    <t xml:space="preserve">84 / 1 . </t>
  </si>
  <si>
    <t xml:space="preserve">85 / 1 . </t>
  </si>
  <si>
    <t xml:space="preserve">85 / 2 . </t>
  </si>
  <si>
    <t xml:space="preserve">85 / 3 . </t>
  </si>
  <si>
    <t xml:space="preserve">85 / 4 . </t>
  </si>
  <si>
    <t xml:space="preserve">85 / 5 . </t>
  </si>
  <si>
    <t xml:space="preserve">85 / 6 . </t>
  </si>
  <si>
    <t xml:space="preserve">85 / 7 . </t>
  </si>
  <si>
    <t xml:space="preserve">85 / 8 . </t>
  </si>
  <si>
    <t xml:space="preserve">85 / 9 . </t>
  </si>
  <si>
    <t xml:space="preserve">85 / 10 . </t>
  </si>
  <si>
    <t xml:space="preserve">85 / 11 . </t>
  </si>
  <si>
    <t xml:space="preserve">85 / 12 . </t>
  </si>
  <si>
    <t xml:space="preserve">85 / 13 . </t>
  </si>
  <si>
    <t xml:space="preserve">85 / 14 . </t>
  </si>
  <si>
    <t xml:space="preserve">86 / 1 . </t>
  </si>
  <si>
    <t xml:space="preserve">87 / 1 . </t>
  </si>
  <si>
    <t xml:space="preserve">88 / 1 . </t>
  </si>
  <si>
    <t xml:space="preserve">89 / 1 . </t>
  </si>
  <si>
    <t xml:space="preserve">90 / 1 . </t>
  </si>
  <si>
    <t xml:space="preserve">91 / 1 . </t>
  </si>
  <si>
    <t>SO2</t>
  </si>
  <si>
    <t>Cl</t>
  </si>
  <si>
    <t xml:space="preserve">Total Alkali </t>
  </si>
  <si>
    <t>NIO</t>
  </si>
  <si>
    <t>Xenolith or Sample</t>
  </si>
  <si>
    <t>AZ18_WHT01_01_Ext1_MP_glass1</t>
  </si>
  <si>
    <t>AZ18_WHT01_01_Ext1_MP_glass2</t>
  </si>
  <si>
    <t>AZ18_WHT01_01_Ext1_MP_glass1_retake</t>
  </si>
  <si>
    <t>AZ18_WHT01_01_Ext1_MP_glass2_retake</t>
  </si>
  <si>
    <t>MI</t>
  </si>
  <si>
    <t>Row Labels</t>
  </si>
  <si>
    <t>Count of Concatenated Name</t>
  </si>
  <si>
    <t>Average of SiO2</t>
  </si>
  <si>
    <t>Average of TiO2</t>
  </si>
  <si>
    <t>Average of Al2O3</t>
  </si>
  <si>
    <t>Average of Cr2O3</t>
  </si>
  <si>
    <t>Average of FeO</t>
  </si>
  <si>
    <t>Average of MnO</t>
  </si>
  <si>
    <t>Average of NiO</t>
  </si>
  <si>
    <t>Average of MgO</t>
  </si>
  <si>
    <t>Average of CaO</t>
  </si>
  <si>
    <t>Average of Na2O</t>
  </si>
  <si>
    <t>Average of Total</t>
  </si>
  <si>
    <t>Average of Mg#</t>
  </si>
  <si>
    <t>R-30_plag-_melt pocket</t>
  </si>
  <si>
    <t>Date</t>
  </si>
  <si>
    <t>Rim Distance</t>
  </si>
  <si>
    <t>spinel</t>
  </si>
  <si>
    <t>AZ18_WHT06x_Mp_glass2_adj_Spinel_inMP_1</t>
  </si>
  <si>
    <t>AZ18_WHT06x_Mp_glass2_adj_Spinel_Primary_1</t>
  </si>
  <si>
    <t>AZ18_WHT06x_Mp_glass1_adj_Spinel_inMP_1</t>
  </si>
  <si>
    <t>October 20201</t>
  </si>
  <si>
    <t>AZ18_WHT01_slab_spinel_76</t>
  </si>
  <si>
    <t>AZ18_WHT01_slab_spinel_77</t>
  </si>
  <si>
    <t>AZ18_WHT01_slab_spinel_78</t>
  </si>
  <si>
    <t>AZ18_WHT01_slab_spinel_79A</t>
  </si>
  <si>
    <t>AZ18_WHT01_slab_spinel_79B</t>
  </si>
  <si>
    <t>AZ18_WHT01_slab_spinel_80</t>
  </si>
  <si>
    <t>AZ18_WHT01_slab_spinel_81</t>
  </si>
  <si>
    <t>AZ18_WHT01_Slab_spinel_50</t>
  </si>
  <si>
    <t xml:space="preserve">50 / 1 . </t>
  </si>
  <si>
    <t>AZ18_WHT01_Slab_spinel_51</t>
  </si>
  <si>
    <t>AZ18_WHT01_Slab_spinel_53</t>
  </si>
  <si>
    <t>AZ18_WHT01_Slab_spinel_54</t>
  </si>
  <si>
    <t>AZ18_WHT01_Slab_spinel_56</t>
  </si>
  <si>
    <t>AZ18_WHT01_Slab_spinel_58</t>
  </si>
  <si>
    <t>AZ18_WHT01_Slab_spinel_59</t>
  </si>
  <si>
    <t>AZ18_WHT01_Slab_spinel_60</t>
  </si>
  <si>
    <t>AZ18_WHT01_Slab_spinel_62</t>
  </si>
  <si>
    <t>AZ18_WHT01_Slab_spinel_65</t>
  </si>
  <si>
    <t>AZ18_WHT01_Slab_spinel_66</t>
  </si>
  <si>
    <t>AZ18_WHT01_Slab_spinel_68</t>
  </si>
  <si>
    <t>AZ18_WHT01_Slab_spinel_69</t>
  </si>
  <si>
    <t>AZ18_WHT01_Slab_spinel_70</t>
  </si>
  <si>
    <t>AZ18_WHT01_Slab_spinel_71</t>
  </si>
  <si>
    <t>AZ18_WHT01_Slab_spinel_72</t>
  </si>
  <si>
    <t>AZ18_WHT01_Slab_spinel_73</t>
  </si>
  <si>
    <t>AZ18_WHT01_Slab_spinel_75</t>
  </si>
  <si>
    <t>AZ18_WHT01_Slab_spinel_76</t>
  </si>
  <si>
    <t xml:space="preserve">69 / 1 . </t>
  </si>
  <si>
    <t>AZ18_WHT01_Slab_spinel_77</t>
  </si>
  <si>
    <t xml:space="preserve">70 / 1 . </t>
  </si>
  <si>
    <t>AZ18_WHT01_Slab_spinel_79</t>
  </si>
  <si>
    <t xml:space="preserve">71 / 1 . </t>
  </si>
  <si>
    <t>AZ18_WHT01_Slab_spinel_82</t>
  </si>
  <si>
    <t>AZ18_WHT01_Slab_spinel_83</t>
  </si>
  <si>
    <t>AZ18_WHT01_Slab_spinel_85</t>
  </si>
  <si>
    <t xml:space="preserve">75 / 2 . </t>
  </si>
  <si>
    <t xml:space="preserve">75 / 3 . </t>
  </si>
  <si>
    <t xml:space="preserve">75 / 4 . </t>
  </si>
  <si>
    <t xml:space="preserve">75 / 5 . </t>
  </si>
  <si>
    <t xml:space="preserve">75 / 6 . </t>
  </si>
  <si>
    <t>WHT01_Spinel_90</t>
  </si>
  <si>
    <t>WHT01_Spinel_91</t>
  </si>
  <si>
    <t xml:space="preserve">17 / 1 . </t>
  </si>
  <si>
    <t xml:space="preserve">18 / 1 . </t>
  </si>
  <si>
    <t>WHT01_spinel_profile_2</t>
  </si>
  <si>
    <t xml:space="preserve">30 / 2 . </t>
  </si>
  <si>
    <t xml:space="preserve">30 / 3 . </t>
  </si>
  <si>
    <t xml:space="preserve">30 / 4 . </t>
  </si>
  <si>
    <t xml:space="preserve">30 / 5 . </t>
  </si>
  <si>
    <t xml:space="preserve">30 / 6 . </t>
  </si>
  <si>
    <t xml:space="preserve">30 / 7 . </t>
  </si>
  <si>
    <t xml:space="preserve">30 / 8 . </t>
  </si>
  <si>
    <t xml:space="preserve">30 / 9 . </t>
  </si>
  <si>
    <t xml:space="preserve">30 / 10 . </t>
  </si>
  <si>
    <t xml:space="preserve">30 / 11 . </t>
  </si>
  <si>
    <t xml:space="preserve">30 / 12 . </t>
  </si>
  <si>
    <t xml:space="preserve">30 / 13 . </t>
  </si>
  <si>
    <t xml:space="preserve">30 / 14 . </t>
  </si>
  <si>
    <t xml:space="preserve">30 / 15 . </t>
  </si>
  <si>
    <t xml:space="preserve">30 / 16 . </t>
  </si>
  <si>
    <t xml:space="preserve">30 / 17 . </t>
  </si>
  <si>
    <t xml:space="preserve">30 / 18 . </t>
  </si>
  <si>
    <t xml:space="preserve">30 / 19 . </t>
  </si>
  <si>
    <t xml:space="preserve">30 / 20 . </t>
  </si>
  <si>
    <t>WHT01_spinel_overgrowth_101</t>
  </si>
  <si>
    <t>WHT01_spinel_overgrowth_102</t>
  </si>
  <si>
    <t>WHT01_spinel_overgrowth_103</t>
  </si>
  <si>
    <t>WHT01_spinel_overgrowth_104</t>
  </si>
  <si>
    <t>Xenolith</t>
  </si>
  <si>
    <t>R-1_ol-1_A</t>
  </si>
  <si>
    <t>R-2_ol-6_G</t>
  </si>
  <si>
    <t>R-20_ol-1_A</t>
  </si>
  <si>
    <t>R-21_ol-1_C</t>
  </si>
  <si>
    <t>R-1_ol-1_B</t>
  </si>
  <si>
    <t>R-20_ol-1_B</t>
  </si>
  <si>
    <t>R-22_ol-1_A</t>
  </si>
  <si>
    <t>R-30_ol-1_A</t>
  </si>
  <si>
    <t>R-31_ol-1_B</t>
  </si>
  <si>
    <t>R-31_ol-3_A</t>
  </si>
  <si>
    <t>R-5_ol-4_A</t>
  </si>
  <si>
    <t>R-30_ol-1_Rim</t>
  </si>
  <si>
    <t>R-31_ol-1_A</t>
  </si>
  <si>
    <t>R-31_ol-3_Rim</t>
  </si>
  <si>
    <t>R-30_ol-_melt pocket</t>
  </si>
  <si>
    <t>R-31_ol-_melt pocket</t>
  </si>
  <si>
    <t>Scoria_ol-2_A</t>
  </si>
  <si>
    <t>Scoria_ol-24_A</t>
  </si>
  <si>
    <t>Scoria_ol-6_A</t>
  </si>
  <si>
    <t>Scoria_ol-6_Rim_Overgrowth</t>
  </si>
  <si>
    <t>Scoria_ol-2_D</t>
  </si>
  <si>
    <t>Scoria_ol-24_C</t>
  </si>
  <si>
    <t>Scoria_ol-6_E</t>
  </si>
  <si>
    <t>Scoria_ol-6_Rim_before Overgrowth</t>
  </si>
  <si>
    <t>R-11_ol-_melt pocket</t>
  </si>
  <si>
    <t>San Carlos</t>
  </si>
  <si>
    <t>Scoria</t>
  </si>
  <si>
    <t>glass_21</t>
  </si>
  <si>
    <t>glass_25</t>
  </si>
  <si>
    <t>glass_26</t>
  </si>
  <si>
    <t>glass_27</t>
  </si>
  <si>
    <t>glass_24</t>
  </si>
  <si>
    <t>glass_22</t>
  </si>
  <si>
    <t>glass_1</t>
  </si>
  <si>
    <t>glass_2</t>
  </si>
  <si>
    <t>glass_29</t>
  </si>
  <si>
    <t>glass_28</t>
  </si>
  <si>
    <t>glass_3</t>
  </si>
  <si>
    <t>glass_19</t>
  </si>
  <si>
    <t>glass_4</t>
  </si>
  <si>
    <t>glass_30</t>
  </si>
  <si>
    <t>glass_31</t>
  </si>
  <si>
    <t>glass_33</t>
  </si>
  <si>
    <t>glass_32</t>
  </si>
  <si>
    <t>glass_34</t>
  </si>
  <si>
    <t>glass_35</t>
  </si>
  <si>
    <t>glass_36</t>
  </si>
  <si>
    <t>glass_37</t>
  </si>
  <si>
    <t>glass_20</t>
  </si>
  <si>
    <t>glass_6</t>
  </si>
  <si>
    <t>glass_5</t>
  </si>
  <si>
    <t>glass_7</t>
  </si>
  <si>
    <t>glass_38</t>
  </si>
  <si>
    <t>glass_8</t>
  </si>
  <si>
    <t>glass_9</t>
  </si>
  <si>
    <t>glass_39</t>
  </si>
  <si>
    <t>glass_40</t>
  </si>
  <si>
    <t>glass_10</t>
  </si>
  <si>
    <t>glass_11</t>
  </si>
  <si>
    <t>glass_41</t>
  </si>
  <si>
    <t>glass_43</t>
  </si>
  <si>
    <t>glass_42</t>
  </si>
  <si>
    <t>glass_12</t>
  </si>
  <si>
    <t>glass_44</t>
  </si>
  <si>
    <t>glass_13</t>
  </si>
  <si>
    <t>glass_45</t>
  </si>
  <si>
    <t>glass_14</t>
  </si>
  <si>
    <t>glass_46</t>
  </si>
  <si>
    <t>glass_47</t>
  </si>
  <si>
    <t>glass_15</t>
  </si>
  <si>
    <t>glass_16</t>
  </si>
  <si>
    <t>glass_17</t>
  </si>
  <si>
    <t>glass_18</t>
  </si>
  <si>
    <t>Edge position X mm</t>
  </si>
  <si>
    <t>Total Alkali</t>
  </si>
  <si>
    <t xml:space="preserve">8 / 2 . </t>
  </si>
  <si>
    <t xml:space="preserve">8 / 3 . </t>
  </si>
  <si>
    <t xml:space="preserve">8 / 4 . </t>
  </si>
  <si>
    <t xml:space="preserve">8 / 5 . </t>
  </si>
  <si>
    <t xml:space="preserve">8 / 6 . </t>
  </si>
  <si>
    <t xml:space="preserve">8 / 7 . </t>
  </si>
  <si>
    <t xml:space="preserve">8 / 8 . </t>
  </si>
  <si>
    <t xml:space="preserve">8 / 9 . </t>
  </si>
  <si>
    <t xml:space="preserve">8 / 10 . </t>
  </si>
  <si>
    <t xml:space="preserve">8 / 11 . </t>
  </si>
  <si>
    <t xml:space="preserve">8 / 12 . </t>
  </si>
  <si>
    <t xml:space="preserve">8 / 13 . </t>
  </si>
  <si>
    <t xml:space="preserve">8 / 14 . </t>
  </si>
  <si>
    <t xml:space="preserve">8 / 15 . </t>
  </si>
  <si>
    <t xml:space="preserve">8 / 16 . </t>
  </si>
  <si>
    <t xml:space="preserve">8 / 17 . </t>
  </si>
  <si>
    <t xml:space="preserve">8 / 18 . </t>
  </si>
  <si>
    <t xml:space="preserve">8 / 19 . </t>
  </si>
  <si>
    <t xml:space="preserve">8 / 20 . </t>
  </si>
  <si>
    <t xml:space="preserve">9 / 2 . </t>
  </si>
  <si>
    <t xml:space="preserve">9 / 3 . </t>
  </si>
  <si>
    <t xml:space="preserve">9 / 4 . </t>
  </si>
  <si>
    <t xml:space="preserve">9 / 5 . </t>
  </si>
  <si>
    <t xml:space="preserve">9 / 6 . </t>
  </si>
  <si>
    <t xml:space="preserve">9 / 7 . </t>
  </si>
  <si>
    <t xml:space="preserve">9 / 8 . </t>
  </si>
  <si>
    <t xml:space="preserve">9 / 9 . </t>
  </si>
  <si>
    <t xml:space="preserve">9 / 10 . </t>
  </si>
  <si>
    <t xml:space="preserve">9 / 11 . </t>
  </si>
  <si>
    <t xml:space="preserve">9 / 12 . </t>
  </si>
  <si>
    <t xml:space="preserve">9 / 13 . </t>
  </si>
  <si>
    <t xml:space="preserve">9 / 14 . </t>
  </si>
  <si>
    <t xml:space="preserve">9 / 15 . </t>
  </si>
  <si>
    <t xml:space="preserve">9 / 16 . </t>
  </si>
  <si>
    <t xml:space="preserve">9 / 17 . </t>
  </si>
  <si>
    <t xml:space="preserve">9 / 18 . </t>
  </si>
  <si>
    <t xml:space="preserve">9 / 19 . </t>
  </si>
  <si>
    <t xml:space="preserve">9 / 20 . </t>
  </si>
  <si>
    <t xml:space="preserve">9 / 21 . </t>
  </si>
  <si>
    <t xml:space="preserve">9 / 22 . </t>
  </si>
  <si>
    <t xml:space="preserve">9 / 23 . </t>
  </si>
  <si>
    <t xml:space="preserve">9 / 24 . </t>
  </si>
  <si>
    <t xml:space="preserve">9 / 25 . </t>
  </si>
  <si>
    <t xml:space="preserve">9 / 26 . </t>
  </si>
  <si>
    <t xml:space="preserve">9 / 27 . </t>
  </si>
  <si>
    <t xml:space="preserve">9 / 28 . </t>
  </si>
  <si>
    <t xml:space="preserve">9 / 29 . </t>
  </si>
  <si>
    <t xml:space="preserve">9 / 30 . </t>
  </si>
  <si>
    <t xml:space="preserve">9 / 31 . </t>
  </si>
  <si>
    <t xml:space="preserve">9 / 32 . </t>
  </si>
  <si>
    <t xml:space="preserve">9 / 33 . </t>
  </si>
  <si>
    <t xml:space="preserve">9 / 34 . </t>
  </si>
  <si>
    <t xml:space="preserve">9 / 35 . </t>
  </si>
  <si>
    <t xml:space="preserve">9 / 36 . </t>
  </si>
  <si>
    <t xml:space="preserve">9 / 37 . </t>
  </si>
  <si>
    <t xml:space="preserve">9 / 38 . </t>
  </si>
  <si>
    <t xml:space="preserve">9 / 39 . </t>
  </si>
  <si>
    <t xml:space="preserve">9 / 40 . </t>
  </si>
  <si>
    <t xml:space="preserve">9 / 41 . </t>
  </si>
  <si>
    <t xml:space="preserve">9 / 42 . </t>
  </si>
  <si>
    <t xml:space="preserve">9 / 43 . </t>
  </si>
  <si>
    <t xml:space="preserve">9 / 44 . </t>
  </si>
  <si>
    <t xml:space="preserve">9 / 45 . </t>
  </si>
  <si>
    <t xml:space="preserve">10 / 2 . </t>
  </si>
  <si>
    <t xml:space="preserve">10 / 3 . </t>
  </si>
  <si>
    <t xml:space="preserve">10 / 4 . </t>
  </si>
  <si>
    <t xml:space="preserve">10 / 5 . </t>
  </si>
  <si>
    <t xml:space="preserve">10 / 6 . </t>
  </si>
  <si>
    <t xml:space="preserve">10 / 7 . </t>
  </si>
  <si>
    <t xml:space="preserve">10 / 8 . </t>
  </si>
  <si>
    <t xml:space="preserve">10 / 9 . </t>
  </si>
  <si>
    <t xml:space="preserve">10 / 10 . </t>
  </si>
  <si>
    <t xml:space="preserve">10 / 11 . </t>
  </si>
  <si>
    <t xml:space="preserve">10 / 12 . </t>
  </si>
  <si>
    <t xml:space="preserve">10 / 13 . </t>
  </si>
  <si>
    <t xml:space="preserve">10 / 14 . </t>
  </si>
  <si>
    <t xml:space="preserve">10 / 15 . </t>
  </si>
  <si>
    <t xml:space="preserve">10 / 16 . </t>
  </si>
  <si>
    <t xml:space="preserve">10 / 17 . </t>
  </si>
  <si>
    <t xml:space="preserve">10 / 18 . </t>
  </si>
  <si>
    <t xml:space="preserve">10 / 19 . </t>
  </si>
  <si>
    <t xml:space="preserve">10 / 20 . </t>
  </si>
  <si>
    <t xml:space="preserve">10 / 21 . </t>
  </si>
  <si>
    <t xml:space="preserve">10 / 22 . </t>
  </si>
  <si>
    <t xml:space="preserve">10 / 23 . </t>
  </si>
  <si>
    <t xml:space="preserve">10 / 24 . </t>
  </si>
  <si>
    <t xml:space="preserve">10 / 25 . </t>
  </si>
  <si>
    <t xml:space="preserve">10 / 26 . </t>
  </si>
  <si>
    <t xml:space="preserve">10 / 27 . </t>
  </si>
  <si>
    <t xml:space="preserve">10 / 28 . </t>
  </si>
  <si>
    <t xml:space="preserve">10 / 29 . </t>
  </si>
  <si>
    <t xml:space="preserve">10 / 30 . </t>
  </si>
  <si>
    <t xml:space="preserve">10 / 31 . </t>
  </si>
  <si>
    <t xml:space="preserve">10 / 32 . </t>
  </si>
  <si>
    <t xml:space="preserve">10 / 33 . </t>
  </si>
  <si>
    <t xml:space="preserve">10 / 34 . </t>
  </si>
  <si>
    <t xml:space="preserve">10 / 35 . </t>
  </si>
  <si>
    <t xml:space="preserve">10 / 36 . </t>
  </si>
  <si>
    <t xml:space="preserve">10 / 37 . </t>
  </si>
  <si>
    <t xml:space="preserve">10 / 38 . </t>
  </si>
  <si>
    <t xml:space="preserve">10 / 39 . </t>
  </si>
  <si>
    <t xml:space="preserve">10 / 40 . </t>
  </si>
  <si>
    <t xml:space="preserve">10 / 41 . </t>
  </si>
  <si>
    <t xml:space="preserve">10 / 42 . </t>
  </si>
  <si>
    <t xml:space="preserve">10 / 43 . </t>
  </si>
  <si>
    <t xml:space="preserve">10 / 44 . </t>
  </si>
  <si>
    <t xml:space="preserve">10 / 45 . </t>
  </si>
  <si>
    <t xml:space="preserve">10 / 46 . </t>
  </si>
  <si>
    <t xml:space="preserve">10 / 47 . </t>
  </si>
  <si>
    <t xml:space="preserve">10 / 48 . </t>
  </si>
  <si>
    <t xml:space="preserve">10 / 49 . </t>
  </si>
  <si>
    <t xml:space="preserve">10 / 50 . </t>
  </si>
  <si>
    <t xml:space="preserve">11 / 2 . </t>
  </si>
  <si>
    <t xml:space="preserve">11 / 3 . </t>
  </si>
  <si>
    <t xml:space="preserve">11 / 4 . </t>
  </si>
  <si>
    <t xml:space="preserve">11 / 5 . </t>
  </si>
  <si>
    <t xml:space="preserve">11 / 6 . </t>
  </si>
  <si>
    <t xml:space="preserve">11 / 7 . </t>
  </si>
  <si>
    <t xml:space="preserve">11 / 8 . </t>
  </si>
  <si>
    <t xml:space="preserve">11 / 9 . </t>
  </si>
  <si>
    <t xml:space="preserve">11 / 10 . </t>
  </si>
  <si>
    <t xml:space="preserve">11 / 11 . </t>
  </si>
  <si>
    <t xml:space="preserve">11 / 12 . </t>
  </si>
  <si>
    <t xml:space="preserve">11 / 13 . </t>
  </si>
  <si>
    <t xml:space="preserve">11 / 14 . </t>
  </si>
  <si>
    <t xml:space="preserve">11 / 15 . </t>
  </si>
  <si>
    <t xml:space="preserve">11 / 16 . </t>
  </si>
  <si>
    <t xml:space="preserve">11 / 17 . </t>
  </si>
  <si>
    <t xml:space="preserve">11 / 18 . </t>
  </si>
  <si>
    <t xml:space="preserve">11 / 19 . </t>
  </si>
  <si>
    <t xml:space="preserve">11 / 20 . </t>
  </si>
  <si>
    <t xml:space="preserve">11 / 21 . </t>
  </si>
  <si>
    <t xml:space="preserve">11 / 22 . </t>
  </si>
  <si>
    <t xml:space="preserve">11 / 23 . </t>
  </si>
  <si>
    <t xml:space="preserve">11 / 24 . </t>
  </si>
  <si>
    <t xml:space="preserve">11 / 25 . </t>
  </si>
  <si>
    <t xml:space="preserve">11 / 26 . </t>
  </si>
  <si>
    <t xml:space="preserve">11 / 27 . </t>
  </si>
  <si>
    <t xml:space="preserve">11 / 28 . </t>
  </si>
  <si>
    <t xml:space="preserve">11 / 29 . </t>
  </si>
  <si>
    <t xml:space="preserve">11 / 30 . </t>
  </si>
  <si>
    <t xml:space="preserve">11 / 31 . </t>
  </si>
  <si>
    <t xml:space="preserve">11 / 32 . </t>
  </si>
  <si>
    <t xml:space="preserve">11 / 33 . </t>
  </si>
  <si>
    <t xml:space="preserve">11 / 34 . </t>
  </si>
  <si>
    <t xml:space="preserve">11 / 35 . </t>
  </si>
  <si>
    <t xml:space="preserve">12 / 2 . </t>
  </si>
  <si>
    <t xml:space="preserve">12 / 3 . </t>
  </si>
  <si>
    <t xml:space="preserve">12 / 4 . </t>
  </si>
  <si>
    <t xml:space="preserve">12 / 5 . </t>
  </si>
  <si>
    <t xml:space="preserve">12 / 6 . </t>
  </si>
  <si>
    <t xml:space="preserve">12 / 7 . </t>
  </si>
  <si>
    <t xml:space="preserve">12 / 8 . </t>
  </si>
  <si>
    <t xml:space="preserve">12 / 9 . </t>
  </si>
  <si>
    <t xml:space="preserve">12 / 10 . </t>
  </si>
  <si>
    <t xml:space="preserve">12 / 11 . </t>
  </si>
  <si>
    <t xml:space="preserve">12 / 12 . </t>
  </si>
  <si>
    <t xml:space="preserve">12 / 13 . </t>
  </si>
  <si>
    <t xml:space="preserve">12 / 14 . </t>
  </si>
  <si>
    <t xml:space="preserve">12 / 15 . </t>
  </si>
  <si>
    <t xml:space="preserve">12 / 16 . </t>
  </si>
  <si>
    <t xml:space="preserve">12 / 17 . </t>
  </si>
  <si>
    <t xml:space="preserve">12 / 18 . </t>
  </si>
  <si>
    <t xml:space="preserve">12 / 19 . </t>
  </si>
  <si>
    <t xml:space="preserve">12 / 20 . </t>
  </si>
  <si>
    <t xml:space="preserve">12 / 21 . </t>
  </si>
  <si>
    <t xml:space="preserve">12 / 22 . </t>
  </si>
  <si>
    <t xml:space="preserve">12 / 23 . </t>
  </si>
  <si>
    <t xml:space="preserve">12 / 24 . </t>
  </si>
  <si>
    <t xml:space="preserve">12 / 25 . </t>
  </si>
  <si>
    <t xml:space="preserve">12 / 26 . </t>
  </si>
  <si>
    <t xml:space="preserve">12 / 27 . </t>
  </si>
  <si>
    <t xml:space="preserve">12 / 28 . </t>
  </si>
  <si>
    <t xml:space="preserve">12 / 29 . </t>
  </si>
  <si>
    <t xml:space="preserve">12 / 30 . </t>
  </si>
  <si>
    <t xml:space="preserve">12 / 31 . </t>
  </si>
  <si>
    <t xml:space="preserve">12 / 32 . </t>
  </si>
  <si>
    <t xml:space="preserve">12 / 33 . </t>
  </si>
  <si>
    <t xml:space="preserve">12 / 34 . </t>
  </si>
  <si>
    <t xml:space="preserve">12 / 35 . </t>
  </si>
  <si>
    <t xml:space="preserve">12 / 36 . </t>
  </si>
  <si>
    <t xml:space="preserve">12 / 37 . </t>
  </si>
  <si>
    <t xml:space="preserve">12 / 38 . </t>
  </si>
  <si>
    <t xml:space="preserve">12 / 39 . </t>
  </si>
  <si>
    <t xml:space="preserve">12 / 40 . </t>
  </si>
  <si>
    <t xml:space="preserve">13 / 2 . </t>
  </si>
  <si>
    <t xml:space="preserve">13 / 3 . </t>
  </si>
  <si>
    <t xml:space="preserve">13 / 4 . </t>
  </si>
  <si>
    <t xml:space="preserve">13 / 5 . </t>
  </si>
  <si>
    <t xml:space="preserve">13 / 6 . </t>
  </si>
  <si>
    <t xml:space="preserve">13 / 7 . </t>
  </si>
  <si>
    <t xml:space="preserve">13 / 8 . </t>
  </si>
  <si>
    <t xml:space="preserve">13 / 9 . </t>
  </si>
  <si>
    <t xml:space="preserve">13 / 10 . </t>
  </si>
  <si>
    <t xml:space="preserve">13 / 11 . </t>
  </si>
  <si>
    <t xml:space="preserve">13 / 12 . </t>
  </si>
  <si>
    <t xml:space="preserve">13 / 13 . </t>
  </si>
  <si>
    <t xml:space="preserve">13 / 14 . </t>
  </si>
  <si>
    <t xml:space="preserve">13 / 15 . </t>
  </si>
  <si>
    <t xml:space="preserve">13 / 16 . </t>
  </si>
  <si>
    <t xml:space="preserve">13 / 17 . </t>
  </si>
  <si>
    <t xml:space="preserve">13 / 18 . </t>
  </si>
  <si>
    <t xml:space="preserve">13 / 19 . </t>
  </si>
  <si>
    <t xml:space="preserve">13 / 20 . </t>
  </si>
  <si>
    <t xml:space="preserve">13 / 21 . </t>
  </si>
  <si>
    <t xml:space="preserve">13 / 22 . </t>
  </si>
  <si>
    <t xml:space="preserve">13 / 23 . </t>
  </si>
  <si>
    <t xml:space="preserve">13 / 24 . </t>
  </si>
  <si>
    <t xml:space="preserve">13 / 25 . </t>
  </si>
  <si>
    <t xml:space="preserve">13 / 26 . </t>
  </si>
  <si>
    <t xml:space="preserve">13 / 27 . </t>
  </si>
  <si>
    <t xml:space="preserve">13 / 28 . </t>
  </si>
  <si>
    <t xml:space="preserve">13 / 29 . </t>
  </si>
  <si>
    <t xml:space="preserve">13 / 30 . </t>
  </si>
  <si>
    <t xml:space="preserve">13 / 31 . </t>
  </si>
  <si>
    <t xml:space="preserve">13 / 32 . </t>
  </si>
  <si>
    <t xml:space="preserve">13 / 33 . </t>
  </si>
  <si>
    <t xml:space="preserve">13 / 34 . </t>
  </si>
  <si>
    <t xml:space="preserve">13 / 35 . </t>
  </si>
  <si>
    <t xml:space="preserve">13 / 36 . </t>
  </si>
  <si>
    <t xml:space="preserve">13 / 37 . </t>
  </si>
  <si>
    <t xml:space="preserve">13 / 38 . </t>
  </si>
  <si>
    <t xml:space="preserve">13 / 39 . </t>
  </si>
  <si>
    <t xml:space="preserve">13 / 40 . </t>
  </si>
  <si>
    <t xml:space="preserve">14 / 2 . </t>
  </si>
  <si>
    <t xml:space="preserve">14 / 3 . </t>
  </si>
  <si>
    <t xml:space="preserve">14 / 4 . </t>
  </si>
  <si>
    <t xml:space="preserve">14 / 5 . </t>
  </si>
  <si>
    <t xml:space="preserve">14 / 6 . </t>
  </si>
  <si>
    <t xml:space="preserve">14 / 7 . </t>
  </si>
  <si>
    <t xml:space="preserve">14 / 8 . </t>
  </si>
  <si>
    <t xml:space="preserve">14 / 9 . </t>
  </si>
  <si>
    <t xml:space="preserve">14 / 10 . </t>
  </si>
  <si>
    <t xml:space="preserve">14 / 11 . </t>
  </si>
  <si>
    <t xml:space="preserve">14 / 12 . </t>
  </si>
  <si>
    <t xml:space="preserve">14 / 13 . </t>
  </si>
  <si>
    <t xml:space="preserve">14 / 14 . </t>
  </si>
  <si>
    <t xml:space="preserve">14 / 15 . </t>
  </si>
  <si>
    <t xml:space="preserve">17 / 2 . </t>
  </si>
  <si>
    <t xml:space="preserve">17 / 3 . </t>
  </si>
  <si>
    <t xml:space="preserve">17 / 4 . </t>
  </si>
  <si>
    <t xml:space="preserve">17 / 5 . </t>
  </si>
  <si>
    <t xml:space="preserve">17 / 6 . </t>
  </si>
  <si>
    <t xml:space="preserve">17 / 7 . </t>
  </si>
  <si>
    <t xml:space="preserve">17 / 8 . </t>
  </si>
  <si>
    <t xml:space="preserve">17 / 9 . </t>
  </si>
  <si>
    <t xml:space="preserve">17 / 10 . </t>
  </si>
  <si>
    <t xml:space="preserve">17 / 11 . </t>
  </si>
  <si>
    <t xml:space="preserve">17 / 12 . </t>
  </si>
  <si>
    <t xml:space="preserve">17 / 13 . </t>
  </si>
  <si>
    <t xml:space="preserve">17 / 14 . </t>
  </si>
  <si>
    <t xml:space="preserve">17 / 15 . </t>
  </si>
  <si>
    <t xml:space="preserve">17 / 16 . </t>
  </si>
  <si>
    <t xml:space="preserve">17 / 17 . </t>
  </si>
  <si>
    <t xml:space="preserve">17 / 18 . </t>
  </si>
  <si>
    <t xml:space="preserve">17 / 19 . </t>
  </si>
  <si>
    <t xml:space="preserve">17 / 20 . </t>
  </si>
  <si>
    <t xml:space="preserve">17 / 21 . </t>
  </si>
  <si>
    <t xml:space="preserve">17 / 22 . </t>
  </si>
  <si>
    <t xml:space="preserve">17 / 23 . </t>
  </si>
  <si>
    <t xml:space="preserve">17 / 24 . </t>
  </si>
  <si>
    <t xml:space="preserve">17 / 25 . </t>
  </si>
  <si>
    <t xml:space="preserve">17 / 26 . </t>
  </si>
  <si>
    <t xml:space="preserve">17 / 27 . </t>
  </si>
  <si>
    <t xml:space="preserve">17 / 28 . </t>
  </si>
  <si>
    <t xml:space="preserve">17 / 29 . </t>
  </si>
  <si>
    <t xml:space="preserve">17 / 30 . </t>
  </si>
  <si>
    <t xml:space="preserve">17 / 31 . </t>
  </si>
  <si>
    <t xml:space="preserve">17 / 32 . </t>
  </si>
  <si>
    <t xml:space="preserve">17 / 33 . </t>
  </si>
  <si>
    <t xml:space="preserve">17 / 34 . </t>
  </si>
  <si>
    <t xml:space="preserve">17 / 35 . </t>
  </si>
  <si>
    <t xml:space="preserve">17 / 36 . </t>
  </si>
  <si>
    <t xml:space="preserve">17 / 37 . </t>
  </si>
  <si>
    <t xml:space="preserve">17 / 38 . </t>
  </si>
  <si>
    <t xml:space="preserve">17 / 39 . </t>
  </si>
  <si>
    <t xml:space="preserve">17 / 40 . </t>
  </si>
  <si>
    <t xml:space="preserve">17 / 41 . </t>
  </si>
  <si>
    <t xml:space="preserve">17 / 42 . </t>
  </si>
  <si>
    <t xml:space="preserve">17 / 43 . </t>
  </si>
  <si>
    <t xml:space="preserve">17 / 44 . </t>
  </si>
  <si>
    <t xml:space="preserve">17 / 45 . </t>
  </si>
  <si>
    <t xml:space="preserve">17 / 46 . </t>
  </si>
  <si>
    <t xml:space="preserve">17 / 47 . </t>
  </si>
  <si>
    <t xml:space="preserve">17 / 48 . </t>
  </si>
  <si>
    <t xml:space="preserve">17 / 49 . </t>
  </si>
  <si>
    <t xml:space="preserve">17 / 50 . </t>
  </si>
  <si>
    <t xml:space="preserve">21 / 2 . </t>
  </si>
  <si>
    <t xml:space="preserve">21 / 3 . </t>
  </si>
  <si>
    <t xml:space="preserve">21 / 4 . </t>
  </si>
  <si>
    <t xml:space="preserve">21 / 5 . </t>
  </si>
  <si>
    <t xml:space="preserve">21 / 6 . </t>
  </si>
  <si>
    <t xml:space="preserve">21 / 7 . </t>
  </si>
  <si>
    <t xml:space="preserve">21 / 8 . </t>
  </si>
  <si>
    <t xml:space="preserve">21 / 9 . </t>
  </si>
  <si>
    <t xml:space="preserve">21 / 10 . </t>
  </si>
  <si>
    <t xml:space="preserve">21 / 11 . </t>
  </si>
  <si>
    <t xml:space="preserve">21 / 12 . </t>
  </si>
  <si>
    <t xml:space="preserve">21 / 13 . </t>
  </si>
  <si>
    <t xml:space="preserve">21 / 14 . </t>
  </si>
  <si>
    <t xml:space="preserve">21 / 15 . </t>
  </si>
  <si>
    <t xml:space="preserve">21 / 16 . </t>
  </si>
  <si>
    <t xml:space="preserve">21 / 17 . </t>
  </si>
  <si>
    <t xml:space="preserve">21 / 18 . </t>
  </si>
  <si>
    <t xml:space="preserve">21 / 19 . </t>
  </si>
  <si>
    <t xml:space="preserve">21 / 20 . </t>
  </si>
  <si>
    <t xml:space="preserve">21 / 21 . </t>
  </si>
  <si>
    <t xml:space="preserve">21 / 22 . </t>
  </si>
  <si>
    <t xml:space="preserve">21 / 23 . </t>
  </si>
  <si>
    <t xml:space="preserve">21 / 24 . </t>
  </si>
  <si>
    <t xml:space="preserve">21 / 25 . </t>
  </si>
  <si>
    <t xml:space="preserve">21 / 26 . </t>
  </si>
  <si>
    <t xml:space="preserve">21 / 27 . </t>
  </si>
  <si>
    <t xml:space="preserve">21 / 28 . </t>
  </si>
  <si>
    <t xml:space="preserve">21 / 29 . </t>
  </si>
  <si>
    <t xml:space="preserve">21 / 30 . </t>
  </si>
  <si>
    <t xml:space="preserve">21 / 31 . </t>
  </si>
  <si>
    <t xml:space="preserve">21 / 32 . </t>
  </si>
  <si>
    <t xml:space="preserve">21 / 33 . </t>
  </si>
  <si>
    <t xml:space="preserve">21 / 34 . </t>
  </si>
  <si>
    <t xml:space="preserve">21 / 35 . </t>
  </si>
  <si>
    <t xml:space="preserve">21 / 36 . </t>
  </si>
  <si>
    <t xml:space="preserve">21 / 37 . </t>
  </si>
  <si>
    <t xml:space="preserve">21 / 38 . </t>
  </si>
  <si>
    <t xml:space="preserve">21 / 39 . </t>
  </si>
  <si>
    <t xml:space="preserve">21 / 40 . </t>
  </si>
  <si>
    <t xml:space="preserve">21 / 41 . </t>
  </si>
  <si>
    <t xml:space="preserve">21 / 42 . </t>
  </si>
  <si>
    <t xml:space="preserve">21 / 43 . </t>
  </si>
  <si>
    <t xml:space="preserve">21 / 44 . </t>
  </si>
  <si>
    <t xml:space="preserve">21 / 45 . </t>
  </si>
  <si>
    <t xml:space="preserve">21 / 46 . </t>
  </si>
  <si>
    <t xml:space="preserve">21 / 47 . </t>
  </si>
  <si>
    <t xml:space="preserve">21 / 48 . </t>
  </si>
  <si>
    <t xml:space="preserve">21 / 49 . </t>
  </si>
  <si>
    <t xml:space="preserve">21 / 50 . </t>
  </si>
  <si>
    <t xml:space="preserve">22 / 2 . </t>
  </si>
  <si>
    <t xml:space="preserve">22 / 3 . </t>
  </si>
  <si>
    <t xml:space="preserve">22 / 4 . </t>
  </si>
  <si>
    <t xml:space="preserve">22 / 5 . </t>
  </si>
  <si>
    <t xml:space="preserve">22 / 6 . </t>
  </si>
  <si>
    <t xml:space="preserve">22 / 7 . </t>
  </si>
  <si>
    <t xml:space="preserve">22 / 8 . </t>
  </si>
  <si>
    <t xml:space="preserve">22 / 9 . </t>
  </si>
  <si>
    <t xml:space="preserve">22 / 10 . </t>
  </si>
  <si>
    <t xml:space="preserve">22 / 11 . </t>
  </si>
  <si>
    <t xml:space="preserve">22 / 12 . </t>
  </si>
  <si>
    <t xml:space="preserve">22 / 13 . </t>
  </si>
  <si>
    <t xml:space="preserve">22 / 14 . </t>
  </si>
  <si>
    <t xml:space="preserve">22 / 15 . </t>
  </si>
  <si>
    <t xml:space="preserve">22 / 16 . </t>
  </si>
  <si>
    <t xml:space="preserve">22 / 17 . </t>
  </si>
  <si>
    <t xml:space="preserve">22 / 18 . </t>
  </si>
  <si>
    <t xml:space="preserve">22 / 19 . </t>
  </si>
  <si>
    <t xml:space="preserve">22 / 20 . </t>
  </si>
  <si>
    <t xml:space="preserve">22 / 21 . </t>
  </si>
  <si>
    <t xml:space="preserve">22 / 22 . </t>
  </si>
  <si>
    <t xml:space="preserve">22 / 23 . </t>
  </si>
  <si>
    <t xml:space="preserve">22 / 24 . </t>
  </si>
  <si>
    <t xml:space="preserve">22 / 25 . </t>
  </si>
  <si>
    <t xml:space="preserve">22 / 26 . </t>
  </si>
  <si>
    <t xml:space="preserve">22 / 27 . </t>
  </si>
  <si>
    <t xml:space="preserve">22 / 28 . </t>
  </si>
  <si>
    <t xml:space="preserve">22 / 29 . </t>
  </si>
  <si>
    <t xml:space="preserve">22 / 30 . </t>
  </si>
  <si>
    <t xml:space="preserve">22 / 31 . </t>
  </si>
  <si>
    <t xml:space="preserve">22 / 32 . </t>
  </si>
  <si>
    <t xml:space="preserve">22 / 33 . </t>
  </si>
  <si>
    <t xml:space="preserve">22 / 34 . </t>
  </si>
  <si>
    <t xml:space="preserve">22 / 35 . </t>
  </si>
  <si>
    <t xml:space="preserve">22 / 36 . </t>
  </si>
  <si>
    <t xml:space="preserve">22 / 37 . </t>
  </si>
  <si>
    <t xml:space="preserve">22 / 38 . </t>
  </si>
  <si>
    <t xml:space="preserve">22 / 39 . </t>
  </si>
  <si>
    <t xml:space="preserve">22 / 40 . </t>
  </si>
  <si>
    <t xml:space="preserve">23 / 2 . </t>
  </si>
  <si>
    <t xml:space="preserve">23 / 3 . </t>
  </si>
  <si>
    <t xml:space="preserve">23 / 4 . </t>
  </si>
  <si>
    <t xml:space="preserve">23 / 5 . </t>
  </si>
  <si>
    <t xml:space="preserve">23 / 6 . </t>
  </si>
  <si>
    <t xml:space="preserve">23 / 7 . </t>
  </si>
  <si>
    <t xml:space="preserve">23 / 8 . </t>
  </si>
  <si>
    <t xml:space="preserve">23 / 9 . </t>
  </si>
  <si>
    <t xml:space="preserve">23 / 10 . </t>
  </si>
  <si>
    <t xml:space="preserve">23 / 11 . </t>
  </si>
  <si>
    <t xml:space="preserve">23 / 12 . </t>
  </si>
  <si>
    <t xml:space="preserve">23 / 13 . </t>
  </si>
  <si>
    <t xml:space="preserve">23 / 14 . </t>
  </si>
  <si>
    <t xml:space="preserve">23 / 15 . </t>
  </si>
  <si>
    <t xml:space="preserve">23 / 16 . </t>
  </si>
  <si>
    <t xml:space="preserve">23 / 17 . </t>
  </si>
  <si>
    <t xml:space="preserve">23 / 18 . </t>
  </si>
  <si>
    <t xml:space="preserve">23 / 19 . </t>
  </si>
  <si>
    <t xml:space="preserve">23 / 20 . </t>
  </si>
  <si>
    <t xml:space="preserve">23 / 21 . </t>
  </si>
  <si>
    <t xml:space="preserve">23 / 22 . </t>
  </si>
  <si>
    <t xml:space="preserve">23 / 23 . </t>
  </si>
  <si>
    <t xml:space="preserve">23 / 24 . </t>
  </si>
  <si>
    <t xml:space="preserve">23 / 25 . </t>
  </si>
  <si>
    <t xml:space="preserve">23 / 26 . </t>
  </si>
  <si>
    <t xml:space="preserve">23 / 27 . </t>
  </si>
  <si>
    <t xml:space="preserve">23 / 28 . </t>
  </si>
  <si>
    <t xml:space="preserve">23 / 29 . </t>
  </si>
  <si>
    <t xml:space="preserve">23 / 30 . </t>
  </si>
  <si>
    <t xml:space="preserve">23 / 31 . </t>
  </si>
  <si>
    <t xml:space="preserve">23 / 32 . </t>
  </si>
  <si>
    <t xml:space="preserve">23 / 33 . </t>
  </si>
  <si>
    <t xml:space="preserve">23 / 34 . </t>
  </si>
  <si>
    <t xml:space="preserve">23 / 35 . </t>
  </si>
  <si>
    <t xml:space="preserve">23 / 36 . </t>
  </si>
  <si>
    <t xml:space="preserve">23 / 37 . </t>
  </si>
  <si>
    <t xml:space="preserve">23 / 38 . </t>
  </si>
  <si>
    <t xml:space="preserve">23 / 39 . </t>
  </si>
  <si>
    <t xml:space="preserve">23 / 40 . </t>
  </si>
  <si>
    <t xml:space="preserve">23 / 41 . </t>
  </si>
  <si>
    <t xml:space="preserve">23 / 42 . </t>
  </si>
  <si>
    <t xml:space="preserve">23 / 43 . </t>
  </si>
  <si>
    <t xml:space="preserve">23 / 44 . </t>
  </si>
  <si>
    <t xml:space="preserve">23 / 45 . </t>
  </si>
  <si>
    <t xml:space="preserve">23 / 46 . </t>
  </si>
  <si>
    <t xml:space="preserve">23 / 47 . </t>
  </si>
  <si>
    <t xml:space="preserve">23 / 48 . </t>
  </si>
  <si>
    <t xml:space="preserve">23 / 49 . </t>
  </si>
  <si>
    <t xml:space="preserve">23 / 50 . </t>
  </si>
  <si>
    <t xml:space="preserve">23 / 51 . </t>
  </si>
  <si>
    <t xml:space="preserve">23 / 52 . </t>
  </si>
  <si>
    <t xml:space="preserve">23 / 53 . </t>
  </si>
  <si>
    <t xml:space="preserve">23 / 54 . </t>
  </si>
  <si>
    <t xml:space="preserve">23 / 55 . </t>
  </si>
  <si>
    <t xml:space="preserve">23 / 56 . </t>
  </si>
  <si>
    <t xml:space="preserve">23 / 57 . </t>
  </si>
  <si>
    <t xml:space="preserve">23 / 58 . </t>
  </si>
  <si>
    <t xml:space="preserve">23 / 59 . </t>
  </si>
  <si>
    <t xml:space="preserve">23 / 60 . </t>
  </si>
  <si>
    <t xml:space="preserve">24 / 2 . </t>
  </si>
  <si>
    <t xml:space="preserve">24 / 3 . </t>
  </si>
  <si>
    <t xml:space="preserve">24 / 4 . </t>
  </si>
  <si>
    <t xml:space="preserve">24 / 5 . </t>
  </si>
  <si>
    <t xml:space="preserve">24 / 6 . </t>
  </si>
  <si>
    <t xml:space="preserve">24 / 7 . </t>
  </si>
  <si>
    <t xml:space="preserve">24 / 8 . </t>
  </si>
  <si>
    <t xml:space="preserve">24 / 9 . </t>
  </si>
  <si>
    <t xml:space="preserve">24 / 10 . </t>
  </si>
  <si>
    <t xml:space="preserve">24 / 11 . </t>
  </si>
  <si>
    <t xml:space="preserve">24 / 12 . </t>
  </si>
  <si>
    <t xml:space="preserve">24 / 13 . </t>
  </si>
  <si>
    <t xml:space="preserve">24 / 14 . </t>
  </si>
  <si>
    <t xml:space="preserve">24 / 15 . </t>
  </si>
  <si>
    <t xml:space="preserve">24 / 16 . </t>
  </si>
  <si>
    <t xml:space="preserve">24 / 17 . </t>
  </si>
  <si>
    <t xml:space="preserve">24 / 18 . </t>
  </si>
  <si>
    <t xml:space="preserve">24 / 19 . </t>
  </si>
  <si>
    <t xml:space="preserve">24 / 20 . </t>
  </si>
  <si>
    <t xml:space="preserve">24 / 21 . </t>
  </si>
  <si>
    <t xml:space="preserve">24 / 22 . </t>
  </si>
  <si>
    <t xml:space="preserve">24 / 23 . </t>
  </si>
  <si>
    <t xml:space="preserve">24 / 24 . </t>
  </si>
  <si>
    <t xml:space="preserve">24 / 25 . </t>
  </si>
  <si>
    <t xml:space="preserve">24 / 26 . </t>
  </si>
  <si>
    <t xml:space="preserve">24 / 27 . </t>
  </si>
  <si>
    <t xml:space="preserve">24 / 28 . </t>
  </si>
  <si>
    <t xml:space="preserve">24 / 29 . </t>
  </si>
  <si>
    <t xml:space="preserve">24 / 30 . </t>
  </si>
  <si>
    <t xml:space="preserve">24 / 31 . </t>
  </si>
  <si>
    <t xml:space="preserve">24 / 32 . </t>
  </si>
  <si>
    <t xml:space="preserve">24 / 33 . </t>
  </si>
  <si>
    <t xml:space="preserve">24 / 34 . </t>
  </si>
  <si>
    <t xml:space="preserve">24 / 35 . </t>
  </si>
  <si>
    <t xml:space="preserve">24 / 36 . </t>
  </si>
  <si>
    <t xml:space="preserve">24 / 37 . </t>
  </si>
  <si>
    <t xml:space="preserve">24 / 38 . </t>
  </si>
  <si>
    <t xml:space="preserve">24 / 39 . </t>
  </si>
  <si>
    <t xml:space="preserve">24 / 40 . </t>
  </si>
  <si>
    <t xml:space="preserve">24 / 41 . </t>
  </si>
  <si>
    <t xml:space="preserve">24 / 42 . </t>
  </si>
  <si>
    <t xml:space="preserve">24 / 43 . </t>
  </si>
  <si>
    <t xml:space="preserve">24 / 44 . </t>
  </si>
  <si>
    <t xml:space="preserve">24 / 45 . </t>
  </si>
  <si>
    <t xml:space="preserve">24 / 46 . </t>
  </si>
  <si>
    <t xml:space="preserve">24 / 47 . </t>
  </si>
  <si>
    <t xml:space="preserve">24 / 48 . </t>
  </si>
  <si>
    <t xml:space="preserve">24 / 49 . </t>
  </si>
  <si>
    <t xml:space="preserve">24 / 50 . </t>
  </si>
  <si>
    <t xml:space="preserve">24 / 51 . </t>
  </si>
  <si>
    <t xml:space="preserve">24 / 52 . </t>
  </si>
  <si>
    <t xml:space="preserve">24 / 53 . </t>
  </si>
  <si>
    <t xml:space="preserve">24 / 54 . </t>
  </si>
  <si>
    <t xml:space="preserve">24 / 55 . </t>
  </si>
  <si>
    <t xml:space="preserve">24 / 56 . </t>
  </si>
  <si>
    <t xml:space="preserve">24 / 57 . </t>
  </si>
  <si>
    <t xml:space="preserve">24 / 58 . </t>
  </si>
  <si>
    <t xml:space="preserve">24 / 59 . </t>
  </si>
  <si>
    <t xml:space="preserve">24 / 60 . </t>
  </si>
  <si>
    <t xml:space="preserve">25 / 2 . </t>
  </si>
  <si>
    <t xml:space="preserve">25 / 3 . </t>
  </si>
  <si>
    <t xml:space="preserve">25 / 4 . </t>
  </si>
  <si>
    <t xml:space="preserve">25 / 5 . </t>
  </si>
  <si>
    <t xml:space="preserve">25 / 6 . </t>
  </si>
  <si>
    <t xml:space="preserve">25 / 7 . </t>
  </si>
  <si>
    <t xml:space="preserve">25 / 8 . </t>
  </si>
  <si>
    <t xml:space="preserve">25 / 9 . </t>
  </si>
  <si>
    <t xml:space="preserve">25 / 10 . </t>
  </si>
  <si>
    <t xml:space="preserve">25 / 11 . </t>
  </si>
  <si>
    <t xml:space="preserve">25 / 12 . </t>
  </si>
  <si>
    <t xml:space="preserve">25 / 13 . </t>
  </si>
  <si>
    <t xml:space="preserve">25 / 14 . </t>
  </si>
  <si>
    <t xml:space="preserve">25 / 15 . </t>
  </si>
  <si>
    <t xml:space="preserve">25 / 16 . </t>
  </si>
  <si>
    <t xml:space="preserve">25 / 17 . </t>
  </si>
  <si>
    <t xml:space="preserve">25 / 18 . </t>
  </si>
  <si>
    <t xml:space="preserve">25 / 19 . </t>
  </si>
  <si>
    <t xml:space="preserve">25 / 20 . </t>
  </si>
  <si>
    <t xml:space="preserve">25 / 21 . </t>
  </si>
  <si>
    <t xml:space="preserve">25 / 22 . </t>
  </si>
  <si>
    <t xml:space="preserve">25 / 23 . </t>
  </si>
  <si>
    <t xml:space="preserve">25 / 24 . </t>
  </si>
  <si>
    <t xml:space="preserve">25 / 25 . </t>
  </si>
  <si>
    <t xml:space="preserve">25 / 26 . </t>
  </si>
  <si>
    <t xml:space="preserve">25 / 27 . </t>
  </si>
  <si>
    <t xml:space="preserve">25 / 28 . </t>
  </si>
  <si>
    <t xml:space="preserve">25 / 29 . </t>
  </si>
  <si>
    <t xml:space="preserve">25 / 30 . </t>
  </si>
  <si>
    <t xml:space="preserve">38 / 1 . </t>
  </si>
  <si>
    <t xml:space="preserve">38 / 2 . </t>
  </si>
  <si>
    <t xml:space="preserve">38 / 3 . </t>
  </si>
  <si>
    <t xml:space="preserve">38 / 4 . </t>
  </si>
  <si>
    <t xml:space="preserve">38 / 5 . </t>
  </si>
  <si>
    <t xml:space="preserve">38 / 6 . </t>
  </si>
  <si>
    <t xml:space="preserve">38 / 7 . </t>
  </si>
  <si>
    <t xml:space="preserve">38 / 8 . </t>
  </si>
  <si>
    <t xml:space="preserve">38 / 9 . </t>
  </si>
  <si>
    <t xml:space="preserve">38 / 10 . </t>
  </si>
  <si>
    <t xml:space="preserve">38 / 11 . </t>
  </si>
  <si>
    <t xml:space="preserve">38 / 12 . </t>
  </si>
  <si>
    <t xml:space="preserve">38 / 13 . </t>
  </si>
  <si>
    <t xml:space="preserve">38 / 14 . </t>
  </si>
  <si>
    <t xml:space="preserve">38 / 15 . </t>
  </si>
  <si>
    <t xml:space="preserve">101 / 1 . </t>
  </si>
  <si>
    <t xml:space="preserve">101 / 2 . </t>
  </si>
  <si>
    <t xml:space="preserve">101 / 3 . </t>
  </si>
  <si>
    <t xml:space="preserve">101 / 4 . </t>
  </si>
  <si>
    <t xml:space="preserve">101 / 5 . </t>
  </si>
  <si>
    <t xml:space="preserve">101 / 6 . </t>
  </si>
  <si>
    <t xml:space="preserve">101 / 7 . </t>
  </si>
  <si>
    <t xml:space="preserve">101 / 8 . </t>
  </si>
  <si>
    <t xml:space="preserve">101 / 9 . </t>
  </si>
  <si>
    <t xml:space="preserve">101 / 10 . </t>
  </si>
  <si>
    <t xml:space="preserve">101 / 11 . </t>
  </si>
  <si>
    <t xml:space="preserve">101 / 12 . </t>
  </si>
  <si>
    <t xml:space="preserve">101 / 13 . </t>
  </si>
  <si>
    <t xml:space="preserve">101 / 14 . </t>
  </si>
  <si>
    <t xml:space="preserve">101 / 15 . </t>
  </si>
  <si>
    <t xml:space="preserve">101 / 16 . </t>
  </si>
  <si>
    <t xml:space="preserve">101 / 17 . </t>
  </si>
  <si>
    <t xml:space="preserve">101 / 18 . </t>
  </si>
  <si>
    <t xml:space="preserve">101 / 19 . </t>
  </si>
  <si>
    <t xml:space="preserve">101 / 20 . </t>
  </si>
  <si>
    <t xml:space="preserve">101 / 21 . </t>
  </si>
  <si>
    <t xml:space="preserve">101 / 22 . </t>
  </si>
  <si>
    <t xml:space="preserve">101 / 23 . </t>
  </si>
  <si>
    <t xml:space="preserve">101 / 24 . </t>
  </si>
  <si>
    <t xml:space="preserve">101 / 25 . </t>
  </si>
  <si>
    <t xml:space="preserve">101 / 26 . </t>
  </si>
  <si>
    <t xml:space="preserve">101 / 27 . </t>
  </si>
  <si>
    <t xml:space="preserve">101 / 28 . </t>
  </si>
  <si>
    <t xml:space="preserve">101 / 29 . </t>
  </si>
  <si>
    <t xml:space="preserve">101 / 30 . </t>
  </si>
  <si>
    <t xml:space="preserve">101 / 31 . </t>
  </si>
  <si>
    <t xml:space="preserve">101 / 32 . </t>
  </si>
  <si>
    <t xml:space="preserve">101 / 33 . </t>
  </si>
  <si>
    <t xml:space="preserve">101 / 34 . </t>
  </si>
  <si>
    <t xml:space="preserve">101 / 35 . </t>
  </si>
  <si>
    <t xml:space="preserve">101 / 36 . </t>
  </si>
  <si>
    <t xml:space="preserve">101 / 37 . </t>
  </si>
  <si>
    <t xml:space="preserve">101 / 38 . </t>
  </si>
  <si>
    <t xml:space="preserve">101 / 39 . </t>
  </si>
  <si>
    <t xml:space="preserve">101 / 40 . </t>
  </si>
  <si>
    <t xml:space="preserve">102 / 1 . </t>
  </si>
  <si>
    <t xml:space="preserve">102 / 2 . </t>
  </si>
  <si>
    <t xml:space="preserve">102 / 3 . </t>
  </si>
  <si>
    <t xml:space="preserve">102 / 4 . </t>
  </si>
  <si>
    <t xml:space="preserve">102 / 5 . </t>
  </si>
  <si>
    <t xml:space="preserve">102 / 6 . </t>
  </si>
  <si>
    <t xml:space="preserve">102 / 7 . </t>
  </si>
  <si>
    <t xml:space="preserve">102 / 8 . </t>
  </si>
  <si>
    <t xml:space="preserve">102 / 9 . </t>
  </si>
  <si>
    <t xml:space="preserve">102 / 10 . </t>
  </si>
  <si>
    <t xml:space="preserve">102 / 11 . </t>
  </si>
  <si>
    <t xml:space="preserve">102 / 12 . </t>
  </si>
  <si>
    <t xml:space="preserve">102 / 13 . </t>
  </si>
  <si>
    <t xml:space="preserve">102 / 14 . </t>
  </si>
  <si>
    <t xml:space="preserve">102 / 15 . </t>
  </si>
  <si>
    <t xml:space="preserve">102 / 16 . </t>
  </si>
  <si>
    <t xml:space="preserve">102 / 17 . </t>
  </si>
  <si>
    <t xml:space="preserve">102 / 18 . </t>
  </si>
  <si>
    <t xml:space="preserve">102 / 19 . </t>
  </si>
  <si>
    <t xml:space="preserve">102 / 20 . </t>
  </si>
  <si>
    <t xml:space="preserve">102 / 21 . </t>
  </si>
  <si>
    <t xml:space="preserve">102 / 22 . </t>
  </si>
  <si>
    <t xml:space="preserve">102 / 23 . </t>
  </si>
  <si>
    <t xml:space="preserve">102 / 24 . </t>
  </si>
  <si>
    <t xml:space="preserve">102 / 25 . </t>
  </si>
  <si>
    <t xml:space="preserve">102 / 26 . </t>
  </si>
  <si>
    <t xml:space="preserve">102 / 27 . </t>
  </si>
  <si>
    <t xml:space="preserve">103 / 1 . </t>
  </si>
  <si>
    <t xml:space="preserve">103 / 2 . </t>
  </si>
  <si>
    <t xml:space="preserve">103 / 3 . </t>
  </si>
  <si>
    <t xml:space="preserve">103 / 4 . </t>
  </si>
  <si>
    <t xml:space="preserve">103 / 5 . </t>
  </si>
  <si>
    <t xml:space="preserve">103 / 6 . </t>
  </si>
  <si>
    <t xml:space="preserve">103 / 7 . </t>
  </si>
  <si>
    <t xml:space="preserve">103 / 8 . </t>
  </si>
  <si>
    <t xml:space="preserve">103 / 9 . </t>
  </si>
  <si>
    <t xml:space="preserve">103 / 10 . </t>
  </si>
  <si>
    <t xml:space="preserve">103 / 11 . </t>
  </si>
  <si>
    <t xml:space="preserve">103 / 12 . </t>
  </si>
  <si>
    <t xml:space="preserve">103 / 13 . </t>
  </si>
  <si>
    <t xml:space="preserve">103 / 14 . </t>
  </si>
  <si>
    <t xml:space="preserve">103 / 15 . </t>
  </si>
  <si>
    <t xml:space="preserve">104 / 1 . </t>
  </si>
  <si>
    <t xml:space="preserve">105 / 1 . </t>
  </si>
  <si>
    <t>San_Carlos_EDS</t>
  </si>
  <si>
    <t>San_Carlos_EDS_2</t>
  </si>
  <si>
    <t>AZ18_WHT06_ol1x_prof_continued_</t>
  </si>
  <si>
    <t>AZ18_WHT06_ol40newname_prof_</t>
  </si>
  <si>
    <t>AZ18_WHT06_ol41newname_prof_</t>
  </si>
  <si>
    <t>AZ18_WHT06_ol42_Lasermount_A_prof1_</t>
  </si>
  <si>
    <t>AZ18_WHT06_ol42_Lasermount_A_prof2_</t>
  </si>
  <si>
    <t>AZ18_WHT06_ol43_xenocryst_Lasermount_prof_</t>
  </si>
  <si>
    <t>AZ18_WHT06_ol44_Lasermount_prof_</t>
  </si>
  <si>
    <t>San_Carlos_EDS_3</t>
  </si>
  <si>
    <t>San_Carlos_EDS_4</t>
  </si>
  <si>
    <t>AZ18_WHT06_ol44_Lasermount_prof_repeat_</t>
  </si>
  <si>
    <t>San_Carlos_EDS_5</t>
  </si>
  <si>
    <t>San_Carlos_EDS_6</t>
  </si>
  <si>
    <t>San_Carlos_EDS_7</t>
  </si>
  <si>
    <t>AZ18_WHT06_ol45_lasermount_prof1_</t>
  </si>
  <si>
    <t>AZ18_WHT06_ol45_lasermount_prof2_</t>
  </si>
  <si>
    <t>AZ18_WHT06_ol42_lasermount_prof3_Caxis_</t>
  </si>
  <si>
    <t>AZ18_WHT06_ol40_newname_prof2_Caxis_</t>
  </si>
  <si>
    <t>AZ18_WHT06_ol41_newname_prof2_Caxis_</t>
  </si>
  <si>
    <t>San_Carlos_EDS_8</t>
  </si>
  <si>
    <t>San_Carlos_EDS_9</t>
  </si>
  <si>
    <t>AZ18_WHT06_ol41_newname_prof2_Caxis_continued</t>
  </si>
  <si>
    <t>San_carlos_EDS_10</t>
  </si>
  <si>
    <t>San_carlos_EDS_11</t>
  </si>
  <si>
    <t>AZ_WHT06_ol47_mid-mountA_notOMap_prof</t>
  </si>
  <si>
    <t>AZ_WHT06_ol48_lasermount_xenocryst2_prof</t>
  </si>
  <si>
    <t>AZ18_WHT06_MP_LargeOl_overgrowth</t>
  </si>
  <si>
    <t>AZ18_WHT01_01_Ext1_MP_ol1_retake</t>
  </si>
  <si>
    <t>AZ18_WHT01_01_Ext1_MP_ol2_retake</t>
  </si>
  <si>
    <t>Standard</t>
  </si>
  <si>
    <t>Xenocryst</t>
  </si>
  <si>
    <t>Phenocryst</t>
  </si>
  <si>
    <t>Melt Pocket Overgrowth</t>
  </si>
  <si>
    <t>olivine</t>
  </si>
  <si>
    <t>AZ18 WHT06</t>
  </si>
  <si>
    <t>AZ18 WHT01</t>
  </si>
  <si>
    <t>Ol1X</t>
  </si>
  <si>
    <t>ol40</t>
  </si>
  <si>
    <t>ol41</t>
  </si>
  <si>
    <t>ol42</t>
  </si>
  <si>
    <t>ol43</t>
  </si>
  <si>
    <t>ol44</t>
  </si>
  <si>
    <t>ol45</t>
  </si>
  <si>
    <t>ol47_not_onMap</t>
  </si>
  <si>
    <t>ol48</t>
  </si>
  <si>
    <t>ol_overgrowth1</t>
  </si>
  <si>
    <t>Ext1_MP_ol1</t>
  </si>
  <si>
    <t>Ext1_MP_ol2</t>
  </si>
  <si>
    <t>prof 1</t>
  </si>
  <si>
    <t>prof 2</t>
  </si>
  <si>
    <t>prof 3</t>
  </si>
  <si>
    <t xml:space="preserve"> Beam X </t>
  </si>
  <si>
    <t xml:space="preserve"> Beam Y </t>
  </si>
  <si>
    <t>San_Carlos_EDS_1</t>
  </si>
  <si>
    <t>GCB1A_S_ol6_prof1_</t>
  </si>
  <si>
    <t>GCB1A_S_ol23_prof1_</t>
  </si>
  <si>
    <t>San_Carlos_EDS_10</t>
  </si>
  <si>
    <t>San_Carlos_EDS_11</t>
  </si>
  <si>
    <t>San_Carlos_EDS_12</t>
  </si>
  <si>
    <t>GCH1A_S_ol6_prof2_</t>
  </si>
  <si>
    <t>San_Carlos_EDS_13</t>
  </si>
  <si>
    <t>San_Carlos_EDS_14</t>
  </si>
  <si>
    <t>GCB1A_R31_MPOl5_prof1_</t>
  </si>
  <si>
    <t>AZ18_WHT06_MP_ol_overgrowth2_prof1_</t>
  </si>
  <si>
    <t>San_Carlos_EDS_15</t>
  </si>
  <si>
    <t>San_Carlos_EDS_16</t>
  </si>
  <si>
    <t>AZ18_WHT01_ext_MP_bigol1_overgrowth_prof1_</t>
  </si>
  <si>
    <t>San_Carlos_EDS_17</t>
  </si>
  <si>
    <t>San_Carlos_EDS_18</t>
  </si>
  <si>
    <t>AZ18_WHT01_ext_MP_bigol2_overgrowth_prof1_</t>
  </si>
  <si>
    <t>San_Carlos_EDS_19</t>
  </si>
  <si>
    <t>San_Carlos_EDS_20</t>
  </si>
  <si>
    <t>San_Carlos_EDS_21</t>
  </si>
  <si>
    <t>San_Carlos_EDS_22</t>
  </si>
  <si>
    <t>San_Carlos_EDS_23</t>
  </si>
  <si>
    <t>San_Carlos_EDS_24</t>
  </si>
  <si>
    <t>San_Carlos_EDS_25</t>
  </si>
  <si>
    <t>San_Carlos_EDS_26</t>
  </si>
  <si>
    <t>San_Carlos_EDS_27</t>
  </si>
  <si>
    <t>San_Carlos_EDS_28</t>
  </si>
  <si>
    <t>San_Carlos_EDS_29</t>
  </si>
  <si>
    <t>San_Carlos_EDS_30</t>
  </si>
  <si>
    <t>San_Carlos_EDS_31</t>
  </si>
  <si>
    <t>AZ18_WHT06_MP_ol_overgrowth2_prof1_extended_</t>
  </si>
  <si>
    <t>GCB1A_R31_MPOl5_prof1_retake_</t>
  </si>
  <si>
    <t>San_Carlos_EDS_34</t>
  </si>
  <si>
    <t>San_Carlos_EDS_35</t>
  </si>
  <si>
    <t>GCB1A_R31_MPOl5_prof2_</t>
  </si>
  <si>
    <t>GCB1A_S_ol2_prof1_1_</t>
  </si>
  <si>
    <t>San_Carlos_EDS_36</t>
  </si>
  <si>
    <t>San_Carlos_EDS_37</t>
  </si>
  <si>
    <t>GCB1A_S_ol23_prof2_</t>
  </si>
  <si>
    <t>San_Carlos_EDS_38</t>
  </si>
  <si>
    <t>San_Carlos_EDS_39</t>
  </si>
  <si>
    <t xml:space="preserve">36 / 1 . </t>
  </si>
  <si>
    <t xml:space="preserve">36 / 2 . </t>
  </si>
  <si>
    <t xml:space="preserve">36 / 3 . </t>
  </si>
  <si>
    <t xml:space="preserve">36 / 4 . </t>
  </si>
  <si>
    <t xml:space="preserve">36 / 5 . </t>
  </si>
  <si>
    <t xml:space="preserve">36 / 6 . </t>
  </si>
  <si>
    <t xml:space="preserve">36 / 7 . </t>
  </si>
  <si>
    <t xml:space="preserve">36 / 8 . </t>
  </si>
  <si>
    <t xml:space="preserve">36 / 9 . </t>
  </si>
  <si>
    <t xml:space="preserve">36 / 10 . </t>
  </si>
  <si>
    <t xml:space="preserve">36 / 11 . </t>
  </si>
  <si>
    <t xml:space="preserve">36 / 12 . </t>
  </si>
  <si>
    <t xml:space="preserve">36 / 13 . </t>
  </si>
  <si>
    <t xml:space="preserve">36 / 14 . </t>
  </si>
  <si>
    <t xml:space="preserve">36 / 15 . </t>
  </si>
  <si>
    <t xml:space="preserve">36 / 16 . </t>
  </si>
  <si>
    <t xml:space="preserve">36 / 17 . </t>
  </si>
  <si>
    <t xml:space="preserve">36 / 18 . </t>
  </si>
  <si>
    <t xml:space="preserve">36 / 19 . </t>
  </si>
  <si>
    <t xml:space="preserve">36 / 20 . </t>
  </si>
  <si>
    <t xml:space="preserve">36 / 21 . </t>
  </si>
  <si>
    <t xml:space="preserve">36 / 22 . </t>
  </si>
  <si>
    <t xml:space="preserve">36 / 23 . </t>
  </si>
  <si>
    <t xml:space="preserve">36 / 24 . </t>
  </si>
  <si>
    <t xml:space="preserve">36 / 25 . </t>
  </si>
  <si>
    <t xml:space="preserve">37 / 1 . </t>
  </si>
  <si>
    <t xml:space="preserve">39 / 2 . </t>
  </si>
  <si>
    <t xml:space="preserve">39 / 3 . </t>
  </si>
  <si>
    <t xml:space="preserve">39 / 4 . </t>
  </si>
  <si>
    <t xml:space="preserve">39 / 5 . </t>
  </si>
  <si>
    <t xml:space="preserve">39 / 6 . </t>
  </si>
  <si>
    <t xml:space="preserve">39 / 7 . </t>
  </si>
  <si>
    <t xml:space="preserve">39 / 8 . </t>
  </si>
  <si>
    <t xml:space="preserve">39 / 9 . </t>
  </si>
  <si>
    <t xml:space="preserve">39 / 10 . </t>
  </si>
  <si>
    <t xml:space="preserve">39 / 11 . </t>
  </si>
  <si>
    <t xml:space="preserve">39 / 12 . </t>
  </si>
  <si>
    <t xml:space="preserve">39 / 13 . </t>
  </si>
  <si>
    <t xml:space="preserve">39 / 14 . </t>
  </si>
  <si>
    <t xml:space="preserve">39 / 15 . </t>
  </si>
  <si>
    <t xml:space="preserve">39 / 16 . </t>
  </si>
  <si>
    <t xml:space="preserve">39 / 17 . </t>
  </si>
  <si>
    <t xml:space="preserve">39 / 18 . </t>
  </si>
  <si>
    <t xml:space="preserve">39 / 19 . </t>
  </si>
  <si>
    <t xml:space="preserve">39 / 20 . </t>
  </si>
  <si>
    <t xml:space="preserve">40 / 2 . </t>
  </si>
  <si>
    <t xml:space="preserve">40 / 3 . </t>
  </si>
  <si>
    <t xml:space="preserve">40 / 4 . </t>
  </si>
  <si>
    <t xml:space="preserve">40 / 5 . </t>
  </si>
  <si>
    <t xml:space="preserve">40 / 6 . </t>
  </si>
  <si>
    <t xml:space="preserve">40 / 7 . </t>
  </si>
  <si>
    <t xml:space="preserve">40 / 8 . </t>
  </si>
  <si>
    <t xml:space="preserve">40 / 9 . </t>
  </si>
  <si>
    <t xml:space="preserve">40 / 10 . </t>
  </si>
  <si>
    <t xml:space="preserve">40 / 11 . </t>
  </si>
  <si>
    <t xml:space="preserve">40 / 12 . </t>
  </si>
  <si>
    <t xml:space="preserve">40 / 13 . </t>
  </si>
  <si>
    <t xml:space="preserve">40 / 14 . </t>
  </si>
  <si>
    <t xml:space="preserve">40 / 15 . </t>
  </si>
  <si>
    <t xml:space="preserve">40 / 16 . </t>
  </si>
  <si>
    <t xml:space="preserve">40 / 17 . </t>
  </si>
  <si>
    <t xml:space="preserve">40 / 18 . </t>
  </si>
  <si>
    <t xml:space="preserve">40 / 19 . </t>
  </si>
  <si>
    <t xml:space="preserve">40 / 20 . </t>
  </si>
  <si>
    <t xml:space="preserve">43 / 2 . </t>
  </si>
  <si>
    <t xml:space="preserve">43 / 3 . </t>
  </si>
  <si>
    <t xml:space="preserve">43 / 4 . </t>
  </si>
  <si>
    <t xml:space="preserve">43 / 5 . </t>
  </si>
  <si>
    <t xml:space="preserve">43 / 6 . </t>
  </si>
  <si>
    <t xml:space="preserve">43 / 7 . </t>
  </si>
  <si>
    <t xml:space="preserve">43 / 8 . </t>
  </si>
  <si>
    <t xml:space="preserve">43 / 9 . </t>
  </si>
  <si>
    <t xml:space="preserve">43 / 10 . </t>
  </si>
  <si>
    <t xml:space="preserve">43 / 11 . </t>
  </si>
  <si>
    <t xml:space="preserve">43 / 12 . </t>
  </si>
  <si>
    <t xml:space="preserve">43 / 13 . </t>
  </si>
  <si>
    <t xml:space="preserve">43 / 14 . </t>
  </si>
  <si>
    <t xml:space="preserve">43 / 15 . </t>
  </si>
  <si>
    <t xml:space="preserve">43 / 16 . </t>
  </si>
  <si>
    <t xml:space="preserve">43 / 17 . </t>
  </si>
  <si>
    <t xml:space="preserve">43 / 18 . </t>
  </si>
  <si>
    <t xml:space="preserve">43 / 19 . </t>
  </si>
  <si>
    <t xml:space="preserve">43 / 20 . </t>
  </si>
  <si>
    <t xml:space="preserve">43 / 21 . </t>
  </si>
  <si>
    <t xml:space="preserve">43 / 22 . </t>
  </si>
  <si>
    <t xml:space="preserve">43 / 23 . </t>
  </si>
  <si>
    <t xml:space="preserve">43 / 24 . </t>
  </si>
  <si>
    <t xml:space="preserve">43 / 25 . </t>
  </si>
  <si>
    <t xml:space="preserve">43 / 26 . </t>
  </si>
  <si>
    <t xml:space="preserve">43 / 27 . </t>
  </si>
  <si>
    <t xml:space="preserve">45 / 1 . </t>
  </si>
  <si>
    <t xml:space="preserve">46 / 2 . </t>
  </si>
  <si>
    <t xml:space="preserve">46 / 3 . </t>
  </si>
  <si>
    <t xml:space="preserve">46 / 4 . </t>
  </si>
  <si>
    <t xml:space="preserve">46 / 5 . </t>
  </si>
  <si>
    <t xml:space="preserve">46 / 6 . </t>
  </si>
  <si>
    <t xml:space="preserve">46 / 7 . </t>
  </si>
  <si>
    <t xml:space="preserve">46 / 8 . </t>
  </si>
  <si>
    <t xml:space="preserve">46 / 9 . </t>
  </si>
  <si>
    <t xml:space="preserve">46 / 10 . </t>
  </si>
  <si>
    <t xml:space="preserve">46 / 11 . </t>
  </si>
  <si>
    <t xml:space="preserve">46 / 12 . </t>
  </si>
  <si>
    <t xml:space="preserve">46 / 13 . </t>
  </si>
  <si>
    <t xml:space="preserve">46 / 14 . </t>
  </si>
  <si>
    <t xml:space="preserve">46 / 15 . </t>
  </si>
  <si>
    <t xml:space="preserve">46 / 16 . </t>
  </si>
  <si>
    <t xml:space="preserve">46 / 17 . </t>
  </si>
  <si>
    <t xml:space="preserve">46 / 18 . </t>
  </si>
  <si>
    <t xml:space="preserve">46 / 19 . </t>
  </si>
  <si>
    <t xml:space="preserve">46 / 20 . </t>
  </si>
  <si>
    <t xml:space="preserve">49 / 1 . </t>
  </si>
  <si>
    <t xml:space="preserve">66 / 2 . </t>
  </si>
  <si>
    <t xml:space="preserve">66 / 3 . </t>
  </si>
  <si>
    <t xml:space="preserve">66 / 4 . </t>
  </si>
  <si>
    <t xml:space="preserve">66 / 5 . </t>
  </si>
  <si>
    <t xml:space="preserve">66 / 6 . </t>
  </si>
  <si>
    <t xml:space="preserve">66 / 7 . </t>
  </si>
  <si>
    <t xml:space="preserve">66 / 8 . </t>
  </si>
  <si>
    <t xml:space="preserve">66 / 9 . </t>
  </si>
  <si>
    <t xml:space="preserve">66 / 10 . </t>
  </si>
  <si>
    <t xml:space="preserve">66 / 11 . </t>
  </si>
  <si>
    <t xml:space="preserve">66 / 12 . </t>
  </si>
  <si>
    <t xml:space="preserve">66 / 13 . </t>
  </si>
  <si>
    <t xml:space="preserve">66 / 14 . </t>
  </si>
  <si>
    <t xml:space="preserve">66 / 15 . </t>
  </si>
  <si>
    <t xml:space="preserve">66 / 16 . </t>
  </si>
  <si>
    <t xml:space="preserve">66 / 17 . </t>
  </si>
  <si>
    <t xml:space="preserve">66 / 18 . </t>
  </si>
  <si>
    <t xml:space="preserve">66 / 19 . </t>
  </si>
  <si>
    <t xml:space="preserve">66 / 20 . </t>
  </si>
  <si>
    <t xml:space="preserve">67 / 2 . </t>
  </si>
  <si>
    <t xml:space="preserve">67 / 3 . </t>
  </si>
  <si>
    <t xml:space="preserve">67 / 4 . </t>
  </si>
  <si>
    <t xml:space="preserve">67 / 5 . </t>
  </si>
  <si>
    <t xml:space="preserve">67 / 6 . </t>
  </si>
  <si>
    <t xml:space="preserve">67 / 7 . </t>
  </si>
  <si>
    <t xml:space="preserve">67 / 8 . </t>
  </si>
  <si>
    <t xml:space="preserve">67 / 9 . </t>
  </si>
  <si>
    <t xml:space="preserve">67 / 10 . </t>
  </si>
  <si>
    <t xml:space="preserve">67 / 11 . </t>
  </si>
  <si>
    <t xml:space="preserve">67 / 12 . </t>
  </si>
  <si>
    <t xml:space="preserve">67 / 13 . </t>
  </si>
  <si>
    <t xml:space="preserve">67 / 14 . </t>
  </si>
  <si>
    <t xml:space="preserve">67 / 15 . </t>
  </si>
  <si>
    <t xml:space="preserve">67 / 16 . </t>
  </si>
  <si>
    <t xml:space="preserve">67 / 17 . </t>
  </si>
  <si>
    <t xml:space="preserve">67 / 18 . </t>
  </si>
  <si>
    <t xml:space="preserve">67 / 19 . </t>
  </si>
  <si>
    <t xml:space="preserve">67 / 20 . </t>
  </si>
  <si>
    <t xml:space="preserve">70 / 2 . </t>
  </si>
  <si>
    <t xml:space="preserve">70 / 3 . </t>
  </si>
  <si>
    <t xml:space="preserve">70 / 4 . </t>
  </si>
  <si>
    <t xml:space="preserve">70 / 5 . </t>
  </si>
  <si>
    <t xml:space="preserve">70 / 6 . </t>
  </si>
  <si>
    <t xml:space="preserve">70 / 7 . </t>
  </si>
  <si>
    <t xml:space="preserve">70 / 8 . </t>
  </si>
  <si>
    <t xml:space="preserve">70 / 9 . </t>
  </si>
  <si>
    <t xml:space="preserve">70 / 10 . </t>
  </si>
  <si>
    <t xml:space="preserve">70 / 11 . </t>
  </si>
  <si>
    <t xml:space="preserve">70 / 12 . </t>
  </si>
  <si>
    <t xml:space="preserve">70 / 13 . </t>
  </si>
  <si>
    <t xml:space="preserve">70 / 14 . </t>
  </si>
  <si>
    <t xml:space="preserve">70 / 15 . </t>
  </si>
  <si>
    <t xml:space="preserve">70 / 16 . </t>
  </si>
  <si>
    <t xml:space="preserve">70 / 17 . </t>
  </si>
  <si>
    <t xml:space="preserve">70 / 18 . </t>
  </si>
  <si>
    <t xml:space="preserve">70 / 19 . </t>
  </si>
  <si>
    <t xml:space="preserve">70 / 20 . </t>
  </si>
  <si>
    <t xml:space="preserve">71 / 2 . </t>
  </si>
  <si>
    <t xml:space="preserve">71 / 3 . </t>
  </si>
  <si>
    <t xml:space="preserve">71 / 4 . </t>
  </si>
  <si>
    <t xml:space="preserve">71 / 5 . </t>
  </si>
  <si>
    <t xml:space="preserve">71 / 6 . </t>
  </si>
  <si>
    <t xml:space="preserve">71 / 7 . </t>
  </si>
  <si>
    <t xml:space="preserve">71 / 8 . </t>
  </si>
  <si>
    <t xml:space="preserve">71 / 9 . </t>
  </si>
  <si>
    <t xml:space="preserve">71 / 10 . </t>
  </si>
  <si>
    <t xml:space="preserve">71 / 11 . </t>
  </si>
  <si>
    <t xml:space="preserve">71 / 12 . </t>
  </si>
  <si>
    <t xml:space="preserve">71 / 13 . </t>
  </si>
  <si>
    <t xml:space="preserve">71 / 14 . </t>
  </si>
  <si>
    <t xml:space="preserve">71 / 15 . </t>
  </si>
  <si>
    <t xml:space="preserve">71 / 16 . </t>
  </si>
  <si>
    <t xml:space="preserve">71 / 17 . </t>
  </si>
  <si>
    <t xml:space="preserve">71 / 18 . </t>
  </si>
  <si>
    <t xml:space="preserve">71 / 19 . </t>
  </si>
  <si>
    <t xml:space="preserve">71 / 20 . </t>
  </si>
  <si>
    <t xml:space="preserve">71 / 21 . </t>
  </si>
  <si>
    <t xml:space="preserve">71 / 22 . </t>
  </si>
  <si>
    <t xml:space="preserve">71 / 23 . </t>
  </si>
  <si>
    <t xml:space="preserve">71 / 24 . </t>
  </si>
  <si>
    <t xml:space="preserve">71 / 25 . </t>
  </si>
  <si>
    <t xml:space="preserve">74 / 2 . </t>
  </si>
  <si>
    <t xml:space="preserve">74 / 3 . </t>
  </si>
  <si>
    <t xml:space="preserve">74 / 4 . </t>
  </si>
  <si>
    <t xml:space="preserve">74 / 5 . </t>
  </si>
  <si>
    <t>GCB1A R31</t>
  </si>
  <si>
    <t>ol6</t>
  </si>
  <si>
    <t>prof_1</t>
  </si>
  <si>
    <t>ol23</t>
  </si>
  <si>
    <t>prof_2</t>
  </si>
  <si>
    <t>MP_Ol5</t>
  </si>
  <si>
    <t>ol_overgrowth2</t>
  </si>
  <si>
    <t>bigol1_overgrowth</t>
  </si>
  <si>
    <t>bigol2_overgrowth</t>
  </si>
  <si>
    <t>S_ol2</t>
  </si>
  <si>
    <t>S_ol23</t>
  </si>
  <si>
    <t>AZ18_WHT01_MP_bigol1_prof1_extended_</t>
  </si>
  <si>
    <t xml:space="preserve">29 / 2 . </t>
  </si>
  <si>
    <t xml:space="preserve">29 / 3 . </t>
  </si>
  <si>
    <t xml:space="preserve">29 / 4 . </t>
  </si>
  <si>
    <t xml:space="preserve">29 / 5 . </t>
  </si>
  <si>
    <t xml:space="preserve">29 / 6 . </t>
  </si>
  <si>
    <t xml:space="preserve">29 / 7 . </t>
  </si>
  <si>
    <t xml:space="preserve">29 / 8 . </t>
  </si>
  <si>
    <t xml:space="preserve">29 / 9 . </t>
  </si>
  <si>
    <t>bad</t>
  </si>
  <si>
    <t xml:space="preserve"> </t>
  </si>
  <si>
    <t>AZ18_WHT01_slab_olivine_zoning_62</t>
  </si>
  <si>
    <t>AZ18_WHT01_slab_olivine_zoning_63</t>
  </si>
  <si>
    <t xml:space="preserve">69 / 2 . </t>
  </si>
  <si>
    <t xml:space="preserve">69 / 3 . </t>
  </si>
  <si>
    <t xml:space="preserve">69 / 4 . </t>
  </si>
  <si>
    <t xml:space="preserve">69 / 5 . </t>
  </si>
  <si>
    <t xml:space="preserve">69 / 6 . </t>
  </si>
  <si>
    <t xml:space="preserve">70 / 21 . </t>
  </si>
  <si>
    <t xml:space="preserve">70 / 22 . </t>
  </si>
  <si>
    <t xml:space="preserve">70 / 23 . </t>
  </si>
  <si>
    <t xml:space="preserve">70 / 24 . </t>
  </si>
  <si>
    <t xml:space="preserve">70 / 25 . </t>
  </si>
  <si>
    <t xml:space="preserve">70 / 26 . </t>
  </si>
  <si>
    <t xml:space="preserve">70 / 27 . </t>
  </si>
  <si>
    <t xml:space="preserve">70 / 28 . </t>
  </si>
  <si>
    <t xml:space="preserve">70 / 29 . </t>
  </si>
  <si>
    <t xml:space="preserve">70 / 30 . </t>
  </si>
  <si>
    <t>AZ18_WHT01_Slab_olivine_86</t>
  </si>
  <si>
    <t>AZ18_WHT01_Slab_olivine_87</t>
  </si>
  <si>
    <t>AZ18_WHT01_Slab_olivine_88</t>
  </si>
  <si>
    <t>AZ18_WHT01_Slab_olivine_89</t>
  </si>
  <si>
    <t>AZ18_WHT01_Slab_olivine_90</t>
  </si>
  <si>
    <t>AZ18_WHT01_Slab_olivine_91</t>
  </si>
  <si>
    <t>AZ18_WHT01_Slab_olivine_92</t>
  </si>
  <si>
    <t>AZ18_WHT01_Slab_olivine_93</t>
  </si>
  <si>
    <t>SCOL_7</t>
  </si>
  <si>
    <t>SCOL_8</t>
  </si>
  <si>
    <t>WHT01_Slab_host_contact_olivine_Profile_2_</t>
  </si>
  <si>
    <t>WHT01_Slab_prof_3_</t>
  </si>
  <si>
    <t>WHT01_interior olivine prof_4</t>
  </si>
  <si>
    <t>WHT01_interior olivine prof_5</t>
  </si>
  <si>
    <t xml:space="preserve">27 / 2 . </t>
  </si>
  <si>
    <t xml:space="preserve">27 / 3 . </t>
  </si>
  <si>
    <t xml:space="preserve">27 / 4 . </t>
  </si>
  <si>
    <t xml:space="preserve">27 / 5 . </t>
  </si>
  <si>
    <t xml:space="preserve">27 / 6 . </t>
  </si>
  <si>
    <t xml:space="preserve">27 / 7 . </t>
  </si>
  <si>
    <t xml:space="preserve">27 / 8 . </t>
  </si>
  <si>
    <t xml:space="preserve">27 / 9 . </t>
  </si>
  <si>
    <t xml:space="preserve">27 / 10 . </t>
  </si>
  <si>
    <t xml:space="preserve">27 / 11 . </t>
  </si>
  <si>
    <t xml:space="preserve">27 / 12 . </t>
  </si>
  <si>
    <t xml:space="preserve">27 / 13 . </t>
  </si>
  <si>
    <t xml:space="preserve">27 / 14 . </t>
  </si>
  <si>
    <t xml:space="preserve">27 / 15 . </t>
  </si>
  <si>
    <t xml:space="preserve">27 / 16 . </t>
  </si>
  <si>
    <t xml:space="preserve">27 / 17 . </t>
  </si>
  <si>
    <t xml:space="preserve">27 / 18 . </t>
  </si>
  <si>
    <t xml:space="preserve">27 / 19 . </t>
  </si>
  <si>
    <t xml:space="preserve">27 / 20 . </t>
  </si>
  <si>
    <t>WHT01_Slab_host_contact_olivine_Profile_7</t>
  </si>
  <si>
    <t>WHT01_olivine_profile_6</t>
  </si>
  <si>
    <t xml:space="preserve">37 / 2 . </t>
  </si>
  <si>
    <t xml:space="preserve">37 / 3 . </t>
  </si>
  <si>
    <t xml:space="preserve">37 / 4 . </t>
  </si>
  <si>
    <t xml:space="preserve">37 / 5 . </t>
  </si>
  <si>
    <t xml:space="preserve">37 / 6 . </t>
  </si>
  <si>
    <t xml:space="preserve">37 / 7 . </t>
  </si>
  <si>
    <t xml:space="preserve">37 / 8 . </t>
  </si>
  <si>
    <t xml:space="preserve">37 / 9 . </t>
  </si>
  <si>
    <t xml:space="preserve">37 / 10 . </t>
  </si>
  <si>
    <t xml:space="preserve">37 / 11 . </t>
  </si>
  <si>
    <t xml:space="preserve">37 / 12 . </t>
  </si>
  <si>
    <t xml:space="preserve">37 / 13 . </t>
  </si>
  <si>
    <t xml:space="preserve">37 / 14 . </t>
  </si>
  <si>
    <t xml:space="preserve">37 / 15 . </t>
  </si>
  <si>
    <t xml:space="preserve">37 / 16 . </t>
  </si>
  <si>
    <t xml:space="preserve">37 / 17 . </t>
  </si>
  <si>
    <t xml:space="preserve">37 / 18 . </t>
  </si>
  <si>
    <t xml:space="preserve">37 / 19 . </t>
  </si>
  <si>
    <t xml:space="preserve">37 / 20 . </t>
  </si>
  <si>
    <t xml:space="preserve">37 / 21 . </t>
  </si>
  <si>
    <t xml:space="preserve">37 / 22 . </t>
  </si>
  <si>
    <t xml:space="preserve">37 / 23 . </t>
  </si>
  <si>
    <t xml:space="preserve">37 / 24 . </t>
  </si>
  <si>
    <t xml:space="preserve">37 / 25 . </t>
  </si>
  <si>
    <t xml:space="preserve">37 / 26 . </t>
  </si>
  <si>
    <t xml:space="preserve">37 / 27 . </t>
  </si>
  <si>
    <t xml:space="preserve">37 / 28 . </t>
  </si>
  <si>
    <t xml:space="preserve">37 / 29 . </t>
  </si>
  <si>
    <t xml:space="preserve">37 / 30 . </t>
  </si>
  <si>
    <t>WHT01_Slab_host_contact_olivine_Profile_</t>
  </si>
  <si>
    <t xml:space="preserve">40 / 21 . </t>
  </si>
  <si>
    <t xml:space="preserve">40 / 22 . </t>
  </si>
  <si>
    <t xml:space="preserve">40 / 23 . </t>
  </si>
  <si>
    <t xml:space="preserve">40 / 24 . </t>
  </si>
  <si>
    <t xml:space="preserve">40 / 25 . </t>
  </si>
  <si>
    <t>AZ18WHT1</t>
  </si>
  <si>
    <t>AZ18_WHT01_slab_large_cpx_ext_08</t>
  </si>
  <si>
    <t>CPX_8</t>
  </si>
  <si>
    <t>AZ18_WHT01_slab_large_cpx_ext_09</t>
  </si>
  <si>
    <t>CPX_9</t>
  </si>
  <si>
    <t>AZ18_WHT01_slab_large_cpx_ext_15</t>
  </si>
  <si>
    <t>CPX_15</t>
  </si>
  <si>
    <t>AZ18_WHT01_slab_large_cpx_ext_16</t>
  </si>
  <si>
    <t>CPX_16</t>
  </si>
  <si>
    <t>AZ18_WHT01_slab_large_cpx_ext_22</t>
  </si>
  <si>
    <t>AZ18_WHT01_slab_large_cpx__31</t>
  </si>
  <si>
    <t>CPX_31</t>
  </si>
  <si>
    <t>AZ18_WHT01_slab_cpx__40</t>
  </si>
  <si>
    <t>CPX_40</t>
  </si>
  <si>
    <t>AZ18_WHT01_slab_cpx_large_44</t>
  </si>
  <si>
    <t>CPX_44</t>
  </si>
  <si>
    <t>AZ18_WHT01_slab_cpx_large_45A</t>
  </si>
  <si>
    <t>AZ18_WHT01_slab_cpx_72A</t>
  </si>
  <si>
    <t>AZ18WHT6</t>
  </si>
  <si>
    <t>Olivine</t>
  </si>
  <si>
    <t>Secondary</t>
  </si>
  <si>
    <t>Xenocrysts</t>
  </si>
  <si>
    <t>Phenocrysts</t>
  </si>
  <si>
    <t>Averages</t>
  </si>
  <si>
    <t>opx</t>
  </si>
  <si>
    <t>R-20_opx-1_A</t>
  </si>
  <si>
    <t>R-21_opx-1_B</t>
  </si>
  <si>
    <t>R-22_opx-4_A</t>
  </si>
  <si>
    <t>R-20_opx-1_B</t>
  </si>
  <si>
    <t>R-21_opx-1_A</t>
  </si>
  <si>
    <t>R-22_opx-4_B</t>
  </si>
  <si>
    <t>R-2_opx-0l6_mistaken_Rim</t>
  </si>
  <si>
    <t>R-3_opx-1_A</t>
  </si>
  <si>
    <t>R-30_opx-2_A</t>
  </si>
  <si>
    <t>R-31_opx-1_A</t>
  </si>
  <si>
    <t>R-30_opx-2_B</t>
  </si>
  <si>
    <t>R-31_opx-1_B</t>
  </si>
  <si>
    <t>All Primary Minersls</t>
  </si>
  <si>
    <t>Average</t>
  </si>
  <si>
    <t>Stdev</t>
  </si>
  <si>
    <t>Count</t>
  </si>
  <si>
    <t>FeO*</t>
  </si>
  <si>
    <t>LOI</t>
  </si>
  <si>
    <t>Totals</t>
  </si>
  <si>
    <t>MG#</t>
  </si>
  <si>
    <t>Primary rim Summary</t>
  </si>
  <si>
    <t xml:space="preserve">Primary core Summary </t>
  </si>
  <si>
    <t>Primary interior Summary</t>
  </si>
  <si>
    <t>Primary core Summary</t>
  </si>
  <si>
    <t xml:space="preserve"> Scoria rim Summary</t>
  </si>
  <si>
    <t xml:space="preserve">scoria Summary </t>
  </si>
  <si>
    <t xml:space="preserve">Summary core Summary </t>
  </si>
  <si>
    <t>Summary Average</t>
  </si>
  <si>
    <t>overgrowth summary</t>
  </si>
  <si>
    <t>stdev</t>
  </si>
  <si>
    <t>Multiple Profiles</t>
  </si>
  <si>
    <t>CPX</t>
  </si>
  <si>
    <t>Number of Grains</t>
  </si>
  <si>
    <t>N samples</t>
  </si>
  <si>
    <t>AZ18 WHT1 Glass at Exterior</t>
  </si>
  <si>
    <t>AZ18 WHT1 Interior Glass</t>
  </si>
  <si>
    <t>AZ18 WHT6</t>
  </si>
  <si>
    <t>Melt Inclusion Average</t>
  </si>
  <si>
    <t>Sample</t>
  </si>
  <si>
    <t>Embayment</t>
  </si>
  <si>
    <t>ND70</t>
  </si>
  <si>
    <t>AZ18WHT06 Primary</t>
  </si>
  <si>
    <t>AZ18WHT01 Primary</t>
  </si>
  <si>
    <t>AZ18WHT01 Fine Overgrowth</t>
  </si>
  <si>
    <t>AZ18WHT01 MP</t>
  </si>
  <si>
    <t>AZ18WHT06 Secondary</t>
  </si>
  <si>
    <r>
      <t>SiO</t>
    </r>
    <r>
      <rPr>
        <b/>
        <vertAlign val="subscript"/>
        <sz val="10"/>
        <rFont val="Arial"/>
        <family val="2"/>
      </rPr>
      <t>2</t>
    </r>
  </si>
  <si>
    <t>FeOt</t>
  </si>
  <si>
    <t>H2O</t>
  </si>
  <si>
    <t>FeO</t>
    <phoneticPr fontId="0" type="noConversion"/>
  </si>
  <si>
    <t>H2O</t>
    <phoneticPr fontId="0" type="noConversion"/>
  </si>
  <si>
    <t>O</t>
    <phoneticPr fontId="0" type="noConversion"/>
  </si>
  <si>
    <t>CO2</t>
  </si>
  <si>
    <t>F</t>
  </si>
  <si>
    <t>Na</t>
  </si>
  <si>
    <t>Mg</t>
  </si>
  <si>
    <t>NaCl</t>
  </si>
  <si>
    <t xml:space="preserve">MgF2 </t>
  </si>
  <si>
    <t>CaSO4</t>
  </si>
  <si>
    <t>S</t>
  </si>
  <si>
    <t>Ca</t>
  </si>
  <si>
    <t>O</t>
  </si>
  <si>
    <t>Li2CO3</t>
  </si>
  <si>
    <t>Li</t>
  </si>
  <si>
    <t>Li2O</t>
  </si>
  <si>
    <t>Sr</t>
  </si>
  <si>
    <t>SrO</t>
  </si>
  <si>
    <t>Fe2O3</t>
  </si>
  <si>
    <t xml:space="preserve">Fe </t>
  </si>
  <si>
    <t>Molar Mass</t>
  </si>
  <si>
    <t># Cations</t>
  </si>
  <si>
    <t># Oxygen</t>
  </si>
  <si>
    <t>Fe/O</t>
  </si>
  <si>
    <t>Molar</t>
  </si>
  <si>
    <t>Si</t>
  </si>
  <si>
    <t>Cr</t>
  </si>
  <si>
    <t>Fe</t>
  </si>
  <si>
    <t>K2</t>
  </si>
  <si>
    <t>Al</t>
  </si>
  <si>
    <t>P</t>
  </si>
  <si>
    <t>Ti</t>
  </si>
  <si>
    <t>Mn</t>
  </si>
  <si>
    <t>Ni</t>
  </si>
  <si>
    <t>Sum</t>
  </si>
  <si>
    <t>Mole Fraction</t>
  </si>
  <si>
    <t xml:space="preserve">Oxygen to Cation Ratio </t>
  </si>
  <si>
    <t>Charge Def</t>
  </si>
  <si>
    <r>
      <t>CaTs Al</t>
    </r>
    <r>
      <rPr>
        <b/>
        <vertAlign val="superscript"/>
        <sz val="10"/>
        <rFont val="Arial"/>
        <family val="2"/>
      </rPr>
      <t>IV</t>
    </r>
  </si>
  <si>
    <r>
      <t>CrTs Al</t>
    </r>
    <r>
      <rPr>
        <b/>
        <vertAlign val="superscript"/>
        <sz val="10"/>
        <rFont val="Arial"/>
        <family val="2"/>
      </rPr>
      <t>IV</t>
    </r>
  </si>
  <si>
    <r>
      <t>TiTs Al</t>
    </r>
    <r>
      <rPr>
        <b/>
        <vertAlign val="superscript"/>
        <sz val="10"/>
        <rFont val="Arial"/>
        <family val="2"/>
      </rPr>
      <t>IV</t>
    </r>
  </si>
  <si>
    <r>
      <t>Al</t>
    </r>
    <r>
      <rPr>
        <b/>
        <vertAlign val="superscript"/>
        <sz val="10"/>
        <rFont val="Arial"/>
        <family val="2"/>
      </rPr>
      <t>IV</t>
    </r>
    <r>
      <rPr>
        <b/>
        <sz val="10"/>
        <rFont val="Arial"/>
        <family val="2"/>
      </rPr>
      <t>/</t>
    </r>
    <r>
      <rPr>
        <b/>
        <sz val="10"/>
        <rFont val="Symbol"/>
        <family val="1"/>
      </rPr>
      <t>S</t>
    </r>
    <r>
      <rPr>
        <b/>
        <sz val="10"/>
        <rFont val="Arial"/>
        <family val="2"/>
      </rPr>
      <t>Tet</t>
    </r>
  </si>
  <si>
    <t>O'Leary Al(Tet)</t>
  </si>
  <si>
    <t>M2 Al</t>
  </si>
  <si>
    <t>K</t>
  </si>
  <si>
    <t>Fo#</t>
  </si>
  <si>
    <t>AlIV/Al total</t>
  </si>
  <si>
    <t>Cr2O3 + Al2O3</t>
  </si>
  <si>
    <t>Na2O/Al2O3</t>
  </si>
  <si>
    <t>Na/Al</t>
  </si>
  <si>
    <t>Na/Ca</t>
  </si>
  <si>
    <t>Ol_62</t>
  </si>
  <si>
    <t>Ol_63</t>
  </si>
  <si>
    <t>Ignore</t>
  </si>
  <si>
    <t>yes</t>
  </si>
  <si>
    <t>Marked_bad</t>
  </si>
  <si>
    <t>TRU 1</t>
  </si>
  <si>
    <t>TRU 2</t>
  </si>
  <si>
    <t>TRU 3</t>
  </si>
  <si>
    <t>TRU 4</t>
  </si>
  <si>
    <t>TRU 5</t>
  </si>
  <si>
    <t>TRU 6</t>
  </si>
  <si>
    <t>TRU 7</t>
  </si>
  <si>
    <t>TRU 11</t>
  </si>
  <si>
    <t>TRU 12</t>
  </si>
  <si>
    <t>TRU 31</t>
  </si>
  <si>
    <t>Source</t>
  </si>
  <si>
    <t>Alibert 1994</t>
  </si>
  <si>
    <t>GC2a</t>
  </si>
  <si>
    <t>GC2b</t>
  </si>
  <si>
    <t>GC2c</t>
  </si>
  <si>
    <t xml:space="preserve">GC2e </t>
  </si>
  <si>
    <t>GC2x</t>
  </si>
  <si>
    <t>Li et al. 2008</t>
  </si>
  <si>
    <t>AZ18WHT06 Xenocrysts_core</t>
  </si>
  <si>
    <t>AZ18WHT06 Xenocrysts_bound</t>
  </si>
  <si>
    <t>AZ18WHT06 Xenocrysts_rim</t>
  </si>
  <si>
    <t>Ce</t>
  </si>
  <si>
    <t>Profile</t>
  </si>
  <si>
    <t>Distance µm</t>
  </si>
  <si>
    <t>Ol_180</t>
  </si>
  <si>
    <t>Ol_190</t>
  </si>
  <si>
    <t>Ol_191</t>
  </si>
  <si>
    <t>Ol_181</t>
  </si>
  <si>
    <t>Ol_193</t>
  </si>
  <si>
    <t>Profile_Name</t>
  </si>
  <si>
    <t>Ol_192</t>
  </si>
  <si>
    <t>Xenolith_Or_Sample</t>
  </si>
  <si>
    <t>Core_Rim</t>
  </si>
  <si>
    <t>Melt Pocket Summary</t>
  </si>
  <si>
    <t>Grand Total</t>
  </si>
  <si>
    <t>StdDev of CaO</t>
  </si>
  <si>
    <t>Count of CaO</t>
  </si>
  <si>
    <t>StdDev of Cr2O3</t>
  </si>
  <si>
    <t>StdDev of Al2O3</t>
  </si>
  <si>
    <t>Count of Al2O3</t>
  </si>
  <si>
    <t>Average of P2O5</t>
  </si>
  <si>
    <t>StdDev of P2O5</t>
  </si>
  <si>
    <t>Count of P2O5</t>
  </si>
  <si>
    <t>StdDev of TiO2</t>
  </si>
  <si>
    <t>Average of Fo#</t>
  </si>
  <si>
    <t>StdDev of Fo#</t>
  </si>
  <si>
    <t>Count of Fo#</t>
  </si>
  <si>
    <t>overgrowth</t>
  </si>
  <si>
    <t>Plots Below !!!</t>
  </si>
  <si>
    <t>NaO2</t>
  </si>
  <si>
    <t>CPX Summary</t>
  </si>
  <si>
    <t>Cores</t>
  </si>
  <si>
    <t>StdDev of MnO</t>
  </si>
  <si>
    <t>Distance to Xenolith Exterior mm</t>
  </si>
  <si>
    <t>large grain</t>
  </si>
  <si>
    <t xml:space="preserve">small isoated </t>
  </si>
  <si>
    <t>medium no overgrowths</t>
  </si>
  <si>
    <t>Comments</t>
  </si>
  <si>
    <t xml:space="preserve">Large Question mark also called spinel profile 2 </t>
  </si>
  <si>
    <t>medium spinel near large er spinel 58</t>
  </si>
  <si>
    <t xml:space="preserve">isolated spinel inclusion in pysoxene </t>
  </si>
  <si>
    <t>large blobby</t>
  </si>
  <si>
    <t>Ghost spinel with holes near edge</t>
  </si>
  <si>
    <t>small blobby in mp with overgrowths</t>
  </si>
  <si>
    <t>small with overgrowths</t>
  </si>
  <si>
    <t>small</t>
  </si>
  <si>
    <t>small lots of overgrowths</t>
  </si>
  <si>
    <t>medium</t>
  </si>
  <si>
    <t>large</t>
  </si>
  <si>
    <t>same as 79</t>
  </si>
  <si>
    <t>medium with significant overgrowths core to prof 85</t>
  </si>
  <si>
    <t>Host Basalt Glass</t>
  </si>
  <si>
    <t>Average &gt; 10 mm</t>
  </si>
  <si>
    <t>average</t>
  </si>
  <si>
    <t>std</t>
  </si>
  <si>
    <t>Interior Glass</t>
  </si>
  <si>
    <t>Interior MP CPX</t>
  </si>
  <si>
    <t xml:space="preserve">Interior Spinel </t>
  </si>
  <si>
    <t>Spinel</t>
  </si>
  <si>
    <t>upper stdev</t>
  </si>
  <si>
    <t xml:space="preserve">large Interior Spinel Average </t>
  </si>
  <si>
    <t>AZ18WHT01 Large Interior</t>
  </si>
  <si>
    <t xml:space="preserve"> Donte use this not sure this is MP</t>
  </si>
  <si>
    <t>number points</t>
  </si>
  <si>
    <t>n = 51</t>
  </si>
  <si>
    <t>1 σ</t>
  </si>
  <si>
    <t>sample</t>
  </si>
  <si>
    <t xml:space="preserve"> SiO2  </t>
  </si>
  <si>
    <t xml:space="preserve"> TiO2  </t>
  </si>
  <si>
    <t xml:space="preserve"> Al2O3 </t>
  </si>
  <si>
    <t xml:space="preserve"> FeO*</t>
  </si>
  <si>
    <t xml:space="preserve"> MnO   </t>
  </si>
  <si>
    <t xml:space="preserve"> MgO   </t>
  </si>
  <si>
    <t xml:space="preserve"> CaO   </t>
  </si>
  <si>
    <t xml:space="preserve"> Na2O  </t>
  </si>
  <si>
    <t xml:space="preserve"> K2O   </t>
  </si>
  <si>
    <t xml:space="preserve"> P2O5  </t>
  </si>
  <si>
    <t xml:space="preserve"> Sum</t>
  </si>
  <si>
    <t>LOI (%)</t>
  </si>
  <si>
    <t>wt%</t>
  </si>
  <si>
    <t>GBCGC2</t>
  </si>
  <si>
    <t>Lava az09uk01</t>
  </si>
  <si>
    <t>Whole Rock</t>
  </si>
  <si>
    <t>Lava</t>
  </si>
  <si>
    <t xml:space="preserve">Border </t>
  </si>
  <si>
    <t>mm</t>
  </si>
  <si>
    <t>Total Alk</t>
  </si>
  <si>
    <t>Reconstructed comp</t>
  </si>
  <si>
    <t>Total Uncert melt vein wt%</t>
  </si>
  <si>
    <t>Cl ppm</t>
  </si>
  <si>
    <t>Interior Glass avg</t>
  </si>
  <si>
    <t>Interior Glass stdev</t>
  </si>
  <si>
    <t>High</t>
  </si>
  <si>
    <t>Low</t>
  </si>
  <si>
    <t>sterr mean</t>
  </si>
  <si>
    <t>stderr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</si>
</sst>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"/>
    <numFmt numFmtId="166" formatCode="0.0000"/>
    <numFmt numFmtId="167" formatCode="0.000"/>
  </numFmts>
  <fonts count="27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8"/>
      <color rgb="FF000000"/>
      <name val="Arial Unicode MS"/>
      <family val="2"/>
    </font>
    <font>
      <sz val="10"/>
      <color rgb="FF1F497D"/>
      <name val="Arial Unicode MS"/>
      <family val="2"/>
    </font>
    <font>
      <b/>
      <sz val="8"/>
      <color rgb="FF000000"/>
      <name val="Arial Unicode MS"/>
      <family val="2"/>
    </font>
    <font>
      <b/>
      <sz val="10"/>
      <color rgb="FF1F497D"/>
      <name val="Arial Unicode MS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2"/>
      <name val="Verdana"/>
      <family val="2"/>
    </font>
    <font>
      <b/>
      <sz val="10"/>
      <name val="Helvetica"/>
      <family val="2"/>
    </font>
    <font>
      <b/>
      <sz val="11"/>
      <color rgb="FF202124"/>
      <name val="Arial"/>
      <family val="2"/>
    </font>
    <font>
      <sz val="10"/>
      <name val="Verdana"/>
      <family val="2"/>
    </font>
    <font>
      <sz val="11"/>
      <name val="Calibri"/>
      <family val="2"/>
    </font>
    <font>
      <sz val="10"/>
      <color indexed="8"/>
      <name val="Verdana"/>
      <family val="2"/>
    </font>
    <font>
      <sz val="14"/>
      <color rgb="FF202124"/>
      <name val="Arial"/>
      <family val="2"/>
    </font>
    <font>
      <sz val="11"/>
      <color rgb="FF202124"/>
      <name val="Arial"/>
      <family val="2"/>
    </font>
    <font>
      <b/>
      <vertAlign val="superscript"/>
      <sz val="10"/>
      <name val="Arial"/>
      <family val="2"/>
    </font>
    <font>
      <b/>
      <sz val="10"/>
      <name val="Symbol"/>
      <family val="1"/>
    </font>
    <font>
      <sz val="10"/>
      <color theme="1"/>
      <name val="Verdana"/>
      <family val="2"/>
    </font>
    <font>
      <u/>
      <sz val="12"/>
      <color theme="1"/>
      <name val="Calibri"/>
      <family val="2"/>
      <scheme val="minor"/>
    </font>
    <font>
      <b/>
      <sz val="12"/>
      <color rgb="FF000000"/>
      <name val="Times New Roman"/>
      <family val="2"/>
    </font>
    <font>
      <sz val="10"/>
      <color indexed="17"/>
      <name val="Verdana"/>
      <family val="2"/>
    </font>
    <font>
      <b/>
      <u/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indexed="43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0" fontId="7" fillId="0" borderId="0" xfId="0" applyFont="1"/>
    <xf numFmtId="2" fontId="2" fillId="0" borderId="0" xfId="0" applyNumberFormat="1" applyFont="1"/>
    <xf numFmtId="2" fontId="5" fillId="0" borderId="0" xfId="0" applyNumberFormat="1" applyFont="1" applyAlignment="1">
      <alignment horizontal="center" vertical="center" wrapText="1"/>
    </xf>
    <xf numFmtId="10" fontId="0" fillId="0" borderId="0" xfId="0" applyNumberFormat="1"/>
    <xf numFmtId="10" fontId="5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wrapText="1"/>
    </xf>
    <xf numFmtId="17" fontId="2" fillId="0" borderId="0" xfId="0" applyNumberFormat="1" applyFont="1" applyAlignment="1">
      <alignment horizontal="left" indent="1"/>
    </xf>
    <xf numFmtId="0" fontId="2" fillId="0" borderId="1" xfId="0" applyFont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17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7" xfId="0" applyBorder="1"/>
    <xf numFmtId="166" fontId="7" fillId="0" borderId="0" xfId="0" applyNumberFormat="1" applyFont="1"/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7" xfId="0" applyBorder="1" applyAlignment="1">
      <alignment wrapText="1"/>
    </xf>
    <xf numFmtId="0" fontId="0" fillId="0" borderId="6" xfId="0" applyBorder="1" applyAlignment="1">
      <alignment wrapText="1"/>
    </xf>
    <xf numFmtId="0" fontId="2" fillId="0" borderId="6" xfId="0" applyFont="1" applyBorder="1" applyAlignment="1">
      <alignment vertical="top"/>
    </xf>
    <xf numFmtId="0" fontId="0" fillId="3" borderId="0" xfId="0" applyFill="1"/>
    <xf numFmtId="167" fontId="0" fillId="0" borderId="0" xfId="0" applyNumberFormat="1"/>
    <xf numFmtId="10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8" xfId="0" applyFont="1" applyBorder="1" applyAlignment="1">
      <alignment horizontal="left"/>
    </xf>
    <xf numFmtId="0" fontId="2" fillId="0" borderId="8" xfId="0" applyFont="1" applyBorder="1"/>
    <xf numFmtId="0" fontId="2" fillId="4" borderId="8" xfId="0" applyFont="1" applyFill="1" applyBorder="1" applyAlignment="1">
      <alignment wrapText="1"/>
    </xf>
    <xf numFmtId="0" fontId="9" fillId="0" borderId="0" xfId="0" applyFont="1"/>
    <xf numFmtId="2" fontId="0" fillId="3" borderId="0" xfId="0" applyNumberFormat="1" applyFill="1"/>
    <xf numFmtId="2" fontId="1" fillId="0" borderId="1" xfId="0" applyNumberFormat="1" applyFont="1" applyBorder="1" applyAlignment="1">
      <alignment horizontal="center" vertical="top" wrapText="1"/>
    </xf>
    <xf numFmtId="2" fontId="0" fillId="0" borderId="6" xfId="0" applyNumberFormat="1" applyBorder="1"/>
    <xf numFmtId="0" fontId="0" fillId="5" borderId="0" xfId="0" applyFill="1"/>
    <xf numFmtId="17" fontId="0" fillId="5" borderId="0" xfId="0" applyNumberFormat="1" applyFill="1"/>
    <xf numFmtId="2" fontId="0" fillId="5" borderId="0" xfId="0" applyNumberFormat="1" applyFill="1"/>
    <xf numFmtId="0" fontId="0" fillId="5" borderId="4" xfId="0" applyFill="1" applyBorder="1"/>
    <xf numFmtId="0" fontId="0" fillId="5" borderId="3" xfId="0" applyFill="1" applyBorder="1"/>
    <xf numFmtId="0" fontId="10" fillId="0" borderId="0" xfId="0" applyFont="1" applyAlignment="1">
      <alignment horizontal="center"/>
    </xf>
    <xf numFmtId="164" fontId="12" fillId="6" borderId="6" xfId="0" applyNumberFormat="1" applyFont="1" applyFill="1" applyBorder="1" applyAlignment="1">
      <alignment horizontal="center"/>
    </xf>
    <xf numFmtId="2" fontId="12" fillId="6" borderId="6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6" fillId="0" borderId="9" xfId="0" applyFont="1" applyBorder="1" applyAlignment="1">
      <alignment horizontal="right" vertical="top" wrapText="1"/>
    </xf>
    <xf numFmtId="0" fontId="18" fillId="0" borderId="0" xfId="0" applyFont="1"/>
    <xf numFmtId="0" fontId="19" fillId="0" borderId="0" xfId="0" applyFont="1"/>
    <xf numFmtId="166" fontId="0" fillId="0" borderId="0" xfId="0" applyNumberFormat="1" applyAlignment="1">
      <alignment wrapText="1"/>
    </xf>
    <xf numFmtId="166" fontId="0" fillId="0" borderId="0" xfId="0" applyNumberFormat="1"/>
    <xf numFmtId="0" fontId="10" fillId="7" borderId="0" xfId="0" applyFont="1" applyFill="1" applyAlignment="1">
      <alignment horizontal="center"/>
    </xf>
    <xf numFmtId="0" fontId="2" fillId="4" borderId="8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3" borderId="0" xfId="0" applyFont="1" applyFill="1" applyAlignment="1">
      <alignment horizontal="left" indent="2"/>
    </xf>
    <xf numFmtId="2" fontId="22" fillId="0" borderId="0" xfId="0" applyNumberFormat="1" applyFont="1"/>
    <xf numFmtId="2" fontId="7" fillId="0" borderId="0" xfId="0" applyNumberFormat="1" applyFont="1"/>
    <xf numFmtId="0" fontId="23" fillId="0" borderId="0" xfId="0" applyFont="1"/>
    <xf numFmtId="164" fontId="24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2" fontId="9" fillId="0" borderId="0" xfId="0" applyNumberFormat="1" applyFont="1"/>
    <xf numFmtId="2" fontId="2" fillId="0" borderId="0" xfId="0" applyNumberFormat="1" applyFont="1" applyAlignment="1">
      <alignment wrapText="1"/>
    </xf>
    <xf numFmtId="0" fontId="2" fillId="3" borderId="0" xfId="0" applyFont="1" applyFill="1"/>
    <xf numFmtId="0" fontId="25" fillId="0" borderId="0" xfId="0" applyFont="1"/>
    <xf numFmtId="2" fontId="25" fillId="0" borderId="0" xfId="0" applyNumberFormat="1" applyFont="1"/>
    <xf numFmtId="0" fontId="25" fillId="8" borderId="1" xfId="0" applyFont="1" applyFill="1" applyBorder="1"/>
    <xf numFmtId="2" fontId="25" fillId="8" borderId="1" xfId="0" applyNumberFormat="1" applyFont="1" applyFill="1" applyBorder="1"/>
    <xf numFmtId="0" fontId="2" fillId="0" borderId="0" xfId="0" applyFont="1" applyAlignment="1">
      <alignment horizontal="right"/>
    </xf>
    <xf numFmtId="0" fontId="26" fillId="0" borderId="0" xfId="0" applyFont="1" applyAlignment="1">
      <alignment vertical="center"/>
    </xf>
    <xf numFmtId="2" fontId="0" fillId="0" borderId="0" xfId="0" applyNumberFormat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CPX_Summary!$AA$1</c:f>
              <c:strCache>
                <c:ptCount val="1"/>
                <c:pt idx="0">
                  <c:v>Cr#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CPX_Summary!$Z$2:$Z$169</c:f>
              <c:numCache>
                <c:formatCode>0.00</c:formatCode>
                <c:ptCount val="168"/>
                <c:pt idx="0">
                  <c:v>91.719705867555973</c:v>
                </c:pt>
                <c:pt idx="1">
                  <c:v>91.771805485761462</c:v>
                </c:pt>
                <c:pt idx="2">
                  <c:v>91.877177075550989</c:v>
                </c:pt>
                <c:pt idx="3">
                  <c:v>91.608178347404078</c:v>
                </c:pt>
                <c:pt idx="4">
                  <c:v>91.794937171066138</c:v>
                </c:pt>
                <c:pt idx="5">
                  <c:v>91.632873170546802</c:v>
                </c:pt>
                <c:pt idx="6">
                  <c:v>91.632108737220889</c:v>
                </c:pt>
                <c:pt idx="7">
                  <c:v>91.633637603872714</c:v>
                </c:pt>
                <c:pt idx="8">
                  <c:v>91.714994824596147</c:v>
                </c:pt>
                <c:pt idx="9">
                  <c:v>91.635397984899924</c:v>
                </c:pt>
                <c:pt idx="10">
                  <c:v>91.758306621139141</c:v>
                </c:pt>
                <c:pt idx="11">
                  <c:v>91.273685674829309</c:v>
                </c:pt>
                <c:pt idx="12">
                  <c:v>91.748451320962161</c:v>
                </c:pt>
                <c:pt idx="13">
                  <c:v>91.889740361968251</c:v>
                </c:pt>
                <c:pt idx="14">
                  <c:v>91.693826322663966</c:v>
                </c:pt>
                <c:pt idx="15">
                  <c:v>91.636605123593213</c:v>
                </c:pt>
                <c:pt idx="16">
                  <c:v>91.854625831382634</c:v>
                </c:pt>
                <c:pt idx="17">
                  <c:v>91.38309139372015</c:v>
                </c:pt>
                <c:pt idx="19">
                  <c:v>91.671360336853795</c:v>
                </c:pt>
                <c:pt idx="20">
                  <c:v>92.292318931301565</c:v>
                </c:pt>
                <c:pt idx="22">
                  <c:v>91.731977580752542</c:v>
                </c:pt>
                <c:pt idx="23">
                  <c:v>91.731977580752542</c:v>
                </c:pt>
                <c:pt idx="24">
                  <c:v>92.394326881886116</c:v>
                </c:pt>
                <c:pt idx="25" formatCode="General">
                  <c:v>82.337509574146466</c:v>
                </c:pt>
                <c:pt idx="26" formatCode="General">
                  <c:v>80.297321238243484</c:v>
                </c:pt>
                <c:pt idx="27" formatCode="General">
                  <c:v>82.359847496806921</c:v>
                </c:pt>
                <c:pt idx="28" formatCode="General">
                  <c:v>78.87368993718799</c:v>
                </c:pt>
                <c:pt idx="29" formatCode="General">
                  <c:v>76.762358584000111</c:v>
                </c:pt>
                <c:pt idx="30" formatCode="General">
                  <c:v>77.394506857924199</c:v>
                </c:pt>
                <c:pt idx="31" formatCode="General">
                  <c:v>77.399987124336945</c:v>
                </c:pt>
                <c:pt idx="32" formatCode="General">
                  <c:v>77.885338277895158</c:v>
                </c:pt>
                <c:pt idx="33" formatCode="General">
                  <c:v>78.96522029489816</c:v>
                </c:pt>
                <c:pt idx="34" formatCode="General">
                  <c:v>79.084859980343282</c:v>
                </c:pt>
                <c:pt idx="35" formatCode="General">
                  <c:v>78.394915320168508</c:v>
                </c:pt>
                <c:pt idx="36" formatCode="General">
                  <c:v>79.207951328156113</c:v>
                </c:pt>
                <c:pt idx="37" formatCode="General">
                  <c:v>79.758835765953989</c:v>
                </c:pt>
                <c:pt idx="38" formatCode="General">
                  <c:v>80.165260077222015</c:v>
                </c:pt>
                <c:pt idx="39" formatCode="General">
                  <c:v>80.357568436577765</c:v>
                </c:pt>
                <c:pt idx="40" formatCode="General">
                  <c:v>87.465106032037582</c:v>
                </c:pt>
                <c:pt idx="41" formatCode="General">
                  <c:v>91.055379837639251</c:v>
                </c:pt>
                <c:pt idx="42" formatCode="General">
                  <c:v>91.64969477290316</c:v>
                </c:pt>
                <c:pt idx="43" formatCode="General">
                  <c:v>90.921531810819928</c:v>
                </c:pt>
                <c:pt idx="44" formatCode="General">
                  <c:v>91.238312778947844</c:v>
                </c:pt>
                <c:pt idx="45" formatCode="General">
                  <c:v>91.09472460297674</c:v>
                </c:pt>
                <c:pt idx="46" formatCode="General">
                  <c:v>91.127858037091798</c:v>
                </c:pt>
                <c:pt idx="47" formatCode="General">
                  <c:v>90.991239981746844</c:v>
                </c:pt>
                <c:pt idx="48" formatCode="General">
                  <c:v>91.290704658157935</c:v>
                </c:pt>
                <c:pt idx="49" formatCode="General">
                  <c:v>91.60974821037307</c:v>
                </c:pt>
                <c:pt idx="50" formatCode="General">
                  <c:v>91.480744253484232</c:v>
                </c:pt>
                <c:pt idx="51" formatCode="General">
                  <c:v>91.472326038390364</c:v>
                </c:pt>
                <c:pt idx="52" formatCode="General">
                  <c:v>91.671769547899245</c:v>
                </c:pt>
                <c:pt idx="53" formatCode="General">
                  <c:v>91.537627437123859</c:v>
                </c:pt>
                <c:pt idx="54" formatCode="General">
                  <c:v>91.450165972864454</c:v>
                </c:pt>
                <c:pt idx="55" formatCode="General">
                  <c:v>91.489181801784866</c:v>
                </c:pt>
                <c:pt idx="56" formatCode="General">
                  <c:v>91.2299792514263</c:v>
                </c:pt>
                <c:pt idx="57" formatCode="General">
                  <c:v>91.22174888216999</c:v>
                </c:pt>
                <c:pt idx="58" formatCode="General">
                  <c:v>91.479985495224142</c:v>
                </c:pt>
                <c:pt idx="59" formatCode="General">
                  <c:v>91.450619287105184</c:v>
                </c:pt>
                <c:pt idx="60" formatCode="General">
                  <c:v>91.432621360377425</c:v>
                </c:pt>
                <c:pt idx="61" formatCode="General">
                  <c:v>91.134339259146714</c:v>
                </c:pt>
                <c:pt idx="62" formatCode="General">
                  <c:v>91.319529543890241</c:v>
                </c:pt>
                <c:pt idx="63" formatCode="General">
                  <c:v>91.313507859879323</c:v>
                </c:pt>
                <c:pt idx="64" formatCode="General">
                  <c:v>81.761510652591824</c:v>
                </c:pt>
                <c:pt idx="65" formatCode="General">
                  <c:v>90.543981824064545</c:v>
                </c:pt>
                <c:pt idx="66" formatCode="General">
                  <c:v>91.543864147744571</c:v>
                </c:pt>
                <c:pt idx="67" formatCode="General">
                  <c:v>92.381980283643017</c:v>
                </c:pt>
                <c:pt idx="68" formatCode="General">
                  <c:v>92.56317294365283</c:v>
                </c:pt>
                <c:pt idx="69" formatCode="General">
                  <c:v>91.324766862167095</c:v>
                </c:pt>
                <c:pt idx="70" formatCode="General">
                  <c:v>90.346645082875796</c:v>
                </c:pt>
                <c:pt idx="71" formatCode="General">
                  <c:v>89.978312066466444</c:v>
                </c:pt>
                <c:pt idx="72" formatCode="General">
                  <c:v>90.746153702504557</c:v>
                </c:pt>
                <c:pt idx="73" formatCode="General">
                  <c:v>90.396430597972284</c:v>
                </c:pt>
                <c:pt idx="74" formatCode="General">
                  <c:v>90.923502230117649</c:v>
                </c:pt>
                <c:pt idx="75" formatCode="General">
                  <c:v>90.949671850822838</c:v>
                </c:pt>
                <c:pt idx="76" formatCode="General">
                  <c:v>90.586858283400815</c:v>
                </c:pt>
                <c:pt idx="77" formatCode="General">
                  <c:v>90.710464722092922</c:v>
                </c:pt>
                <c:pt idx="78" formatCode="General">
                  <c:v>91.081423079527241</c:v>
                </c:pt>
                <c:pt idx="79" formatCode="General">
                  <c:v>90.98896479457764</c:v>
                </c:pt>
                <c:pt idx="80" formatCode="General">
                  <c:v>90.592592826710188</c:v>
                </c:pt>
                <c:pt idx="81" formatCode="General">
                  <c:v>90.972401542269779</c:v>
                </c:pt>
                <c:pt idx="82" formatCode="General">
                  <c:v>90.703040111488107</c:v>
                </c:pt>
                <c:pt idx="83" formatCode="General">
                  <c:v>90.693729689133889</c:v>
                </c:pt>
                <c:pt idx="84" formatCode="General">
                  <c:v>90.527061499663162</c:v>
                </c:pt>
                <c:pt idx="85" formatCode="General">
                  <c:v>90.977736067191955</c:v>
                </c:pt>
                <c:pt idx="86" formatCode="General">
                  <c:v>74.999014675068707</c:v>
                </c:pt>
                <c:pt idx="87" formatCode="General">
                  <c:v>81.028170946170079</c:v>
                </c:pt>
                <c:pt idx="88" formatCode="General">
                  <c:v>90.976379309466864</c:v>
                </c:pt>
                <c:pt idx="89" formatCode="General">
                  <c:v>90.753150739707905</c:v>
                </c:pt>
                <c:pt idx="90" formatCode="General">
                  <c:v>88.918529464613471</c:v>
                </c:pt>
                <c:pt idx="91" formatCode="General">
                  <c:v>89.966102198125881</c:v>
                </c:pt>
                <c:pt idx="92" formatCode="General">
                  <c:v>89.974540355126635</c:v>
                </c:pt>
                <c:pt idx="93" formatCode="General">
                  <c:v>90.558131991533685</c:v>
                </c:pt>
                <c:pt idx="94" formatCode="General">
                  <c:v>90.102785341537341</c:v>
                </c:pt>
                <c:pt idx="95" formatCode="General">
                  <c:v>89.939043749786507</c:v>
                </c:pt>
                <c:pt idx="96" formatCode="General">
                  <c:v>89.541016204291651</c:v>
                </c:pt>
                <c:pt idx="97" formatCode="General">
                  <c:v>90.39111717432354</c:v>
                </c:pt>
                <c:pt idx="98" formatCode="General">
                  <c:v>90.147743997173819</c:v>
                </c:pt>
                <c:pt idx="99" formatCode="General">
                  <c:v>92.028657811504317</c:v>
                </c:pt>
                <c:pt idx="100" formatCode="General">
                  <c:v>91.209279316215643</c:v>
                </c:pt>
                <c:pt idx="101" formatCode="General">
                  <c:v>90.546833176730345</c:v>
                </c:pt>
                <c:pt idx="102" formatCode="General">
                  <c:v>89.873552614623748</c:v>
                </c:pt>
                <c:pt idx="103" formatCode="General">
                  <c:v>91.061578578594762</c:v>
                </c:pt>
                <c:pt idx="104" formatCode="General">
                  <c:v>91.042242190690146</c:v>
                </c:pt>
                <c:pt idx="105" formatCode="General">
                  <c:v>90.67889741917358</c:v>
                </c:pt>
                <c:pt idx="106" formatCode="General">
                  <c:v>91.012732163571542</c:v>
                </c:pt>
                <c:pt idx="107" formatCode="General">
                  <c:v>90.712621878374193</c:v>
                </c:pt>
                <c:pt idx="108" formatCode="General">
                  <c:v>91.43738363286306</c:v>
                </c:pt>
                <c:pt idx="109" formatCode="General">
                  <c:v>91.406405783430245</c:v>
                </c:pt>
                <c:pt idx="110" formatCode="General">
                  <c:v>90.649919414233409</c:v>
                </c:pt>
                <c:pt idx="111" formatCode="General">
                  <c:v>90.434530044822807</c:v>
                </c:pt>
                <c:pt idx="112" formatCode="General">
                  <c:v>91.173568374642628</c:v>
                </c:pt>
                <c:pt idx="113" formatCode="General">
                  <c:v>91.144614393734955</c:v>
                </c:pt>
                <c:pt idx="114" formatCode="General">
                  <c:v>91.710984902968775</c:v>
                </c:pt>
                <c:pt idx="115" formatCode="General">
                  <c:v>90.830932599977231</c:v>
                </c:pt>
                <c:pt idx="116" formatCode="General">
                  <c:v>90.325331459325724</c:v>
                </c:pt>
                <c:pt idx="117" formatCode="General">
                  <c:v>91.324507941748408</c:v>
                </c:pt>
                <c:pt idx="118" formatCode="General">
                  <c:v>90.522028453684754</c:v>
                </c:pt>
                <c:pt idx="119" formatCode="General">
                  <c:v>90.190891536499507</c:v>
                </c:pt>
                <c:pt idx="120" formatCode="General">
                  <c:v>90.650126088830291</c:v>
                </c:pt>
                <c:pt idx="121" formatCode="General">
                  <c:v>91.738304729075963</c:v>
                </c:pt>
                <c:pt idx="122" formatCode="General">
                  <c:v>91.725557553907237</c:v>
                </c:pt>
                <c:pt idx="123" formatCode="General">
                  <c:v>90.803831253085164</c:v>
                </c:pt>
                <c:pt idx="124" formatCode="General">
                  <c:v>90.679576237051336</c:v>
                </c:pt>
                <c:pt idx="125" formatCode="General">
                  <c:v>89.670949845878766</c:v>
                </c:pt>
                <c:pt idx="126" formatCode="General">
                  <c:v>91.512390583766575</c:v>
                </c:pt>
                <c:pt idx="127" formatCode="General">
                  <c:v>90.756168473177752</c:v>
                </c:pt>
                <c:pt idx="128" formatCode="General">
                  <c:v>91.151689573723914</c:v>
                </c:pt>
                <c:pt idx="129" formatCode="General">
                  <c:v>91.349872823966365</c:v>
                </c:pt>
                <c:pt idx="130" formatCode="General">
                  <c:v>91.059172279695204</c:v>
                </c:pt>
                <c:pt idx="131" formatCode="General">
                  <c:v>91.254019615900006</c:v>
                </c:pt>
                <c:pt idx="132" formatCode="General">
                  <c:v>90.962331978652145</c:v>
                </c:pt>
                <c:pt idx="133" formatCode="General">
                  <c:v>91.170691168657726</c:v>
                </c:pt>
                <c:pt idx="134" formatCode="General">
                  <c:v>91.180751192496075</c:v>
                </c:pt>
                <c:pt idx="135" formatCode="General">
                  <c:v>91.840929382439541</c:v>
                </c:pt>
                <c:pt idx="136" formatCode="General">
                  <c:v>91.596284069747753</c:v>
                </c:pt>
                <c:pt idx="137" formatCode="General">
                  <c:v>91.521968228676926</c:v>
                </c:pt>
                <c:pt idx="138" formatCode="General">
                  <c:v>91.460272441616112</c:v>
                </c:pt>
                <c:pt idx="139" formatCode="General">
                  <c:v>91.48611548688703</c:v>
                </c:pt>
                <c:pt idx="140" formatCode="General">
                  <c:v>92.377323893980446</c:v>
                </c:pt>
                <c:pt idx="141" formatCode="General">
                  <c:v>89.702366605035138</c:v>
                </c:pt>
                <c:pt idx="142" formatCode="General">
                  <c:v>91.026353275227237</c:v>
                </c:pt>
                <c:pt idx="143" formatCode="General">
                  <c:v>91.23034222814114</c:v>
                </c:pt>
                <c:pt idx="144" formatCode="General">
                  <c:v>91.2552743602741</c:v>
                </c:pt>
                <c:pt idx="145" formatCode="General">
                  <c:v>90.426646593251604</c:v>
                </c:pt>
                <c:pt idx="146" formatCode="General">
                  <c:v>90.850707840019027</c:v>
                </c:pt>
                <c:pt idx="147" formatCode="General">
                  <c:v>91.271712118304919</c:v>
                </c:pt>
                <c:pt idx="148" formatCode="General">
                  <c:v>91.291793184409258</c:v>
                </c:pt>
                <c:pt idx="149" formatCode="General">
                  <c:v>92.654621043307557</c:v>
                </c:pt>
                <c:pt idx="150" formatCode="General">
                  <c:v>90.062991495442219</c:v>
                </c:pt>
                <c:pt idx="151" formatCode="General">
                  <c:v>91.872621812040194</c:v>
                </c:pt>
                <c:pt idx="152" formatCode="General">
                  <c:v>91.236073293683901</c:v>
                </c:pt>
                <c:pt idx="153" formatCode="General">
                  <c:v>91.108814583025733</c:v>
                </c:pt>
                <c:pt idx="154" formatCode="General">
                  <c:v>91.533954287119812</c:v>
                </c:pt>
                <c:pt idx="155" formatCode="General">
                  <c:v>90.749462271960567</c:v>
                </c:pt>
                <c:pt idx="158">
                  <c:v>90.826619679832262</c:v>
                </c:pt>
                <c:pt idx="159">
                  <c:v>90.807340171802679</c:v>
                </c:pt>
                <c:pt idx="160">
                  <c:v>90.758018918180554</c:v>
                </c:pt>
                <c:pt idx="161">
                  <c:v>90.808152656243863</c:v>
                </c:pt>
                <c:pt idx="162">
                  <c:v>91.167145518619108</c:v>
                </c:pt>
                <c:pt idx="163">
                  <c:v>90.626519140636248</c:v>
                </c:pt>
                <c:pt idx="164">
                  <c:v>90.972474311589195</c:v>
                </c:pt>
                <c:pt idx="165">
                  <c:v>91.031063300836976</c:v>
                </c:pt>
                <c:pt idx="166">
                  <c:v>91.038110105450798</c:v>
                </c:pt>
                <c:pt idx="167">
                  <c:v>91.003048673651747</c:v>
                </c:pt>
              </c:numCache>
            </c:numRef>
          </c:xVal>
          <c:yVal>
            <c:numRef>
              <c:f>CPX_Summary!$U$2:$U$169</c:f>
              <c:numCache>
                <c:formatCode>0.00</c:formatCode>
                <c:ptCount val="168"/>
                <c:pt idx="25" formatCode="General">
                  <c:v>0.13461500000000001</c:v>
                </c:pt>
                <c:pt idx="26" formatCode="General">
                  <c:v>0.22237999999999999</c:v>
                </c:pt>
                <c:pt idx="27" formatCode="General">
                  <c:v>0.238201</c:v>
                </c:pt>
                <c:pt idx="28" formatCode="General">
                  <c:v>0.23897599999999999</c:v>
                </c:pt>
                <c:pt idx="29" formatCode="General">
                  <c:v>0.26416600000000001</c:v>
                </c:pt>
                <c:pt idx="30" formatCode="General">
                  <c:v>0.24787000000000001</c:v>
                </c:pt>
                <c:pt idx="31" formatCode="General">
                  <c:v>0.257604</c:v>
                </c:pt>
                <c:pt idx="32" formatCode="General">
                  <c:v>0.25413200000000002</c:v>
                </c:pt>
                <c:pt idx="33" formatCode="General">
                  <c:v>0.242253</c:v>
                </c:pt>
                <c:pt idx="34" formatCode="General">
                  <c:v>0.242283</c:v>
                </c:pt>
                <c:pt idx="35" formatCode="General">
                  <c:v>0.24050199999999999</c:v>
                </c:pt>
                <c:pt idx="36" formatCode="General">
                  <c:v>0.24063699999999999</c:v>
                </c:pt>
                <c:pt idx="37" formatCode="General">
                  <c:v>0.25950200000000001</c:v>
                </c:pt>
                <c:pt idx="38" formatCode="General">
                  <c:v>0.232737</c:v>
                </c:pt>
                <c:pt idx="39" formatCode="General">
                  <c:v>0.23328699999999999</c:v>
                </c:pt>
                <c:pt idx="40" formatCode="General">
                  <c:v>0.226711</c:v>
                </c:pt>
                <c:pt idx="41" formatCode="General">
                  <c:v>0.20985699999999999</c:v>
                </c:pt>
                <c:pt idx="42" formatCode="General">
                  <c:v>0.21598100000000001</c:v>
                </c:pt>
                <c:pt idx="43" formatCode="General">
                  <c:v>0.217725</c:v>
                </c:pt>
                <c:pt idx="44" formatCode="General">
                  <c:v>0.22720899999999999</c:v>
                </c:pt>
                <c:pt idx="45" formatCode="General">
                  <c:v>0.21851200000000001</c:v>
                </c:pt>
                <c:pt idx="46" formatCode="General">
                  <c:v>0.209312</c:v>
                </c:pt>
                <c:pt idx="47" formatCode="General">
                  <c:v>0.216529</c:v>
                </c:pt>
                <c:pt idx="48" formatCode="General">
                  <c:v>0.219807</c:v>
                </c:pt>
                <c:pt idx="49" formatCode="General">
                  <c:v>0.217475</c:v>
                </c:pt>
                <c:pt idx="50" formatCode="General">
                  <c:v>0.21772</c:v>
                </c:pt>
                <c:pt idx="51" formatCode="General">
                  <c:v>0.222578</c:v>
                </c:pt>
                <c:pt idx="52" formatCode="General">
                  <c:v>0.21762500000000001</c:v>
                </c:pt>
                <c:pt idx="53" formatCode="General">
                  <c:v>0.228801</c:v>
                </c:pt>
                <c:pt idx="54" formatCode="General">
                  <c:v>0.22051699999999999</c:v>
                </c:pt>
                <c:pt idx="55" formatCode="General">
                  <c:v>0.22570100000000001</c:v>
                </c:pt>
                <c:pt idx="56" formatCode="General">
                  <c:v>0.22586500000000001</c:v>
                </c:pt>
                <c:pt idx="57" formatCode="General">
                  <c:v>0.21654899999999999</c:v>
                </c:pt>
                <c:pt idx="58" formatCode="General">
                  <c:v>0.22090599999999999</c:v>
                </c:pt>
                <c:pt idx="59" formatCode="General">
                  <c:v>0.22559999999999999</c:v>
                </c:pt>
                <c:pt idx="60" formatCode="General">
                  <c:v>0.22725000000000001</c:v>
                </c:pt>
                <c:pt idx="61" formatCode="General">
                  <c:v>0.21054999999999999</c:v>
                </c:pt>
                <c:pt idx="62" formatCode="General">
                  <c:v>0.21731800000000001</c:v>
                </c:pt>
                <c:pt idx="63" formatCode="General">
                  <c:v>0.220746</c:v>
                </c:pt>
                <c:pt idx="64" formatCode="General">
                  <c:v>0.12862799999999999</c:v>
                </c:pt>
                <c:pt idx="65" formatCode="General">
                  <c:v>0.20641300000000001</c:v>
                </c:pt>
                <c:pt idx="66" formatCode="General">
                  <c:v>0.22045000000000001</c:v>
                </c:pt>
                <c:pt idx="67" formatCode="General">
                  <c:v>0.217557</c:v>
                </c:pt>
                <c:pt idx="68" formatCode="General">
                  <c:v>0.23614399999999999</c:v>
                </c:pt>
                <c:pt idx="69" formatCode="General">
                  <c:v>0.228988</c:v>
                </c:pt>
                <c:pt idx="70" formatCode="General">
                  <c:v>0.220584</c:v>
                </c:pt>
                <c:pt idx="71" formatCode="General">
                  <c:v>0.22609799999999999</c:v>
                </c:pt>
                <c:pt idx="72" formatCode="General">
                  <c:v>0.23183500000000001</c:v>
                </c:pt>
                <c:pt idx="73" formatCode="General">
                  <c:v>0.229408</c:v>
                </c:pt>
                <c:pt idx="74" formatCode="General">
                  <c:v>0.237091</c:v>
                </c:pt>
                <c:pt idx="75" formatCode="General">
                  <c:v>0.224939</c:v>
                </c:pt>
                <c:pt idx="76" formatCode="General">
                  <c:v>0.23510900000000001</c:v>
                </c:pt>
                <c:pt idx="77" formatCode="General">
                  <c:v>0.24701100000000001</c:v>
                </c:pt>
                <c:pt idx="78" formatCode="General">
                  <c:v>0.22981799999999999</c:v>
                </c:pt>
                <c:pt idx="79" formatCode="General">
                  <c:v>0.24159</c:v>
                </c:pt>
                <c:pt idx="80" formatCode="General">
                  <c:v>0.23325100000000001</c:v>
                </c:pt>
                <c:pt idx="81" formatCode="General">
                  <c:v>0.241755</c:v>
                </c:pt>
                <c:pt idx="82" formatCode="General">
                  <c:v>0.22544400000000001</c:v>
                </c:pt>
                <c:pt idx="83" formatCode="General">
                  <c:v>0.226275</c:v>
                </c:pt>
                <c:pt idx="84" formatCode="General">
                  <c:v>0.229712</c:v>
                </c:pt>
                <c:pt idx="85" formatCode="General">
                  <c:v>0.23408300000000001</c:v>
                </c:pt>
                <c:pt idx="86" formatCode="General">
                  <c:v>0.23261799999999999</c:v>
                </c:pt>
                <c:pt idx="87" formatCode="General">
                  <c:v>0.23500299999999999</c:v>
                </c:pt>
                <c:pt idx="88" formatCode="General">
                  <c:v>0.212676</c:v>
                </c:pt>
                <c:pt idx="89" formatCode="General">
                  <c:v>0.180923</c:v>
                </c:pt>
                <c:pt idx="90" formatCode="General">
                  <c:v>9.221E-3</c:v>
                </c:pt>
                <c:pt idx="91" formatCode="General">
                  <c:v>1.259E-2</c:v>
                </c:pt>
                <c:pt idx="92" formatCode="General">
                  <c:v>5.7609999999999996E-3</c:v>
                </c:pt>
                <c:pt idx="93" formatCode="General">
                  <c:v>7.8790000000000006E-3</c:v>
                </c:pt>
                <c:pt idx="94" formatCode="General">
                  <c:v>4.091E-3</c:v>
                </c:pt>
                <c:pt idx="95" formatCode="General">
                  <c:v>4.2119999999999996E-3</c:v>
                </c:pt>
                <c:pt idx="96" formatCode="General">
                  <c:v>1.5028E-2</c:v>
                </c:pt>
                <c:pt idx="97" formatCode="General">
                  <c:v>1.2621E-2</c:v>
                </c:pt>
                <c:pt idx="98" formatCode="General">
                  <c:v>1.2478E-2</c:v>
                </c:pt>
                <c:pt idx="99" formatCode="General">
                  <c:v>1.2779E-2</c:v>
                </c:pt>
                <c:pt idx="100" formatCode="General">
                  <c:v>4.2129999999999997E-3</c:v>
                </c:pt>
                <c:pt idx="101" formatCode="General">
                  <c:v>7.8980000000000005E-3</c:v>
                </c:pt>
                <c:pt idx="102" formatCode="General">
                  <c:v>7.9459999999999999E-3</c:v>
                </c:pt>
                <c:pt idx="103" formatCode="General">
                  <c:v>9.0720000000000002E-3</c:v>
                </c:pt>
                <c:pt idx="104" formatCode="General">
                  <c:v>5.0639999999999999E-3</c:v>
                </c:pt>
                <c:pt idx="105" formatCode="General">
                  <c:v>1.1505E-2</c:v>
                </c:pt>
                <c:pt idx="106" formatCode="General">
                  <c:v>1.0454E-2</c:v>
                </c:pt>
                <c:pt idx="107" formatCode="General">
                  <c:v>3.2330000000000002E-3</c:v>
                </c:pt>
                <c:pt idx="108" formatCode="General">
                  <c:v>5.176E-3</c:v>
                </c:pt>
                <c:pt idx="109" formatCode="General">
                  <c:v>6.5979999999999997E-3</c:v>
                </c:pt>
                <c:pt idx="110" formatCode="General">
                  <c:v>1.3639999999999999E-2</c:v>
                </c:pt>
                <c:pt idx="111" formatCode="General">
                  <c:v>8.2310000000000005E-3</c:v>
                </c:pt>
                <c:pt idx="112" formatCode="General">
                  <c:v>9.8390000000000005E-3</c:v>
                </c:pt>
                <c:pt idx="113" formatCode="General">
                  <c:v>1.0768E-2</c:v>
                </c:pt>
                <c:pt idx="114" formatCode="General">
                  <c:v>6.4270000000000004E-3</c:v>
                </c:pt>
                <c:pt idx="115" formatCode="General">
                  <c:v>8.5869999999999991E-3</c:v>
                </c:pt>
                <c:pt idx="116" formatCode="General">
                  <c:v>1.5549E-2</c:v>
                </c:pt>
                <c:pt idx="117" formatCode="General">
                  <c:v>6.3509999999999999E-3</c:v>
                </c:pt>
                <c:pt idx="118" formatCode="General">
                  <c:v>6.764E-3</c:v>
                </c:pt>
                <c:pt idx="119" formatCode="General">
                  <c:v>1.5188999999999999E-2</c:v>
                </c:pt>
                <c:pt idx="120" formatCode="General">
                  <c:v>7.1130000000000004E-3</c:v>
                </c:pt>
                <c:pt idx="121" formatCode="General">
                  <c:v>9.8840000000000004E-3</c:v>
                </c:pt>
                <c:pt idx="122" formatCode="General">
                  <c:v>8.9160000000000003E-3</c:v>
                </c:pt>
                <c:pt idx="123" formatCode="General">
                  <c:v>7.2830000000000004E-3</c:v>
                </c:pt>
                <c:pt idx="124" formatCode="General">
                  <c:v>1.0869999999999999E-2</c:v>
                </c:pt>
                <c:pt idx="125" formatCode="General">
                  <c:v>1.4291E-2</c:v>
                </c:pt>
                <c:pt idx="126" formatCode="General">
                  <c:v>8.071E-3</c:v>
                </c:pt>
                <c:pt idx="127" formatCode="General">
                  <c:v>9.9299999999999996E-3</c:v>
                </c:pt>
                <c:pt idx="128" formatCode="General">
                  <c:v>6.9300000000000004E-3</c:v>
                </c:pt>
                <c:pt idx="129" formatCode="General">
                  <c:v>3.8040000000000001E-3</c:v>
                </c:pt>
                <c:pt idx="130" formatCode="General">
                  <c:v>5.0000000000000001E-3</c:v>
                </c:pt>
                <c:pt idx="131" formatCode="General">
                  <c:v>1.3901E-2</c:v>
                </c:pt>
                <c:pt idx="132" formatCode="General">
                  <c:v>1.4114E-2</c:v>
                </c:pt>
                <c:pt idx="133" formatCode="General">
                  <c:v>7.6109999999999997E-3</c:v>
                </c:pt>
                <c:pt idx="134" formatCode="General">
                  <c:v>9.1669999999999998E-3</c:v>
                </c:pt>
                <c:pt idx="135" formatCode="General">
                  <c:v>2.7620000000000001E-3</c:v>
                </c:pt>
                <c:pt idx="136" formatCode="General">
                  <c:v>7.4079999999999997E-3</c:v>
                </c:pt>
                <c:pt idx="137" formatCode="General">
                  <c:v>9.9939999999999994E-3</c:v>
                </c:pt>
                <c:pt idx="138" formatCode="General">
                  <c:v>1.2269E-2</c:v>
                </c:pt>
                <c:pt idx="139" formatCode="General">
                  <c:v>1.4215E-2</c:v>
                </c:pt>
                <c:pt idx="140" formatCode="General">
                  <c:v>8.9219999999999994E-3</c:v>
                </c:pt>
                <c:pt idx="141" formatCode="General">
                  <c:v>1.2383E-2</c:v>
                </c:pt>
                <c:pt idx="142" formatCode="General">
                  <c:v>1.0149E-2</c:v>
                </c:pt>
                <c:pt idx="143" formatCode="General">
                  <c:v>2.2629999999999998E-3</c:v>
                </c:pt>
                <c:pt idx="144" formatCode="General">
                  <c:v>1.2248999999999999E-2</c:v>
                </c:pt>
                <c:pt idx="145" formatCode="General">
                  <c:v>1.8355E-2</c:v>
                </c:pt>
                <c:pt idx="146" formatCode="General">
                  <c:v>1.2703000000000001E-2</c:v>
                </c:pt>
                <c:pt idx="147" formatCode="General">
                  <c:v>1.2030000000000001E-3</c:v>
                </c:pt>
                <c:pt idx="148" formatCode="General">
                  <c:v>1.214E-2</c:v>
                </c:pt>
                <c:pt idx="149" formatCode="General">
                  <c:v>6.6439999999999997E-3</c:v>
                </c:pt>
                <c:pt idx="150" formatCode="General">
                  <c:v>8.8360000000000001E-3</c:v>
                </c:pt>
                <c:pt idx="151" formatCode="General">
                  <c:v>1.2215999999999999E-2</c:v>
                </c:pt>
                <c:pt idx="152" formatCode="General">
                  <c:v>3.9129999999999998E-3</c:v>
                </c:pt>
                <c:pt idx="153" formatCode="General">
                  <c:v>7.77E-3</c:v>
                </c:pt>
                <c:pt idx="154" formatCode="General">
                  <c:v>2.3E-5</c:v>
                </c:pt>
                <c:pt idx="155" formatCode="General">
                  <c:v>5.9839999999999997E-3</c:v>
                </c:pt>
                <c:pt idx="158" formatCode="General">
                  <c:v>9.0840000000000001E-3</c:v>
                </c:pt>
                <c:pt idx="159" formatCode="General">
                  <c:v>1.3977E-2</c:v>
                </c:pt>
                <c:pt idx="160" formatCode="General">
                  <c:v>1.3738E-2</c:v>
                </c:pt>
                <c:pt idx="161" formatCode="General">
                  <c:v>1.4855E-2</c:v>
                </c:pt>
                <c:pt idx="162" formatCode="General">
                  <c:v>1.6147000000000002E-2</c:v>
                </c:pt>
                <c:pt idx="163" formatCode="General">
                  <c:v>1.5678999999999998E-2</c:v>
                </c:pt>
                <c:pt idx="164" formatCode="General">
                  <c:v>1.6742E-2</c:v>
                </c:pt>
                <c:pt idx="165" formatCode="General">
                  <c:v>8.5190000000000005E-3</c:v>
                </c:pt>
                <c:pt idx="166" formatCode="General">
                  <c:v>1.3623E-2</c:v>
                </c:pt>
                <c:pt idx="167" formatCode="General">
                  <c:v>1.6323000000000001E-2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06-644E-8F71-F3CF106BD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8079"/>
        <c:axId val="1416137632"/>
      </c:scatterChart>
      <c:valAx>
        <c:axId val="20068079"/>
        <c:scaling>
          <c:orientation val="minMax"/>
          <c:min val="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137632"/>
        <c:crosses val="autoZero"/>
        <c:crossBetween val="midCat"/>
      </c:valAx>
      <c:valAx>
        <c:axId val="141613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CPX_Summary!$Z$1</c:f>
              <c:strCache>
                <c:ptCount val="1"/>
                <c:pt idx="0">
                  <c:v>Mg#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CPX_Summary!$O$2:$O$169</c:f>
              <c:numCache>
                <c:formatCode>0.00</c:formatCode>
                <c:ptCount val="168"/>
                <c:pt idx="0">
                  <c:v>52.825531875000003</c:v>
                </c:pt>
                <c:pt idx="1">
                  <c:v>52.839838999999998</c:v>
                </c:pt>
                <c:pt idx="2">
                  <c:v>52.755327499999993</c:v>
                </c:pt>
                <c:pt idx="3">
                  <c:v>52.564086666666668</c:v>
                </c:pt>
                <c:pt idx="4">
                  <c:v>53.228273333333334</c:v>
                </c:pt>
                <c:pt idx="5">
                  <c:v>52.801686666666662</c:v>
                </c:pt>
                <c:pt idx="6">
                  <c:v>52.390386666666664</c:v>
                </c:pt>
                <c:pt idx="7">
                  <c:v>53.212986666666666</c:v>
                </c:pt>
                <c:pt idx="8">
                  <c:v>52.138069130434772</c:v>
                </c:pt>
                <c:pt idx="9">
                  <c:v>52.022030000000001</c:v>
                </c:pt>
                <c:pt idx="10">
                  <c:v>52.225809999999996</c:v>
                </c:pt>
                <c:pt idx="11">
                  <c:v>51.251616666666671</c:v>
                </c:pt>
                <c:pt idx="12">
                  <c:v>52.24239</c:v>
                </c:pt>
                <c:pt idx="13">
                  <c:v>52.85707</c:v>
                </c:pt>
                <c:pt idx="14">
                  <c:v>52.80189</c:v>
                </c:pt>
                <c:pt idx="15">
                  <c:v>52.95176</c:v>
                </c:pt>
                <c:pt idx="16">
                  <c:v>52.789956666666662</c:v>
                </c:pt>
                <c:pt idx="17">
                  <c:v>52.388080000000002</c:v>
                </c:pt>
                <c:pt idx="19">
                  <c:v>51.504406666666661</c:v>
                </c:pt>
                <c:pt idx="20">
                  <c:v>51.403404999999999</c:v>
                </c:pt>
                <c:pt idx="22">
                  <c:v>51.867639999999994</c:v>
                </c:pt>
                <c:pt idx="23">
                  <c:v>51.867639999999994</c:v>
                </c:pt>
                <c:pt idx="24">
                  <c:v>50.791330000000002</c:v>
                </c:pt>
                <c:pt idx="25" formatCode="General">
                  <c:v>54.197110000000002</c:v>
                </c:pt>
                <c:pt idx="26" formatCode="General">
                  <c:v>48.419780000000003</c:v>
                </c:pt>
                <c:pt idx="27" formatCode="General">
                  <c:v>51.097520000000003</c:v>
                </c:pt>
                <c:pt idx="28" formatCode="General">
                  <c:v>48.260930000000002</c:v>
                </c:pt>
                <c:pt idx="29" formatCode="General">
                  <c:v>47.68927</c:v>
                </c:pt>
                <c:pt idx="30" formatCode="General">
                  <c:v>47.682960000000001</c:v>
                </c:pt>
                <c:pt idx="31" formatCode="General">
                  <c:v>48.20082</c:v>
                </c:pt>
                <c:pt idx="32" formatCode="General">
                  <c:v>48.268099999999997</c:v>
                </c:pt>
                <c:pt idx="33" formatCode="General">
                  <c:v>48.510570000000001</c:v>
                </c:pt>
                <c:pt idx="34" formatCode="General">
                  <c:v>48.46143</c:v>
                </c:pt>
                <c:pt idx="35" formatCode="General">
                  <c:v>48.009569999999997</c:v>
                </c:pt>
                <c:pt idx="36" formatCode="General">
                  <c:v>47.751150000000003</c:v>
                </c:pt>
                <c:pt idx="37" formatCode="General">
                  <c:v>47.802100000000003</c:v>
                </c:pt>
                <c:pt idx="38" formatCode="General">
                  <c:v>48.428139999999999</c:v>
                </c:pt>
                <c:pt idx="39" formatCode="General">
                  <c:v>48.454410000000003</c:v>
                </c:pt>
                <c:pt idx="40" formatCode="General">
                  <c:v>51.007989999999999</c:v>
                </c:pt>
                <c:pt idx="41" formatCode="General">
                  <c:v>52.353789999999996</c:v>
                </c:pt>
                <c:pt idx="42" formatCode="General">
                  <c:v>52.621519999999997</c:v>
                </c:pt>
                <c:pt idx="43" formatCode="General">
                  <c:v>53.240070000000003</c:v>
                </c:pt>
                <c:pt idx="44" formatCode="General">
                  <c:v>52.457549999999998</c:v>
                </c:pt>
                <c:pt idx="45" formatCode="General">
                  <c:v>52.727690000000003</c:v>
                </c:pt>
                <c:pt idx="46" formatCode="General">
                  <c:v>52.425139999999999</c:v>
                </c:pt>
                <c:pt idx="47" formatCode="General">
                  <c:v>52.270899999999997</c:v>
                </c:pt>
                <c:pt idx="48" formatCode="General">
                  <c:v>52.711649999999999</c:v>
                </c:pt>
                <c:pt idx="49" formatCode="General">
                  <c:v>52.416370000000001</c:v>
                </c:pt>
                <c:pt idx="50" formatCode="General">
                  <c:v>52.540979999999998</c:v>
                </c:pt>
                <c:pt idx="51" formatCode="General">
                  <c:v>52.516739999999999</c:v>
                </c:pt>
                <c:pt idx="52" formatCode="General">
                  <c:v>52.665660000000003</c:v>
                </c:pt>
                <c:pt idx="53" formatCode="General">
                  <c:v>52.21884</c:v>
                </c:pt>
                <c:pt idx="54" formatCode="General">
                  <c:v>52.574460000000002</c:v>
                </c:pt>
                <c:pt idx="55" formatCode="General">
                  <c:v>52.741489999999999</c:v>
                </c:pt>
                <c:pt idx="56" formatCode="General">
                  <c:v>52.710120000000003</c:v>
                </c:pt>
                <c:pt idx="57" formatCode="General">
                  <c:v>52.437800000000003</c:v>
                </c:pt>
                <c:pt idx="58" formatCode="General">
                  <c:v>52.766719999999999</c:v>
                </c:pt>
                <c:pt idx="59" formatCode="General">
                  <c:v>52.71696</c:v>
                </c:pt>
                <c:pt idx="60" formatCode="General">
                  <c:v>52.26596</c:v>
                </c:pt>
                <c:pt idx="61" formatCode="General">
                  <c:v>52.404470000000003</c:v>
                </c:pt>
                <c:pt idx="62" formatCode="General">
                  <c:v>52.83963</c:v>
                </c:pt>
                <c:pt idx="63" formatCode="General">
                  <c:v>52.350259999999999</c:v>
                </c:pt>
                <c:pt idx="64" formatCode="General">
                  <c:v>54.234740000000002</c:v>
                </c:pt>
                <c:pt idx="65" formatCode="General">
                  <c:v>47.691499999999998</c:v>
                </c:pt>
                <c:pt idx="66" formatCode="General">
                  <c:v>49.483240000000002</c:v>
                </c:pt>
                <c:pt idx="67" formatCode="General">
                  <c:v>53.071339999999999</c:v>
                </c:pt>
                <c:pt idx="68" formatCode="General">
                  <c:v>52.812390000000001</c:v>
                </c:pt>
                <c:pt idx="69" formatCode="General">
                  <c:v>50.209350000000001</c:v>
                </c:pt>
                <c:pt idx="70" formatCode="General">
                  <c:v>47.295479999999998</c:v>
                </c:pt>
                <c:pt idx="71" formatCode="General">
                  <c:v>51.788150000000002</c:v>
                </c:pt>
                <c:pt idx="72" formatCode="General">
                  <c:v>52.346209999999999</c:v>
                </c:pt>
                <c:pt idx="73" formatCode="General">
                  <c:v>52.300829999999998</c:v>
                </c:pt>
                <c:pt idx="74" formatCode="General">
                  <c:v>53.007280000000002</c:v>
                </c:pt>
                <c:pt idx="75" formatCode="General">
                  <c:v>52.456209999999999</c:v>
                </c:pt>
                <c:pt idx="76" formatCode="General">
                  <c:v>52.44238</c:v>
                </c:pt>
                <c:pt idx="77" formatCode="General">
                  <c:v>52.14631</c:v>
                </c:pt>
                <c:pt idx="78" formatCode="General">
                  <c:v>52.141039999999997</c:v>
                </c:pt>
                <c:pt idx="79" formatCode="General">
                  <c:v>52.54318</c:v>
                </c:pt>
                <c:pt idx="80" formatCode="General">
                  <c:v>52.879060000000003</c:v>
                </c:pt>
                <c:pt idx="81" formatCode="General">
                  <c:v>52.38017</c:v>
                </c:pt>
                <c:pt idx="82" formatCode="General">
                  <c:v>52.662480000000002</c:v>
                </c:pt>
                <c:pt idx="83" formatCode="General">
                  <c:v>53.07</c:v>
                </c:pt>
                <c:pt idx="84" formatCode="General">
                  <c:v>52.7819</c:v>
                </c:pt>
                <c:pt idx="85" formatCode="General">
                  <c:v>52.30397</c:v>
                </c:pt>
                <c:pt idx="86" formatCode="General">
                  <c:v>43.701509999999999</c:v>
                </c:pt>
                <c:pt idx="87" formatCode="General">
                  <c:v>49.205889999999997</c:v>
                </c:pt>
                <c:pt idx="88" formatCode="General">
                  <c:v>50.24465</c:v>
                </c:pt>
                <c:pt idx="89" formatCode="General">
                  <c:v>50.234340000000003</c:v>
                </c:pt>
                <c:pt idx="90" formatCode="General">
                  <c:v>50.305900000000001</c:v>
                </c:pt>
                <c:pt idx="91" formatCode="General">
                  <c:v>51.584400000000002</c:v>
                </c:pt>
                <c:pt idx="92" formatCode="General">
                  <c:v>51.788989999999998</c:v>
                </c:pt>
                <c:pt idx="93" formatCode="General">
                  <c:v>50.037529999999997</c:v>
                </c:pt>
                <c:pt idx="94" formatCode="General">
                  <c:v>51.73798</c:v>
                </c:pt>
                <c:pt idx="95" formatCode="General">
                  <c:v>50.825679999999998</c:v>
                </c:pt>
                <c:pt idx="96" formatCode="General">
                  <c:v>48.555579999999999</c:v>
                </c:pt>
                <c:pt idx="97" formatCode="General">
                  <c:v>51.204450000000001</c:v>
                </c:pt>
                <c:pt idx="98" formatCode="General">
                  <c:v>49.120719999999999</c:v>
                </c:pt>
                <c:pt idx="99" formatCode="General">
                  <c:v>51.02581</c:v>
                </c:pt>
                <c:pt idx="100" formatCode="General">
                  <c:v>49.953069999999997</c:v>
                </c:pt>
                <c:pt idx="101" formatCode="General">
                  <c:v>49.038249999999998</c:v>
                </c:pt>
                <c:pt idx="102" formatCode="General">
                  <c:v>49.905909999999999</c:v>
                </c:pt>
                <c:pt idx="103" formatCode="General">
                  <c:v>51.804229999999997</c:v>
                </c:pt>
                <c:pt idx="104" formatCode="General">
                  <c:v>52.733289999999997</c:v>
                </c:pt>
                <c:pt idx="105" formatCode="General">
                  <c:v>49.543750000000003</c:v>
                </c:pt>
                <c:pt idx="106" formatCode="General">
                  <c:v>49.773919999999997</c:v>
                </c:pt>
                <c:pt idx="107" formatCode="General">
                  <c:v>50.199019999999997</c:v>
                </c:pt>
                <c:pt idx="108" formatCode="General">
                  <c:v>51.383099999999999</c:v>
                </c:pt>
                <c:pt idx="109" formatCode="General">
                  <c:v>51.214199999999998</c:v>
                </c:pt>
                <c:pt idx="110" formatCode="General">
                  <c:v>48.953099999999999</c:v>
                </c:pt>
                <c:pt idx="111" formatCode="General">
                  <c:v>47.800629999999998</c:v>
                </c:pt>
                <c:pt idx="112" formatCode="General">
                  <c:v>50.789729999999999</c:v>
                </c:pt>
                <c:pt idx="113" formatCode="General">
                  <c:v>51.104500000000002</c:v>
                </c:pt>
                <c:pt idx="114" formatCode="General">
                  <c:v>51.407490000000003</c:v>
                </c:pt>
                <c:pt idx="115" formatCode="General">
                  <c:v>50.332389999999997</c:v>
                </c:pt>
                <c:pt idx="116" formatCode="General">
                  <c:v>48.50468</c:v>
                </c:pt>
                <c:pt idx="117" formatCode="General">
                  <c:v>50.789639999999999</c:v>
                </c:pt>
                <c:pt idx="118" formatCode="General">
                  <c:v>46.799669999999999</c:v>
                </c:pt>
                <c:pt idx="119" formatCode="General">
                  <c:v>48.421379999999999</c:v>
                </c:pt>
                <c:pt idx="120" formatCode="General">
                  <c:v>48.569400000000002</c:v>
                </c:pt>
                <c:pt idx="121" formatCode="General">
                  <c:v>51.424259999999997</c:v>
                </c:pt>
                <c:pt idx="122" formatCode="General">
                  <c:v>51.06662</c:v>
                </c:pt>
                <c:pt idx="123" formatCode="General">
                  <c:v>48.747340000000001</c:v>
                </c:pt>
                <c:pt idx="124" formatCode="General">
                  <c:v>52.28246</c:v>
                </c:pt>
                <c:pt idx="125" formatCode="General">
                  <c:v>49.22813</c:v>
                </c:pt>
                <c:pt idx="126" formatCode="General">
                  <c:v>53.673850000000002</c:v>
                </c:pt>
                <c:pt idx="127" formatCode="General">
                  <c:v>51.83417</c:v>
                </c:pt>
                <c:pt idx="128" formatCode="General">
                  <c:v>48.43</c:v>
                </c:pt>
                <c:pt idx="129" formatCode="General">
                  <c:v>51.149949999999997</c:v>
                </c:pt>
                <c:pt idx="130" formatCode="General">
                  <c:v>48.657400000000003</c:v>
                </c:pt>
                <c:pt idx="131" formatCode="General">
                  <c:v>48.413249999999998</c:v>
                </c:pt>
                <c:pt idx="132" formatCode="General">
                  <c:v>48.561799999999998</c:v>
                </c:pt>
                <c:pt idx="133" formatCode="General">
                  <c:v>51.563189999999999</c:v>
                </c:pt>
                <c:pt idx="134" formatCode="General">
                  <c:v>52.856439999999999</c:v>
                </c:pt>
                <c:pt idx="135" formatCode="General">
                  <c:v>51.532470000000004</c:v>
                </c:pt>
                <c:pt idx="136" formatCode="General">
                  <c:v>51.134129999999999</c:v>
                </c:pt>
                <c:pt idx="137" formatCode="General">
                  <c:v>51.285229999999999</c:v>
                </c:pt>
                <c:pt idx="138" formatCode="General">
                  <c:v>50.64564</c:v>
                </c:pt>
                <c:pt idx="139" formatCode="General">
                  <c:v>50.790080000000003</c:v>
                </c:pt>
                <c:pt idx="140" formatCode="General">
                  <c:v>51.881999999999998</c:v>
                </c:pt>
                <c:pt idx="141" formatCode="General">
                  <c:v>51.446089999999998</c:v>
                </c:pt>
                <c:pt idx="142" formatCode="General">
                  <c:v>49.986609999999999</c:v>
                </c:pt>
                <c:pt idx="143" formatCode="General">
                  <c:v>50.828780000000002</c:v>
                </c:pt>
                <c:pt idx="144" formatCode="General">
                  <c:v>48.616019999999999</c:v>
                </c:pt>
                <c:pt idx="145" formatCode="General">
                  <c:v>48.402720000000002</c:v>
                </c:pt>
                <c:pt idx="146" formatCode="General">
                  <c:v>52.618290000000002</c:v>
                </c:pt>
                <c:pt idx="147" formatCode="General">
                  <c:v>50.150739999999999</c:v>
                </c:pt>
                <c:pt idx="148" formatCode="General">
                  <c:v>50.974130000000002</c:v>
                </c:pt>
                <c:pt idx="149" formatCode="General">
                  <c:v>52.777769999999997</c:v>
                </c:pt>
                <c:pt idx="150" formatCode="General">
                  <c:v>52.617370000000001</c:v>
                </c:pt>
                <c:pt idx="151" formatCode="General">
                  <c:v>51.209400000000002</c:v>
                </c:pt>
                <c:pt idx="152" formatCode="General">
                  <c:v>51.091909999999999</c:v>
                </c:pt>
                <c:pt idx="153" formatCode="General">
                  <c:v>50.15522</c:v>
                </c:pt>
                <c:pt idx="154" formatCode="General">
                  <c:v>50.985750000000003</c:v>
                </c:pt>
                <c:pt idx="155" formatCode="General">
                  <c:v>51.306449999999998</c:v>
                </c:pt>
                <c:pt idx="158" formatCode="General">
                  <c:v>53.015979999999999</c:v>
                </c:pt>
                <c:pt idx="159" formatCode="General">
                  <c:v>53.171979999999998</c:v>
                </c:pt>
                <c:pt idx="160" formatCode="General">
                  <c:v>50.578270000000003</c:v>
                </c:pt>
                <c:pt idx="161" formatCode="General">
                  <c:v>50.109380000000002</c:v>
                </c:pt>
                <c:pt idx="162" formatCode="General">
                  <c:v>52.492710000000002</c:v>
                </c:pt>
                <c:pt idx="163" formatCode="General">
                  <c:v>51.718859999999999</c:v>
                </c:pt>
                <c:pt idx="164" formatCode="General">
                  <c:v>52.985790000000001</c:v>
                </c:pt>
                <c:pt idx="165" formatCode="General">
                  <c:v>52.725470000000001</c:v>
                </c:pt>
                <c:pt idx="166" formatCode="General">
                  <c:v>52.416260000000001</c:v>
                </c:pt>
                <c:pt idx="167" formatCode="General">
                  <c:v>52.610239999999997</c:v>
                </c:pt>
              </c:numCache>
            </c:numRef>
          </c:xVal>
          <c:yVal>
            <c:numRef>
              <c:f>CPX_Summary!$V$2:$V$169</c:f>
              <c:numCache>
                <c:formatCode>0.00</c:formatCode>
                <c:ptCount val="168"/>
                <c:pt idx="0">
                  <c:v>9.947750000000001E-2</c:v>
                </c:pt>
                <c:pt idx="1">
                  <c:v>0.100054</c:v>
                </c:pt>
                <c:pt idx="2">
                  <c:v>9.9470000000000003E-2</c:v>
                </c:pt>
                <c:pt idx="3">
                  <c:v>9.6473333333333341E-2</c:v>
                </c:pt>
                <c:pt idx="4">
                  <c:v>0.10441333333333334</c:v>
                </c:pt>
                <c:pt idx="5">
                  <c:v>9.8516666666666655E-2</c:v>
                </c:pt>
                <c:pt idx="6">
                  <c:v>9.9026666666666666E-2</c:v>
                </c:pt>
                <c:pt idx="7">
                  <c:v>9.8006666666666672E-2</c:v>
                </c:pt>
                <c:pt idx="8">
                  <c:v>0.12481130434782609</c:v>
                </c:pt>
                <c:pt idx="9">
                  <c:v>0.10937727272727274</c:v>
                </c:pt>
                <c:pt idx="10">
                  <c:v>0.10852000000000001</c:v>
                </c:pt>
                <c:pt idx="11">
                  <c:v>0.10792666666666667</c:v>
                </c:pt>
                <c:pt idx="12">
                  <c:v>0.11109999999999999</c:v>
                </c:pt>
                <c:pt idx="13">
                  <c:v>0.11199000000000001</c:v>
                </c:pt>
                <c:pt idx="14">
                  <c:v>0.11012857142857144</c:v>
                </c:pt>
                <c:pt idx="15">
                  <c:v>0.1065</c:v>
                </c:pt>
                <c:pt idx="16">
                  <c:v>0.10978666666666666</c:v>
                </c:pt>
                <c:pt idx="17">
                  <c:v>0.12204</c:v>
                </c:pt>
                <c:pt idx="19">
                  <c:v>0.11279</c:v>
                </c:pt>
                <c:pt idx="20">
                  <c:v>0.27912000000000003</c:v>
                </c:pt>
                <c:pt idx="22">
                  <c:v>0.11155999999999999</c:v>
                </c:pt>
                <c:pt idx="23">
                  <c:v>0.11155999999999999</c:v>
                </c:pt>
                <c:pt idx="24">
                  <c:v>0.382635</c:v>
                </c:pt>
                <c:pt idx="25" formatCode="General">
                  <c:v>0.36715700000000001</c:v>
                </c:pt>
                <c:pt idx="26" formatCode="General">
                  <c:v>1.466736</c:v>
                </c:pt>
                <c:pt idx="27" formatCode="General">
                  <c:v>0.88019499999999995</c:v>
                </c:pt>
                <c:pt idx="28" formatCode="General">
                  <c:v>1.6453120000000001</c:v>
                </c:pt>
                <c:pt idx="29" formatCode="General">
                  <c:v>2.3825289999999999</c:v>
                </c:pt>
                <c:pt idx="30" formatCode="General">
                  <c:v>2.2738109999999998</c:v>
                </c:pt>
                <c:pt idx="31" formatCode="General">
                  <c:v>2.2061280000000001</c:v>
                </c:pt>
                <c:pt idx="32" formatCode="General">
                  <c:v>2.1928200000000002</c:v>
                </c:pt>
                <c:pt idx="33" formatCode="General">
                  <c:v>2.122547</c:v>
                </c:pt>
                <c:pt idx="34" formatCode="General">
                  <c:v>2.1353369999999998</c:v>
                </c:pt>
                <c:pt idx="35" formatCode="General">
                  <c:v>2.1578810000000002</c:v>
                </c:pt>
                <c:pt idx="36" formatCode="General">
                  <c:v>2.218648</c:v>
                </c:pt>
                <c:pt idx="37" formatCode="General">
                  <c:v>2.1313240000000002</c:v>
                </c:pt>
                <c:pt idx="38" formatCode="General">
                  <c:v>1.9993719999999999</c:v>
                </c:pt>
                <c:pt idx="39" formatCode="General">
                  <c:v>1.8963620000000001</c:v>
                </c:pt>
                <c:pt idx="40" formatCode="General">
                  <c:v>1.154398</c:v>
                </c:pt>
                <c:pt idx="41" formatCode="General">
                  <c:v>9.5177999999999999E-2</c:v>
                </c:pt>
                <c:pt idx="42" formatCode="General">
                  <c:v>9.1567999999999997E-2</c:v>
                </c:pt>
                <c:pt idx="43" formatCode="General">
                  <c:v>9.0964000000000003E-2</c:v>
                </c:pt>
                <c:pt idx="44" formatCode="General">
                  <c:v>9.3732999999999997E-2</c:v>
                </c:pt>
                <c:pt idx="45" formatCode="General">
                  <c:v>8.6410000000000001E-2</c:v>
                </c:pt>
                <c:pt idx="46" formatCode="General">
                  <c:v>8.8688000000000003E-2</c:v>
                </c:pt>
                <c:pt idx="47" formatCode="General">
                  <c:v>9.1234999999999997E-2</c:v>
                </c:pt>
                <c:pt idx="48" formatCode="General">
                  <c:v>8.6754999999999999E-2</c:v>
                </c:pt>
                <c:pt idx="49" formatCode="General">
                  <c:v>8.4887000000000004E-2</c:v>
                </c:pt>
                <c:pt idx="50" formatCode="General">
                  <c:v>7.8868999999999995E-2</c:v>
                </c:pt>
                <c:pt idx="51" formatCode="General">
                  <c:v>8.1750000000000003E-2</c:v>
                </c:pt>
                <c:pt idx="52" formatCode="General">
                  <c:v>8.9727000000000001E-2</c:v>
                </c:pt>
                <c:pt idx="53" formatCode="General">
                  <c:v>8.6439000000000002E-2</c:v>
                </c:pt>
                <c:pt idx="54" formatCode="General">
                  <c:v>8.6457000000000006E-2</c:v>
                </c:pt>
                <c:pt idx="55" formatCode="General">
                  <c:v>8.6073999999999998E-2</c:v>
                </c:pt>
                <c:pt idx="56" formatCode="General">
                  <c:v>8.4238999999999994E-2</c:v>
                </c:pt>
                <c:pt idx="57" formatCode="General">
                  <c:v>8.3896999999999999E-2</c:v>
                </c:pt>
                <c:pt idx="58" formatCode="General">
                  <c:v>8.6471999999999993E-2</c:v>
                </c:pt>
                <c:pt idx="59" formatCode="General">
                  <c:v>8.3826999999999999E-2</c:v>
                </c:pt>
                <c:pt idx="60" formatCode="General">
                  <c:v>7.9429E-2</c:v>
                </c:pt>
                <c:pt idx="61" formatCode="General">
                  <c:v>8.8813000000000003E-2</c:v>
                </c:pt>
                <c:pt idx="62" formatCode="General">
                  <c:v>8.8001999999999997E-2</c:v>
                </c:pt>
                <c:pt idx="63" formatCode="General">
                  <c:v>8.0823999999999993E-2</c:v>
                </c:pt>
                <c:pt idx="64" formatCode="General">
                  <c:v>0.37336200000000003</c:v>
                </c:pt>
                <c:pt idx="65" formatCode="General">
                  <c:v>0.17641000000000001</c:v>
                </c:pt>
                <c:pt idx="66" formatCode="General">
                  <c:v>0.117938</c:v>
                </c:pt>
                <c:pt idx="67" formatCode="General">
                  <c:v>3.5809000000000001E-2</c:v>
                </c:pt>
                <c:pt idx="68" formatCode="General">
                  <c:v>3.8862000000000001E-2</c:v>
                </c:pt>
                <c:pt idx="69" formatCode="General">
                  <c:v>0.129802</c:v>
                </c:pt>
                <c:pt idx="70" formatCode="General">
                  <c:v>0.121771</c:v>
                </c:pt>
                <c:pt idx="71" formatCode="General">
                  <c:v>0.568357</c:v>
                </c:pt>
                <c:pt idx="72" formatCode="General">
                  <c:v>0.32199899999999998</c:v>
                </c:pt>
                <c:pt idx="73" formatCode="General">
                  <c:v>0.322465</c:v>
                </c:pt>
                <c:pt idx="74" formatCode="General">
                  <c:v>0.325513</c:v>
                </c:pt>
                <c:pt idx="75" formatCode="General">
                  <c:v>0.31528099999999998</c:v>
                </c:pt>
                <c:pt idx="76" formatCode="General">
                  <c:v>0.32686500000000002</c:v>
                </c:pt>
                <c:pt idx="77" formatCode="General">
                  <c:v>0.316942</c:v>
                </c:pt>
                <c:pt idx="78" formatCode="General">
                  <c:v>0.330403</c:v>
                </c:pt>
                <c:pt idx="79" formatCode="General">
                  <c:v>0.32521099999999997</c:v>
                </c:pt>
                <c:pt idx="80" formatCode="General">
                  <c:v>0.32441300000000001</c:v>
                </c:pt>
                <c:pt idx="81" formatCode="General">
                  <c:v>0.32215700000000003</c:v>
                </c:pt>
                <c:pt idx="82" formatCode="General">
                  <c:v>0.31886599999999998</c:v>
                </c:pt>
                <c:pt idx="83" formatCode="General">
                  <c:v>0.32458100000000001</c:v>
                </c:pt>
                <c:pt idx="84" formatCode="General">
                  <c:v>0.32795000000000002</c:v>
                </c:pt>
                <c:pt idx="85" formatCode="General">
                  <c:v>0.31915300000000002</c:v>
                </c:pt>
                <c:pt idx="86" formatCode="General">
                  <c:v>3.0985469999999999</c:v>
                </c:pt>
                <c:pt idx="87" formatCode="General">
                  <c:v>1.4569270000000001</c:v>
                </c:pt>
                <c:pt idx="88" formatCode="General">
                  <c:v>1.103334</c:v>
                </c:pt>
                <c:pt idx="89" formatCode="General">
                  <c:v>1.112962</c:v>
                </c:pt>
                <c:pt idx="90" formatCode="General">
                  <c:v>1.024556</c:v>
                </c:pt>
                <c:pt idx="91" formatCode="General">
                  <c:v>0.81883399999999995</c:v>
                </c:pt>
                <c:pt idx="92" formatCode="General">
                  <c:v>0.83075500000000002</c:v>
                </c:pt>
                <c:pt idx="93" formatCode="General">
                  <c:v>1.1581490000000001</c:v>
                </c:pt>
                <c:pt idx="94" formatCode="General">
                  <c:v>0.89505299999999999</c:v>
                </c:pt>
                <c:pt idx="95" formatCode="General">
                  <c:v>0.85187000000000002</c:v>
                </c:pt>
                <c:pt idx="96" formatCode="General">
                  <c:v>1.4457990000000001</c:v>
                </c:pt>
                <c:pt idx="97" formatCode="General">
                  <c:v>0.88309400000000005</c:v>
                </c:pt>
                <c:pt idx="98" formatCode="General">
                  <c:v>1.2612289999999999</c:v>
                </c:pt>
                <c:pt idx="99" formatCode="General">
                  <c:v>0.83143699999999998</c:v>
                </c:pt>
                <c:pt idx="100" formatCode="General">
                  <c:v>0.84399199999999996</c:v>
                </c:pt>
                <c:pt idx="101" formatCode="General">
                  <c:v>1.0521419999999999</c:v>
                </c:pt>
                <c:pt idx="102" formatCode="General">
                  <c:v>1.245484</c:v>
                </c:pt>
                <c:pt idx="103" formatCode="General">
                  <c:v>0.70187299999999997</c:v>
                </c:pt>
                <c:pt idx="104" formatCode="General">
                  <c:v>0.59287999999999996</c:v>
                </c:pt>
                <c:pt idx="105" formatCode="General">
                  <c:v>1.086894</c:v>
                </c:pt>
                <c:pt idx="106" formatCode="General">
                  <c:v>1.220418</c:v>
                </c:pt>
                <c:pt idx="107" formatCode="General">
                  <c:v>1.241684</c:v>
                </c:pt>
                <c:pt idx="108" formatCode="General">
                  <c:v>0.84587299999999999</c:v>
                </c:pt>
                <c:pt idx="109" formatCode="General">
                  <c:v>0.965561</c:v>
                </c:pt>
                <c:pt idx="110" formatCode="General">
                  <c:v>1.0542860000000001</c:v>
                </c:pt>
                <c:pt idx="111" formatCode="General">
                  <c:v>1.175583</c:v>
                </c:pt>
                <c:pt idx="112" formatCode="General">
                  <c:v>1.060349</c:v>
                </c:pt>
                <c:pt idx="113" formatCode="General">
                  <c:v>1.023596</c:v>
                </c:pt>
                <c:pt idx="114" formatCode="General">
                  <c:v>0.748668</c:v>
                </c:pt>
                <c:pt idx="115" formatCode="General">
                  <c:v>0.96540999999999999</c:v>
                </c:pt>
                <c:pt idx="116" formatCode="General">
                  <c:v>1.156836</c:v>
                </c:pt>
                <c:pt idx="117" formatCode="General">
                  <c:v>0.96324799999999999</c:v>
                </c:pt>
                <c:pt idx="118" formatCode="General">
                  <c:v>1.198947</c:v>
                </c:pt>
                <c:pt idx="119" formatCode="General">
                  <c:v>1.163894</c:v>
                </c:pt>
                <c:pt idx="120" formatCode="General">
                  <c:v>1.1301680000000001</c:v>
                </c:pt>
                <c:pt idx="121" formatCode="General">
                  <c:v>0.65102400000000005</c:v>
                </c:pt>
                <c:pt idx="122" formatCode="General">
                  <c:v>0.83515399999999995</c:v>
                </c:pt>
                <c:pt idx="123" formatCode="General">
                  <c:v>1.0992580000000001</c:v>
                </c:pt>
                <c:pt idx="124" formatCode="General">
                  <c:v>0.42114600000000002</c:v>
                </c:pt>
                <c:pt idx="125" formatCode="General">
                  <c:v>1.086684</c:v>
                </c:pt>
                <c:pt idx="126" formatCode="General">
                  <c:v>0.46509</c:v>
                </c:pt>
                <c:pt idx="127" formatCode="General">
                  <c:v>0.65334899999999996</c:v>
                </c:pt>
                <c:pt idx="128" formatCode="General">
                  <c:v>0.95017399999999996</c:v>
                </c:pt>
                <c:pt idx="129" formatCode="General">
                  <c:v>0.44849600000000001</c:v>
                </c:pt>
                <c:pt idx="130" formatCode="General">
                  <c:v>0.91138600000000003</c:v>
                </c:pt>
                <c:pt idx="131" formatCode="General">
                  <c:v>0.86937299999999995</c:v>
                </c:pt>
                <c:pt idx="132" formatCode="General">
                  <c:v>0.25437900000000002</c:v>
                </c:pt>
                <c:pt idx="133" formatCode="General">
                  <c:v>0.54742599999999997</c:v>
                </c:pt>
                <c:pt idx="134" formatCode="General">
                  <c:v>0.68418199999999996</c:v>
                </c:pt>
                <c:pt idx="135" formatCode="General">
                  <c:v>0.52369600000000005</c:v>
                </c:pt>
                <c:pt idx="136" formatCode="General">
                  <c:v>0.70100300000000004</c:v>
                </c:pt>
                <c:pt idx="137" formatCode="General">
                  <c:v>0.63295100000000004</c:v>
                </c:pt>
                <c:pt idx="138" formatCode="General">
                  <c:v>0.80998999999999999</c:v>
                </c:pt>
                <c:pt idx="139" formatCode="General">
                  <c:v>0.78073499999999996</c:v>
                </c:pt>
                <c:pt idx="140" formatCode="General">
                  <c:v>0.65137400000000001</c:v>
                </c:pt>
                <c:pt idx="141" formatCode="General">
                  <c:v>0.42311399999999999</c:v>
                </c:pt>
                <c:pt idx="142" formatCode="General">
                  <c:v>0.79816100000000001</c:v>
                </c:pt>
                <c:pt idx="143" formatCode="General">
                  <c:v>0.69338999999999995</c:v>
                </c:pt>
                <c:pt idx="144" formatCode="General">
                  <c:v>0.77417800000000003</c:v>
                </c:pt>
                <c:pt idx="145" formatCode="General">
                  <c:v>0.92083400000000004</c:v>
                </c:pt>
                <c:pt idx="146" formatCode="General">
                  <c:v>0.23873900000000001</c:v>
                </c:pt>
                <c:pt idx="147" formatCode="General">
                  <c:v>0.74348499999999995</c:v>
                </c:pt>
                <c:pt idx="148" formatCode="General">
                  <c:v>0.60021899999999995</c:v>
                </c:pt>
                <c:pt idx="149" formatCode="General">
                  <c:v>0.37134600000000001</c:v>
                </c:pt>
                <c:pt idx="150" formatCode="General">
                  <c:v>0.65849299999999999</c:v>
                </c:pt>
                <c:pt idx="151" formatCode="General">
                  <c:v>0.52659999999999996</c:v>
                </c:pt>
                <c:pt idx="152" formatCode="General">
                  <c:v>0.43844499999999997</c:v>
                </c:pt>
                <c:pt idx="153" formatCode="General">
                  <c:v>0.60407900000000003</c:v>
                </c:pt>
                <c:pt idx="154" formatCode="General">
                  <c:v>0.34823399999999999</c:v>
                </c:pt>
                <c:pt idx="155" formatCode="General">
                  <c:v>0.245061</c:v>
                </c:pt>
                <c:pt idx="158" formatCode="General">
                  <c:v>0.29601100000000002</c:v>
                </c:pt>
                <c:pt idx="159" formatCode="General">
                  <c:v>0.31557400000000002</c:v>
                </c:pt>
                <c:pt idx="160" formatCode="General">
                  <c:v>0.27366000000000001</c:v>
                </c:pt>
                <c:pt idx="161" formatCode="General">
                  <c:v>0.27312599999999998</c:v>
                </c:pt>
                <c:pt idx="162" formatCode="General">
                  <c:v>0.24310100000000001</c:v>
                </c:pt>
                <c:pt idx="163" formatCode="General">
                  <c:v>0.249218</c:v>
                </c:pt>
                <c:pt idx="164" formatCode="General">
                  <c:v>0.324826</c:v>
                </c:pt>
                <c:pt idx="165" formatCode="General">
                  <c:v>0.30005100000000001</c:v>
                </c:pt>
                <c:pt idx="166" formatCode="General">
                  <c:v>0.307531</c:v>
                </c:pt>
                <c:pt idx="167" formatCode="General">
                  <c:v>0.23544399999999999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B5-3143-A1F1-334A619B2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8079"/>
        <c:axId val="1416137632"/>
      </c:scatterChart>
      <c:valAx>
        <c:axId val="20068079"/>
        <c:scaling>
          <c:orientation val="minMax"/>
          <c:min val="4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137632"/>
        <c:crosses val="autoZero"/>
        <c:crossBetween val="midCat"/>
      </c:valAx>
      <c:valAx>
        <c:axId val="141613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079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CPX_Summary!$Z$2:$Z$169</c:f>
              <c:numCache>
                <c:formatCode>0.00</c:formatCode>
                <c:ptCount val="168"/>
                <c:pt idx="0">
                  <c:v>91.719705867555973</c:v>
                </c:pt>
                <c:pt idx="1">
                  <c:v>91.771805485761462</c:v>
                </c:pt>
                <c:pt idx="2">
                  <c:v>91.877177075550989</c:v>
                </c:pt>
                <c:pt idx="3">
                  <c:v>91.608178347404078</c:v>
                </c:pt>
                <c:pt idx="4">
                  <c:v>91.794937171066138</c:v>
                </c:pt>
                <c:pt idx="5">
                  <c:v>91.632873170546802</c:v>
                </c:pt>
                <c:pt idx="6">
                  <c:v>91.632108737220889</c:v>
                </c:pt>
                <c:pt idx="7">
                  <c:v>91.633637603872714</c:v>
                </c:pt>
                <c:pt idx="8">
                  <c:v>91.714994824596147</c:v>
                </c:pt>
                <c:pt idx="9">
                  <c:v>91.635397984899924</c:v>
                </c:pt>
                <c:pt idx="10">
                  <c:v>91.758306621139141</c:v>
                </c:pt>
                <c:pt idx="11">
                  <c:v>91.273685674829309</c:v>
                </c:pt>
                <c:pt idx="12">
                  <c:v>91.748451320962161</c:v>
                </c:pt>
                <c:pt idx="13">
                  <c:v>91.889740361968251</c:v>
                </c:pt>
                <c:pt idx="14">
                  <c:v>91.693826322663966</c:v>
                </c:pt>
                <c:pt idx="15">
                  <c:v>91.636605123593213</c:v>
                </c:pt>
                <c:pt idx="16">
                  <c:v>91.854625831382634</c:v>
                </c:pt>
                <c:pt idx="17">
                  <c:v>91.38309139372015</c:v>
                </c:pt>
                <c:pt idx="19">
                  <c:v>91.671360336853795</c:v>
                </c:pt>
                <c:pt idx="20">
                  <c:v>92.292318931301565</c:v>
                </c:pt>
                <c:pt idx="22">
                  <c:v>91.731977580752542</c:v>
                </c:pt>
                <c:pt idx="23">
                  <c:v>91.731977580752542</c:v>
                </c:pt>
                <c:pt idx="24">
                  <c:v>92.394326881886116</c:v>
                </c:pt>
                <c:pt idx="25" formatCode="General">
                  <c:v>82.337509574146466</c:v>
                </c:pt>
                <c:pt idx="26" formatCode="General">
                  <c:v>80.297321238243484</c:v>
                </c:pt>
                <c:pt idx="27" formatCode="General">
                  <c:v>82.359847496806921</c:v>
                </c:pt>
                <c:pt idx="28" formatCode="General">
                  <c:v>78.87368993718799</c:v>
                </c:pt>
                <c:pt idx="29" formatCode="General">
                  <c:v>76.762358584000111</c:v>
                </c:pt>
                <c:pt idx="30" formatCode="General">
                  <c:v>77.394506857924199</c:v>
                </c:pt>
                <c:pt idx="31" formatCode="General">
                  <c:v>77.399987124336945</c:v>
                </c:pt>
                <c:pt idx="32" formatCode="General">
                  <c:v>77.885338277895158</c:v>
                </c:pt>
                <c:pt idx="33" formatCode="General">
                  <c:v>78.96522029489816</c:v>
                </c:pt>
                <c:pt idx="34" formatCode="General">
                  <c:v>79.084859980343282</c:v>
                </c:pt>
                <c:pt idx="35" formatCode="General">
                  <c:v>78.394915320168508</c:v>
                </c:pt>
                <c:pt idx="36" formatCode="General">
                  <c:v>79.207951328156113</c:v>
                </c:pt>
                <c:pt idx="37" formatCode="General">
                  <c:v>79.758835765953989</c:v>
                </c:pt>
                <c:pt idx="38" formatCode="General">
                  <c:v>80.165260077222015</c:v>
                </c:pt>
                <c:pt idx="39" formatCode="General">
                  <c:v>80.357568436577765</c:v>
                </c:pt>
                <c:pt idx="40" formatCode="General">
                  <c:v>87.465106032037582</c:v>
                </c:pt>
                <c:pt idx="41" formatCode="General">
                  <c:v>91.055379837639251</c:v>
                </c:pt>
                <c:pt idx="42" formatCode="General">
                  <c:v>91.64969477290316</c:v>
                </c:pt>
                <c:pt idx="43" formatCode="General">
                  <c:v>90.921531810819928</c:v>
                </c:pt>
                <c:pt idx="44" formatCode="General">
                  <c:v>91.238312778947844</c:v>
                </c:pt>
                <c:pt idx="45" formatCode="General">
                  <c:v>91.09472460297674</c:v>
                </c:pt>
                <c:pt idx="46" formatCode="General">
                  <c:v>91.127858037091798</c:v>
                </c:pt>
                <c:pt idx="47" formatCode="General">
                  <c:v>90.991239981746844</c:v>
                </c:pt>
                <c:pt idx="48" formatCode="General">
                  <c:v>91.290704658157935</c:v>
                </c:pt>
                <c:pt idx="49" formatCode="General">
                  <c:v>91.60974821037307</c:v>
                </c:pt>
                <c:pt idx="50" formatCode="General">
                  <c:v>91.480744253484232</c:v>
                </c:pt>
                <c:pt idx="51" formatCode="General">
                  <c:v>91.472326038390364</c:v>
                </c:pt>
                <c:pt idx="52" formatCode="General">
                  <c:v>91.671769547899245</c:v>
                </c:pt>
                <c:pt idx="53" formatCode="General">
                  <c:v>91.537627437123859</c:v>
                </c:pt>
                <c:pt idx="54" formatCode="General">
                  <c:v>91.450165972864454</c:v>
                </c:pt>
                <c:pt idx="55" formatCode="General">
                  <c:v>91.489181801784866</c:v>
                </c:pt>
                <c:pt idx="56" formatCode="General">
                  <c:v>91.2299792514263</c:v>
                </c:pt>
                <c:pt idx="57" formatCode="General">
                  <c:v>91.22174888216999</c:v>
                </c:pt>
                <c:pt idx="58" formatCode="General">
                  <c:v>91.479985495224142</c:v>
                </c:pt>
                <c:pt idx="59" formatCode="General">
                  <c:v>91.450619287105184</c:v>
                </c:pt>
                <c:pt idx="60" formatCode="General">
                  <c:v>91.432621360377425</c:v>
                </c:pt>
                <c:pt idx="61" formatCode="General">
                  <c:v>91.134339259146714</c:v>
                </c:pt>
                <c:pt idx="62" formatCode="General">
                  <c:v>91.319529543890241</c:v>
                </c:pt>
                <c:pt idx="63" formatCode="General">
                  <c:v>91.313507859879323</c:v>
                </c:pt>
                <c:pt idx="64" formatCode="General">
                  <c:v>81.761510652591824</c:v>
                </c:pt>
                <c:pt idx="65" formatCode="General">
                  <c:v>90.543981824064545</c:v>
                </c:pt>
                <c:pt idx="66" formatCode="General">
                  <c:v>91.543864147744571</c:v>
                </c:pt>
                <c:pt idx="67" formatCode="General">
                  <c:v>92.381980283643017</c:v>
                </c:pt>
                <c:pt idx="68" formatCode="General">
                  <c:v>92.56317294365283</c:v>
                </c:pt>
                <c:pt idx="69" formatCode="General">
                  <c:v>91.324766862167095</c:v>
                </c:pt>
                <c:pt idx="70" formatCode="General">
                  <c:v>90.346645082875796</c:v>
                </c:pt>
                <c:pt idx="71" formatCode="General">
                  <c:v>89.978312066466444</c:v>
                </c:pt>
                <c:pt idx="72" formatCode="General">
                  <c:v>90.746153702504557</c:v>
                </c:pt>
                <c:pt idx="73" formatCode="General">
                  <c:v>90.396430597972284</c:v>
                </c:pt>
                <c:pt idx="74" formatCode="General">
                  <c:v>90.923502230117649</c:v>
                </c:pt>
                <c:pt idx="75" formatCode="General">
                  <c:v>90.949671850822838</c:v>
                </c:pt>
                <c:pt idx="76" formatCode="General">
                  <c:v>90.586858283400815</c:v>
                </c:pt>
                <c:pt idx="77" formatCode="General">
                  <c:v>90.710464722092922</c:v>
                </c:pt>
                <c:pt idx="78" formatCode="General">
                  <c:v>91.081423079527241</c:v>
                </c:pt>
                <c:pt idx="79" formatCode="General">
                  <c:v>90.98896479457764</c:v>
                </c:pt>
                <c:pt idx="80" formatCode="General">
                  <c:v>90.592592826710188</c:v>
                </c:pt>
                <c:pt idx="81" formatCode="General">
                  <c:v>90.972401542269779</c:v>
                </c:pt>
                <c:pt idx="82" formatCode="General">
                  <c:v>90.703040111488107</c:v>
                </c:pt>
                <c:pt idx="83" formatCode="General">
                  <c:v>90.693729689133889</c:v>
                </c:pt>
                <c:pt idx="84" formatCode="General">
                  <c:v>90.527061499663162</c:v>
                </c:pt>
                <c:pt idx="85" formatCode="General">
                  <c:v>90.977736067191955</c:v>
                </c:pt>
                <c:pt idx="86" formatCode="General">
                  <c:v>74.999014675068707</c:v>
                </c:pt>
                <c:pt idx="87" formatCode="General">
                  <c:v>81.028170946170079</c:v>
                </c:pt>
                <c:pt idx="88" formatCode="General">
                  <c:v>90.976379309466864</c:v>
                </c:pt>
                <c:pt idx="89" formatCode="General">
                  <c:v>90.753150739707905</c:v>
                </c:pt>
                <c:pt idx="90" formatCode="General">
                  <c:v>88.918529464613471</c:v>
                </c:pt>
                <c:pt idx="91" formatCode="General">
                  <c:v>89.966102198125881</c:v>
                </c:pt>
                <c:pt idx="92" formatCode="General">
                  <c:v>89.974540355126635</c:v>
                </c:pt>
                <c:pt idx="93" formatCode="General">
                  <c:v>90.558131991533685</c:v>
                </c:pt>
                <c:pt idx="94" formatCode="General">
                  <c:v>90.102785341537341</c:v>
                </c:pt>
                <c:pt idx="95" formatCode="General">
                  <c:v>89.939043749786507</c:v>
                </c:pt>
                <c:pt idx="96" formatCode="General">
                  <c:v>89.541016204291651</c:v>
                </c:pt>
                <c:pt idx="97" formatCode="General">
                  <c:v>90.39111717432354</c:v>
                </c:pt>
                <c:pt idx="98" formatCode="General">
                  <c:v>90.147743997173819</c:v>
                </c:pt>
                <c:pt idx="99" formatCode="General">
                  <c:v>92.028657811504317</c:v>
                </c:pt>
                <c:pt idx="100" formatCode="General">
                  <c:v>91.209279316215643</c:v>
                </c:pt>
                <c:pt idx="101" formatCode="General">
                  <c:v>90.546833176730345</c:v>
                </c:pt>
                <c:pt idx="102" formatCode="General">
                  <c:v>89.873552614623748</c:v>
                </c:pt>
                <c:pt idx="103" formatCode="General">
                  <c:v>91.061578578594762</c:v>
                </c:pt>
                <c:pt idx="104" formatCode="General">
                  <c:v>91.042242190690146</c:v>
                </c:pt>
                <c:pt idx="105" formatCode="General">
                  <c:v>90.67889741917358</c:v>
                </c:pt>
                <c:pt idx="106" formatCode="General">
                  <c:v>91.012732163571542</c:v>
                </c:pt>
                <c:pt idx="107" formatCode="General">
                  <c:v>90.712621878374193</c:v>
                </c:pt>
                <c:pt idx="108" formatCode="General">
                  <c:v>91.43738363286306</c:v>
                </c:pt>
                <c:pt idx="109" formatCode="General">
                  <c:v>91.406405783430245</c:v>
                </c:pt>
                <c:pt idx="110" formatCode="General">
                  <c:v>90.649919414233409</c:v>
                </c:pt>
                <c:pt idx="111" formatCode="General">
                  <c:v>90.434530044822807</c:v>
                </c:pt>
                <c:pt idx="112" formatCode="General">
                  <c:v>91.173568374642628</c:v>
                </c:pt>
                <c:pt idx="113" formatCode="General">
                  <c:v>91.144614393734955</c:v>
                </c:pt>
                <c:pt idx="114" formatCode="General">
                  <c:v>91.710984902968775</c:v>
                </c:pt>
                <c:pt idx="115" formatCode="General">
                  <c:v>90.830932599977231</c:v>
                </c:pt>
                <c:pt idx="116" formatCode="General">
                  <c:v>90.325331459325724</c:v>
                </c:pt>
                <c:pt idx="117" formatCode="General">
                  <c:v>91.324507941748408</c:v>
                </c:pt>
                <c:pt idx="118" formatCode="General">
                  <c:v>90.522028453684754</c:v>
                </c:pt>
                <c:pt idx="119" formatCode="General">
                  <c:v>90.190891536499507</c:v>
                </c:pt>
                <c:pt idx="120" formatCode="General">
                  <c:v>90.650126088830291</c:v>
                </c:pt>
                <c:pt idx="121" formatCode="General">
                  <c:v>91.738304729075963</c:v>
                </c:pt>
                <c:pt idx="122" formatCode="General">
                  <c:v>91.725557553907237</c:v>
                </c:pt>
                <c:pt idx="123" formatCode="General">
                  <c:v>90.803831253085164</c:v>
                </c:pt>
                <c:pt idx="124" formatCode="General">
                  <c:v>90.679576237051336</c:v>
                </c:pt>
                <c:pt idx="125" formatCode="General">
                  <c:v>89.670949845878766</c:v>
                </c:pt>
                <c:pt idx="126" formatCode="General">
                  <c:v>91.512390583766575</c:v>
                </c:pt>
                <c:pt idx="127" formatCode="General">
                  <c:v>90.756168473177752</c:v>
                </c:pt>
                <c:pt idx="128" formatCode="General">
                  <c:v>91.151689573723914</c:v>
                </c:pt>
                <c:pt idx="129" formatCode="General">
                  <c:v>91.349872823966365</c:v>
                </c:pt>
                <c:pt idx="130" formatCode="General">
                  <c:v>91.059172279695204</c:v>
                </c:pt>
                <c:pt idx="131" formatCode="General">
                  <c:v>91.254019615900006</c:v>
                </c:pt>
                <c:pt idx="132" formatCode="General">
                  <c:v>90.962331978652145</c:v>
                </c:pt>
                <c:pt idx="133" formatCode="General">
                  <c:v>91.170691168657726</c:v>
                </c:pt>
                <c:pt idx="134" formatCode="General">
                  <c:v>91.180751192496075</c:v>
                </c:pt>
                <c:pt idx="135" formatCode="General">
                  <c:v>91.840929382439541</c:v>
                </c:pt>
                <c:pt idx="136" formatCode="General">
                  <c:v>91.596284069747753</c:v>
                </c:pt>
                <c:pt idx="137" formatCode="General">
                  <c:v>91.521968228676926</c:v>
                </c:pt>
                <c:pt idx="138" formatCode="General">
                  <c:v>91.460272441616112</c:v>
                </c:pt>
                <c:pt idx="139" formatCode="General">
                  <c:v>91.48611548688703</c:v>
                </c:pt>
                <c:pt idx="140" formatCode="General">
                  <c:v>92.377323893980446</c:v>
                </c:pt>
                <c:pt idx="141" formatCode="General">
                  <c:v>89.702366605035138</c:v>
                </c:pt>
                <c:pt idx="142" formatCode="General">
                  <c:v>91.026353275227237</c:v>
                </c:pt>
                <c:pt idx="143" formatCode="General">
                  <c:v>91.23034222814114</c:v>
                </c:pt>
                <c:pt idx="144" formatCode="General">
                  <c:v>91.2552743602741</c:v>
                </c:pt>
                <c:pt idx="145" formatCode="General">
                  <c:v>90.426646593251604</c:v>
                </c:pt>
                <c:pt idx="146" formatCode="General">
                  <c:v>90.850707840019027</c:v>
                </c:pt>
                <c:pt idx="147" formatCode="General">
                  <c:v>91.271712118304919</c:v>
                </c:pt>
                <c:pt idx="148" formatCode="General">
                  <c:v>91.291793184409258</c:v>
                </c:pt>
                <c:pt idx="149" formatCode="General">
                  <c:v>92.654621043307557</c:v>
                </c:pt>
                <c:pt idx="150" formatCode="General">
                  <c:v>90.062991495442219</c:v>
                </c:pt>
                <c:pt idx="151" formatCode="General">
                  <c:v>91.872621812040194</c:v>
                </c:pt>
                <c:pt idx="152" formatCode="General">
                  <c:v>91.236073293683901</c:v>
                </c:pt>
                <c:pt idx="153" formatCode="General">
                  <c:v>91.108814583025733</c:v>
                </c:pt>
                <c:pt idx="154" formatCode="General">
                  <c:v>91.533954287119812</c:v>
                </c:pt>
                <c:pt idx="155" formatCode="General">
                  <c:v>90.749462271960567</c:v>
                </c:pt>
                <c:pt idx="158">
                  <c:v>90.826619679832262</c:v>
                </c:pt>
                <c:pt idx="159">
                  <c:v>90.807340171802679</c:v>
                </c:pt>
                <c:pt idx="160">
                  <c:v>90.758018918180554</c:v>
                </c:pt>
                <c:pt idx="161">
                  <c:v>90.808152656243863</c:v>
                </c:pt>
                <c:pt idx="162">
                  <c:v>91.167145518619108</c:v>
                </c:pt>
                <c:pt idx="163">
                  <c:v>90.626519140636248</c:v>
                </c:pt>
                <c:pt idx="164">
                  <c:v>90.972474311589195</c:v>
                </c:pt>
                <c:pt idx="165">
                  <c:v>91.031063300836976</c:v>
                </c:pt>
                <c:pt idx="166">
                  <c:v>91.038110105450798</c:v>
                </c:pt>
                <c:pt idx="167">
                  <c:v>91.003048673651747</c:v>
                </c:pt>
              </c:numCache>
            </c:numRef>
          </c:xVal>
          <c:yVal>
            <c:numRef>
              <c:f>CPX_Summary!$AA$2:$AA$169</c:f>
              <c:numCache>
                <c:formatCode>0.00</c:formatCode>
                <c:ptCount val="168"/>
                <c:pt idx="0">
                  <c:v>8.4790813617403611</c:v>
                </c:pt>
                <c:pt idx="1">
                  <c:v>8.3573120611244871</c:v>
                </c:pt>
                <c:pt idx="2">
                  <c:v>8.6981839445809666</c:v>
                </c:pt>
                <c:pt idx="3">
                  <c:v>8.8224993774450766</c:v>
                </c:pt>
                <c:pt idx="4">
                  <c:v>7.3949978986688976</c:v>
                </c:pt>
                <c:pt idx="5">
                  <c:v>8.6811296252116552</c:v>
                </c:pt>
                <c:pt idx="6">
                  <c:v>9.0204903817336746</c:v>
                </c:pt>
                <c:pt idx="7">
                  <c:v>8.3328715172036958</c:v>
                </c:pt>
                <c:pt idx="8">
                  <c:v>9.1875689414120441</c:v>
                </c:pt>
                <c:pt idx="9">
                  <c:v>8.1643035471322616</c:v>
                </c:pt>
                <c:pt idx="10">
                  <c:v>6.2179607059149014</c:v>
                </c:pt>
                <c:pt idx="11">
                  <c:v>9.0228600844071973</c:v>
                </c:pt>
                <c:pt idx="12">
                  <c:v>9.3171939552324154</c:v>
                </c:pt>
                <c:pt idx="13">
                  <c:v>9.2042038648455495</c:v>
                </c:pt>
                <c:pt idx="14">
                  <c:v>8.5632701229840578</c:v>
                </c:pt>
                <c:pt idx="15">
                  <c:v>8.8331505393577672</c:v>
                </c:pt>
                <c:pt idx="16">
                  <c:v>8.0314502403714592</c:v>
                </c:pt>
                <c:pt idx="17">
                  <c:v>9.3109889142422979</c:v>
                </c:pt>
                <c:pt idx="18">
                  <c:v>0</c:v>
                </c:pt>
                <c:pt idx="19">
                  <c:v>9.5228410965496995</c:v>
                </c:pt>
                <c:pt idx="20">
                  <c:v>14.51893481421321</c:v>
                </c:pt>
                <c:pt idx="21">
                  <c:v>0</c:v>
                </c:pt>
                <c:pt idx="22">
                  <c:v>8.2158740323016612</c:v>
                </c:pt>
                <c:pt idx="23">
                  <c:v>8.2158740323016612</c:v>
                </c:pt>
                <c:pt idx="24">
                  <c:v>11.05524545790354</c:v>
                </c:pt>
                <c:pt idx="25">
                  <c:v>3.4057354961317032</c:v>
                </c:pt>
                <c:pt idx="26">
                  <c:v>3.587687777873473</c:v>
                </c:pt>
                <c:pt idx="27">
                  <c:v>1.6696323141774125</c:v>
                </c:pt>
                <c:pt idx="28">
                  <c:v>1.8128915329260138</c:v>
                </c:pt>
                <c:pt idx="29">
                  <c:v>2.0392642476862002</c:v>
                </c:pt>
                <c:pt idx="30">
                  <c:v>1.7879570493302035</c:v>
                </c:pt>
                <c:pt idx="31">
                  <c:v>2.0310682650874865</c:v>
                </c:pt>
                <c:pt idx="32">
                  <c:v>2.4038465537422464</c:v>
                </c:pt>
                <c:pt idx="33">
                  <c:v>2.5583312934541942</c:v>
                </c:pt>
                <c:pt idx="34">
                  <c:v>2.6167354203225668</c:v>
                </c:pt>
                <c:pt idx="35">
                  <c:v>2.4432358892943054</c:v>
                </c:pt>
                <c:pt idx="36">
                  <c:v>2.8458098854458962</c:v>
                </c:pt>
                <c:pt idx="37">
                  <c:v>3.5991456927922703</c:v>
                </c:pt>
                <c:pt idx="38">
                  <c:v>4.0596287075157171</c:v>
                </c:pt>
                <c:pt idx="39">
                  <c:v>5.1194768349021684</c:v>
                </c:pt>
                <c:pt idx="40">
                  <c:v>6.2740251957334845</c:v>
                </c:pt>
                <c:pt idx="41">
                  <c:v>7.6987154334140255</c:v>
                </c:pt>
                <c:pt idx="42">
                  <c:v>7.5134725245696377</c:v>
                </c:pt>
                <c:pt idx="43">
                  <c:v>7.5189503726630331</c:v>
                </c:pt>
                <c:pt idx="44">
                  <c:v>7.356749875216086</c:v>
                </c:pt>
                <c:pt idx="45">
                  <c:v>7.6694956719505898</c:v>
                </c:pt>
                <c:pt idx="46">
                  <c:v>7.8053439493992682</c:v>
                </c:pt>
                <c:pt idx="47">
                  <c:v>7.9182937645527236</c:v>
                </c:pt>
                <c:pt idx="48">
                  <c:v>7.7104265881007619</c:v>
                </c:pt>
                <c:pt idx="49">
                  <c:v>7.581987418684923</c:v>
                </c:pt>
                <c:pt idx="50">
                  <c:v>7.4075402090262115</c:v>
                </c:pt>
                <c:pt idx="51">
                  <c:v>7.4773136215751244</c:v>
                </c:pt>
                <c:pt idx="52">
                  <c:v>7.3140744032400367</c:v>
                </c:pt>
                <c:pt idx="53">
                  <c:v>7.4453992729279275</c:v>
                </c:pt>
                <c:pt idx="54">
                  <c:v>7.561762645644575</c:v>
                </c:pt>
                <c:pt idx="55">
                  <c:v>7.2151207883317729</c:v>
                </c:pt>
                <c:pt idx="56">
                  <c:v>7.4246009708088065</c:v>
                </c:pt>
                <c:pt idx="57">
                  <c:v>7.4067285219088186</c:v>
                </c:pt>
                <c:pt idx="58">
                  <c:v>7.2878227160121556</c:v>
                </c:pt>
                <c:pt idx="59">
                  <c:v>6.9495967165480401</c:v>
                </c:pt>
                <c:pt idx="60">
                  <c:v>6.9824978079897706</c:v>
                </c:pt>
                <c:pt idx="61">
                  <c:v>6.9300831769589362</c:v>
                </c:pt>
                <c:pt idx="62">
                  <c:v>7.0676789879716884</c:v>
                </c:pt>
                <c:pt idx="63">
                  <c:v>7.2116829631724766</c:v>
                </c:pt>
                <c:pt idx="64">
                  <c:v>4.0090861258410593</c:v>
                </c:pt>
                <c:pt idx="65">
                  <c:v>12.029307356123045</c:v>
                </c:pt>
                <c:pt idx="66">
                  <c:v>10.733226886429817</c:v>
                </c:pt>
                <c:pt idx="67">
                  <c:v>9.1867251639643399</c:v>
                </c:pt>
                <c:pt idx="68">
                  <c:v>6.4594425707695411</c:v>
                </c:pt>
                <c:pt idx="69">
                  <c:v>12.123101042890866</c:v>
                </c:pt>
                <c:pt idx="70">
                  <c:v>12.630845732245055</c:v>
                </c:pt>
                <c:pt idx="71">
                  <c:v>8.0367560096366155</c:v>
                </c:pt>
                <c:pt idx="72">
                  <c:v>8.8094094564697443</c:v>
                </c:pt>
                <c:pt idx="73">
                  <c:v>8.3241122599790778</c:v>
                </c:pt>
                <c:pt idx="74">
                  <c:v>8.7965692813472529</c:v>
                </c:pt>
                <c:pt idx="75">
                  <c:v>8.6351423065375439</c:v>
                </c:pt>
                <c:pt idx="76">
                  <c:v>8.4785482160291448</c:v>
                </c:pt>
                <c:pt idx="77">
                  <c:v>8.6941701644517533</c:v>
                </c:pt>
                <c:pt idx="78">
                  <c:v>8.7839725595351545</c:v>
                </c:pt>
                <c:pt idx="79">
                  <c:v>8.6758485150698412</c:v>
                </c:pt>
                <c:pt idx="80">
                  <c:v>8.3803676198237245</c:v>
                </c:pt>
                <c:pt idx="81">
                  <c:v>8.8235917110459106</c:v>
                </c:pt>
                <c:pt idx="82">
                  <c:v>8.4355303398708834</c:v>
                </c:pt>
                <c:pt idx="83">
                  <c:v>8.4929841716513543</c:v>
                </c:pt>
                <c:pt idx="84">
                  <c:v>8.4461456278668585</c:v>
                </c:pt>
                <c:pt idx="85">
                  <c:v>8.3157232523827354</c:v>
                </c:pt>
                <c:pt idx="86">
                  <c:v>2.595751807760982</c:v>
                </c:pt>
                <c:pt idx="87">
                  <c:v>3.2416217960586828</c:v>
                </c:pt>
                <c:pt idx="90" formatCode="General">
                  <c:v>17.160162405729988</c:v>
                </c:pt>
                <c:pt idx="91" formatCode="General">
                  <c:v>16.295877394923387</c:v>
                </c:pt>
                <c:pt idx="92" formatCode="General">
                  <c:v>16.971953354008818</c:v>
                </c:pt>
                <c:pt idx="93" formatCode="General">
                  <c:v>9.6398671633142161</c:v>
                </c:pt>
                <c:pt idx="94" formatCode="General">
                  <c:v>13.470593433227714</c:v>
                </c:pt>
                <c:pt idx="95" formatCode="General">
                  <c:v>12.492250946588632</c:v>
                </c:pt>
                <c:pt idx="96" formatCode="General">
                  <c:v>11.203892526712886</c:v>
                </c:pt>
                <c:pt idx="97" formatCode="General">
                  <c:v>15.811098885338271</c:v>
                </c:pt>
                <c:pt idx="98" formatCode="General">
                  <c:v>13.896298284195522</c:v>
                </c:pt>
                <c:pt idx="99" formatCode="General">
                  <c:v>13.73267449583604</c:v>
                </c:pt>
                <c:pt idx="100" formatCode="General">
                  <c:v>11.129410935505177</c:v>
                </c:pt>
                <c:pt idx="101" formatCode="General">
                  <c:v>12.979948782718894</c:v>
                </c:pt>
                <c:pt idx="102" formatCode="General">
                  <c:v>9.8607997497523581</c:v>
                </c:pt>
                <c:pt idx="103" formatCode="General">
                  <c:v>19.998651175032375</c:v>
                </c:pt>
                <c:pt idx="104" formatCode="General">
                  <c:v>17.097286302525177</c:v>
                </c:pt>
                <c:pt idx="105" formatCode="General">
                  <c:v>13.65407919701328</c:v>
                </c:pt>
                <c:pt idx="106" formatCode="General">
                  <c:v>9.5559405742190275</c:v>
                </c:pt>
                <c:pt idx="107" formatCode="General">
                  <c:v>11.706074401304125</c:v>
                </c:pt>
                <c:pt idx="108" formatCode="General">
                  <c:v>12.363184184281067</c:v>
                </c:pt>
                <c:pt idx="109" formatCode="General">
                  <c:v>8.4266943558784249</c:v>
                </c:pt>
                <c:pt idx="110" formatCode="General">
                  <c:v>12.93758452197064</c:v>
                </c:pt>
                <c:pt idx="111" formatCode="General">
                  <c:v>11.402810105738192</c:v>
                </c:pt>
                <c:pt idx="112" formatCode="General">
                  <c:v>10.476293882483693</c:v>
                </c:pt>
                <c:pt idx="113" formatCode="General">
                  <c:v>11.555938404939868</c:v>
                </c:pt>
                <c:pt idx="114" formatCode="General">
                  <c:v>12.869953032279527</c:v>
                </c:pt>
                <c:pt idx="115" formatCode="General">
                  <c:v>13.199519078655953</c:v>
                </c:pt>
                <c:pt idx="116" formatCode="General">
                  <c:v>9.8574553970654488</c:v>
                </c:pt>
                <c:pt idx="117" formatCode="General">
                  <c:v>10.901698150298147</c:v>
                </c:pt>
                <c:pt idx="118" formatCode="General">
                  <c:v>12.132547288949306</c:v>
                </c:pt>
                <c:pt idx="119" formatCode="General">
                  <c:v>11.533706139003256</c:v>
                </c:pt>
                <c:pt idx="120" formatCode="General">
                  <c:v>13.132923426539787</c:v>
                </c:pt>
                <c:pt idx="121" formatCode="General">
                  <c:v>11.306160062278984</c:v>
                </c:pt>
                <c:pt idx="122" formatCode="General">
                  <c:v>13.444445596054386</c:v>
                </c:pt>
                <c:pt idx="123" formatCode="General">
                  <c:v>14.750486334567114</c:v>
                </c:pt>
                <c:pt idx="124" formatCode="General">
                  <c:v>10.899650464868182</c:v>
                </c:pt>
                <c:pt idx="125" formatCode="General">
                  <c:v>12.710938579919825</c:v>
                </c:pt>
                <c:pt idx="126" formatCode="General">
                  <c:v>19.756353834968145</c:v>
                </c:pt>
                <c:pt idx="127" formatCode="General">
                  <c:v>11.217025678784603</c:v>
                </c:pt>
                <c:pt idx="128" formatCode="General">
                  <c:v>14.070137604314578</c:v>
                </c:pt>
                <c:pt idx="129" formatCode="General">
                  <c:v>23.212447706260782</c:v>
                </c:pt>
                <c:pt idx="130" formatCode="General">
                  <c:v>10.170584943505135</c:v>
                </c:pt>
                <c:pt idx="131" formatCode="General">
                  <c:v>10.145708420263432</c:v>
                </c:pt>
                <c:pt idx="132" formatCode="General">
                  <c:v>8.4366921084621413</c:v>
                </c:pt>
                <c:pt idx="133" formatCode="General">
                  <c:v>20.599169594881435</c:v>
                </c:pt>
                <c:pt idx="134" formatCode="General">
                  <c:v>7.7069978218905169</c:v>
                </c:pt>
                <c:pt idx="135" formatCode="General">
                  <c:v>14.947370786011973</c:v>
                </c:pt>
                <c:pt idx="136" formatCode="General">
                  <c:v>11.888277904661914</c:v>
                </c:pt>
                <c:pt idx="137" formatCode="General">
                  <c:v>11.44046925773457</c:v>
                </c:pt>
                <c:pt idx="138" formatCode="General">
                  <c:v>10.789772840043556</c:v>
                </c:pt>
                <c:pt idx="139" formatCode="General">
                  <c:v>12.378303986588662</c:v>
                </c:pt>
                <c:pt idx="140" formatCode="General">
                  <c:v>8.7313654977111632</c:v>
                </c:pt>
                <c:pt idx="141" formatCode="General">
                  <c:v>14.136459020063482</c:v>
                </c:pt>
                <c:pt idx="142" formatCode="General">
                  <c:v>13.733101433908661</c:v>
                </c:pt>
                <c:pt idx="143" formatCode="General">
                  <c:v>13.234414933618824</c:v>
                </c:pt>
                <c:pt idx="144" formatCode="General">
                  <c:v>13.8757930089835</c:v>
                </c:pt>
                <c:pt idx="145" formatCode="General">
                  <c:v>9.9777913219795789</c:v>
                </c:pt>
                <c:pt idx="146" formatCode="General">
                  <c:v>9.2989702510016183</c:v>
                </c:pt>
                <c:pt idx="147" formatCode="General">
                  <c:v>13.547175492125241</c:v>
                </c:pt>
                <c:pt idx="148" formatCode="General">
                  <c:v>14.354214183419083</c:v>
                </c:pt>
                <c:pt idx="149" formatCode="General">
                  <c:v>17.099567518282299</c:v>
                </c:pt>
                <c:pt idx="150" formatCode="General">
                  <c:v>5.1387415693262541</c:v>
                </c:pt>
                <c:pt idx="151" formatCode="General">
                  <c:v>11.299055164317066</c:v>
                </c:pt>
                <c:pt idx="152" formatCode="General">
                  <c:v>9.5443453895207675</c:v>
                </c:pt>
                <c:pt idx="153" formatCode="General">
                  <c:v>13.866307069928723</c:v>
                </c:pt>
                <c:pt idx="154" formatCode="General">
                  <c:v>21.702362249763556</c:v>
                </c:pt>
                <c:pt idx="155" formatCode="General">
                  <c:v>8.8224119273776598</c:v>
                </c:pt>
                <c:pt idx="158">
                  <c:v>8.8346100393085631</c:v>
                </c:pt>
                <c:pt idx="159">
                  <c:v>8.6047619891779608</c:v>
                </c:pt>
                <c:pt idx="160">
                  <c:v>8.9668713497830197</c:v>
                </c:pt>
                <c:pt idx="161">
                  <c:v>8.0595378089524843</c:v>
                </c:pt>
                <c:pt idx="162">
                  <c:v>8.3638282745896788</c:v>
                </c:pt>
                <c:pt idx="163">
                  <c:v>8.1398016610233093</c:v>
                </c:pt>
                <c:pt idx="164">
                  <c:v>8.021903567464264</c:v>
                </c:pt>
                <c:pt idx="165">
                  <c:v>8.821905570660995</c:v>
                </c:pt>
                <c:pt idx="166">
                  <c:v>8.9922480620155039</c:v>
                </c:pt>
                <c:pt idx="167">
                  <c:v>8.954770332034542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56-EA42-87F8-00ACC46AD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172256"/>
        <c:axId val="269223248"/>
      </c:scatterChart>
      <c:valAx>
        <c:axId val="269172256"/>
        <c:scaling>
          <c:orientation val="minMax"/>
          <c:min val="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Mg#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23248"/>
        <c:crosses val="autoZero"/>
        <c:crossBetween val="midCat"/>
      </c:valAx>
      <c:valAx>
        <c:axId val="2692232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Cr#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17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CPX_Summary!$Z$2:$Z$169</c:f>
              <c:numCache>
                <c:formatCode>0.00</c:formatCode>
                <c:ptCount val="168"/>
                <c:pt idx="0">
                  <c:v>91.719705867555973</c:v>
                </c:pt>
                <c:pt idx="1">
                  <c:v>91.771805485761462</c:v>
                </c:pt>
                <c:pt idx="2">
                  <c:v>91.877177075550989</c:v>
                </c:pt>
                <c:pt idx="3">
                  <c:v>91.608178347404078</c:v>
                </c:pt>
                <c:pt idx="4">
                  <c:v>91.794937171066138</c:v>
                </c:pt>
                <c:pt idx="5">
                  <c:v>91.632873170546802</c:v>
                </c:pt>
                <c:pt idx="6">
                  <c:v>91.632108737220889</c:v>
                </c:pt>
                <c:pt idx="7">
                  <c:v>91.633637603872714</c:v>
                </c:pt>
                <c:pt idx="8">
                  <c:v>91.714994824596147</c:v>
                </c:pt>
                <c:pt idx="9">
                  <c:v>91.635397984899924</c:v>
                </c:pt>
                <c:pt idx="10">
                  <c:v>91.758306621139141</c:v>
                </c:pt>
                <c:pt idx="11">
                  <c:v>91.273685674829309</c:v>
                </c:pt>
                <c:pt idx="12">
                  <c:v>91.748451320962161</c:v>
                </c:pt>
                <c:pt idx="13">
                  <c:v>91.889740361968251</c:v>
                </c:pt>
                <c:pt idx="14">
                  <c:v>91.693826322663966</c:v>
                </c:pt>
                <c:pt idx="15">
                  <c:v>91.636605123593213</c:v>
                </c:pt>
                <c:pt idx="16">
                  <c:v>91.854625831382634</c:v>
                </c:pt>
                <c:pt idx="17">
                  <c:v>91.38309139372015</c:v>
                </c:pt>
                <c:pt idx="19">
                  <c:v>91.671360336853795</c:v>
                </c:pt>
                <c:pt idx="20">
                  <c:v>92.292318931301565</c:v>
                </c:pt>
                <c:pt idx="22">
                  <c:v>91.731977580752542</c:v>
                </c:pt>
                <c:pt idx="23">
                  <c:v>91.731977580752542</c:v>
                </c:pt>
                <c:pt idx="24">
                  <c:v>92.394326881886116</c:v>
                </c:pt>
                <c:pt idx="25" formatCode="General">
                  <c:v>82.337509574146466</c:v>
                </c:pt>
                <c:pt idx="26" formatCode="General">
                  <c:v>80.297321238243484</c:v>
                </c:pt>
                <c:pt idx="27" formatCode="General">
                  <c:v>82.359847496806921</c:v>
                </c:pt>
                <c:pt idx="28" formatCode="General">
                  <c:v>78.87368993718799</c:v>
                </c:pt>
                <c:pt idx="29" formatCode="General">
                  <c:v>76.762358584000111</c:v>
                </c:pt>
                <c:pt idx="30" formatCode="General">
                  <c:v>77.394506857924199</c:v>
                </c:pt>
                <c:pt idx="31" formatCode="General">
                  <c:v>77.399987124336945</c:v>
                </c:pt>
                <c:pt idx="32" formatCode="General">
                  <c:v>77.885338277895158</c:v>
                </c:pt>
                <c:pt idx="33" formatCode="General">
                  <c:v>78.96522029489816</c:v>
                </c:pt>
                <c:pt idx="34" formatCode="General">
                  <c:v>79.084859980343282</c:v>
                </c:pt>
                <c:pt idx="35" formatCode="General">
                  <c:v>78.394915320168508</c:v>
                </c:pt>
                <c:pt idx="36" formatCode="General">
                  <c:v>79.207951328156113</c:v>
                </c:pt>
                <c:pt idx="37" formatCode="General">
                  <c:v>79.758835765953989</c:v>
                </c:pt>
                <c:pt idx="38" formatCode="General">
                  <c:v>80.165260077222015</c:v>
                </c:pt>
                <c:pt idx="39" formatCode="General">
                  <c:v>80.357568436577765</c:v>
                </c:pt>
                <c:pt idx="40" formatCode="General">
                  <c:v>87.465106032037582</c:v>
                </c:pt>
                <c:pt idx="41" formatCode="General">
                  <c:v>91.055379837639251</c:v>
                </c:pt>
                <c:pt idx="42" formatCode="General">
                  <c:v>91.64969477290316</c:v>
                </c:pt>
                <c:pt idx="43" formatCode="General">
                  <c:v>90.921531810819928</c:v>
                </c:pt>
                <c:pt idx="44" formatCode="General">
                  <c:v>91.238312778947844</c:v>
                </c:pt>
                <c:pt idx="45" formatCode="General">
                  <c:v>91.09472460297674</c:v>
                </c:pt>
                <c:pt idx="46" formatCode="General">
                  <c:v>91.127858037091798</c:v>
                </c:pt>
                <c:pt idx="47" formatCode="General">
                  <c:v>90.991239981746844</c:v>
                </c:pt>
                <c:pt idx="48" formatCode="General">
                  <c:v>91.290704658157935</c:v>
                </c:pt>
                <c:pt idx="49" formatCode="General">
                  <c:v>91.60974821037307</c:v>
                </c:pt>
                <c:pt idx="50" formatCode="General">
                  <c:v>91.480744253484232</c:v>
                </c:pt>
                <c:pt idx="51" formatCode="General">
                  <c:v>91.472326038390364</c:v>
                </c:pt>
                <c:pt idx="52" formatCode="General">
                  <c:v>91.671769547899245</c:v>
                </c:pt>
                <c:pt idx="53" formatCode="General">
                  <c:v>91.537627437123859</c:v>
                </c:pt>
                <c:pt idx="54" formatCode="General">
                  <c:v>91.450165972864454</c:v>
                </c:pt>
                <c:pt idx="55" formatCode="General">
                  <c:v>91.489181801784866</c:v>
                </c:pt>
                <c:pt idx="56" formatCode="General">
                  <c:v>91.2299792514263</c:v>
                </c:pt>
                <c:pt idx="57" formatCode="General">
                  <c:v>91.22174888216999</c:v>
                </c:pt>
                <c:pt idx="58" formatCode="General">
                  <c:v>91.479985495224142</c:v>
                </c:pt>
                <c:pt idx="59" formatCode="General">
                  <c:v>91.450619287105184</c:v>
                </c:pt>
                <c:pt idx="60" formatCode="General">
                  <c:v>91.432621360377425</c:v>
                </c:pt>
                <c:pt idx="61" formatCode="General">
                  <c:v>91.134339259146714</c:v>
                </c:pt>
                <c:pt idx="62" formatCode="General">
                  <c:v>91.319529543890241</c:v>
                </c:pt>
                <c:pt idx="63" formatCode="General">
                  <c:v>91.313507859879323</c:v>
                </c:pt>
                <c:pt idx="64" formatCode="General">
                  <c:v>81.761510652591824</c:v>
                </c:pt>
                <c:pt idx="65" formatCode="General">
                  <c:v>90.543981824064545</c:v>
                </c:pt>
                <c:pt idx="66" formatCode="General">
                  <c:v>91.543864147744571</c:v>
                </c:pt>
                <c:pt idx="67" formatCode="General">
                  <c:v>92.381980283643017</c:v>
                </c:pt>
                <c:pt idx="68" formatCode="General">
                  <c:v>92.56317294365283</c:v>
                </c:pt>
                <c:pt idx="69" formatCode="General">
                  <c:v>91.324766862167095</c:v>
                </c:pt>
                <c:pt idx="70" formatCode="General">
                  <c:v>90.346645082875796</c:v>
                </c:pt>
                <c:pt idx="71" formatCode="General">
                  <c:v>89.978312066466444</c:v>
                </c:pt>
                <c:pt idx="72" formatCode="General">
                  <c:v>90.746153702504557</c:v>
                </c:pt>
                <c:pt idx="73" formatCode="General">
                  <c:v>90.396430597972284</c:v>
                </c:pt>
                <c:pt idx="74" formatCode="General">
                  <c:v>90.923502230117649</c:v>
                </c:pt>
                <c:pt idx="75" formatCode="General">
                  <c:v>90.949671850822838</c:v>
                </c:pt>
                <c:pt idx="76" formatCode="General">
                  <c:v>90.586858283400815</c:v>
                </c:pt>
                <c:pt idx="77" formatCode="General">
                  <c:v>90.710464722092922</c:v>
                </c:pt>
                <c:pt idx="78" formatCode="General">
                  <c:v>91.081423079527241</c:v>
                </c:pt>
                <c:pt idx="79" formatCode="General">
                  <c:v>90.98896479457764</c:v>
                </c:pt>
                <c:pt idx="80" formatCode="General">
                  <c:v>90.592592826710188</c:v>
                </c:pt>
                <c:pt idx="81" formatCode="General">
                  <c:v>90.972401542269779</c:v>
                </c:pt>
                <c:pt idx="82" formatCode="General">
                  <c:v>90.703040111488107</c:v>
                </c:pt>
                <c:pt idx="83" formatCode="General">
                  <c:v>90.693729689133889</c:v>
                </c:pt>
                <c:pt idx="84" formatCode="General">
                  <c:v>90.527061499663162</c:v>
                </c:pt>
                <c:pt idx="85" formatCode="General">
                  <c:v>90.977736067191955</c:v>
                </c:pt>
                <c:pt idx="86" formatCode="General">
                  <c:v>74.999014675068707</c:v>
                </c:pt>
                <c:pt idx="87" formatCode="General">
                  <c:v>81.028170946170079</c:v>
                </c:pt>
                <c:pt idx="88" formatCode="General">
                  <c:v>90.976379309466864</c:v>
                </c:pt>
                <c:pt idx="89" formatCode="General">
                  <c:v>90.753150739707905</c:v>
                </c:pt>
                <c:pt idx="90" formatCode="General">
                  <c:v>88.918529464613471</c:v>
                </c:pt>
                <c:pt idx="91" formatCode="General">
                  <c:v>89.966102198125881</c:v>
                </c:pt>
                <c:pt idx="92" formatCode="General">
                  <c:v>89.974540355126635</c:v>
                </c:pt>
                <c:pt idx="93" formatCode="General">
                  <c:v>90.558131991533685</c:v>
                </c:pt>
                <c:pt idx="94" formatCode="General">
                  <c:v>90.102785341537341</c:v>
                </c:pt>
                <c:pt idx="95" formatCode="General">
                  <c:v>89.939043749786507</c:v>
                </c:pt>
                <c:pt idx="96" formatCode="General">
                  <c:v>89.541016204291651</c:v>
                </c:pt>
                <c:pt idx="97" formatCode="General">
                  <c:v>90.39111717432354</c:v>
                </c:pt>
                <c:pt idx="98" formatCode="General">
                  <c:v>90.147743997173819</c:v>
                </c:pt>
                <c:pt idx="99" formatCode="General">
                  <c:v>92.028657811504317</c:v>
                </c:pt>
                <c:pt idx="100" formatCode="General">
                  <c:v>91.209279316215643</c:v>
                </c:pt>
                <c:pt idx="101" formatCode="General">
                  <c:v>90.546833176730345</c:v>
                </c:pt>
                <c:pt idx="102" formatCode="General">
                  <c:v>89.873552614623748</c:v>
                </c:pt>
                <c:pt idx="103" formatCode="General">
                  <c:v>91.061578578594762</c:v>
                </c:pt>
                <c:pt idx="104" formatCode="General">
                  <c:v>91.042242190690146</c:v>
                </c:pt>
                <c:pt idx="105" formatCode="General">
                  <c:v>90.67889741917358</c:v>
                </c:pt>
                <c:pt idx="106" formatCode="General">
                  <c:v>91.012732163571542</c:v>
                </c:pt>
                <c:pt idx="107" formatCode="General">
                  <c:v>90.712621878374193</c:v>
                </c:pt>
                <c:pt idx="108" formatCode="General">
                  <c:v>91.43738363286306</c:v>
                </c:pt>
                <c:pt idx="109" formatCode="General">
                  <c:v>91.406405783430245</c:v>
                </c:pt>
                <c:pt idx="110" formatCode="General">
                  <c:v>90.649919414233409</c:v>
                </c:pt>
                <c:pt idx="111" formatCode="General">
                  <c:v>90.434530044822807</c:v>
                </c:pt>
                <c:pt idx="112" formatCode="General">
                  <c:v>91.173568374642628</c:v>
                </c:pt>
                <c:pt idx="113" formatCode="General">
                  <c:v>91.144614393734955</c:v>
                </c:pt>
                <c:pt idx="114" formatCode="General">
                  <c:v>91.710984902968775</c:v>
                </c:pt>
                <c:pt idx="115" formatCode="General">
                  <c:v>90.830932599977231</c:v>
                </c:pt>
                <c:pt idx="116" formatCode="General">
                  <c:v>90.325331459325724</c:v>
                </c:pt>
                <c:pt idx="117" formatCode="General">
                  <c:v>91.324507941748408</c:v>
                </c:pt>
                <c:pt idx="118" formatCode="General">
                  <c:v>90.522028453684754</c:v>
                </c:pt>
                <c:pt idx="119" formatCode="General">
                  <c:v>90.190891536499507</c:v>
                </c:pt>
                <c:pt idx="120" formatCode="General">
                  <c:v>90.650126088830291</c:v>
                </c:pt>
                <c:pt idx="121" formatCode="General">
                  <c:v>91.738304729075963</c:v>
                </c:pt>
                <c:pt idx="122" formatCode="General">
                  <c:v>91.725557553907237</c:v>
                </c:pt>
                <c:pt idx="123" formatCode="General">
                  <c:v>90.803831253085164</c:v>
                </c:pt>
                <c:pt idx="124" formatCode="General">
                  <c:v>90.679576237051336</c:v>
                </c:pt>
                <c:pt idx="125" formatCode="General">
                  <c:v>89.670949845878766</c:v>
                </c:pt>
                <c:pt idx="126" formatCode="General">
                  <c:v>91.512390583766575</c:v>
                </c:pt>
                <c:pt idx="127" formatCode="General">
                  <c:v>90.756168473177752</c:v>
                </c:pt>
                <c:pt idx="128" formatCode="General">
                  <c:v>91.151689573723914</c:v>
                </c:pt>
                <c:pt idx="129" formatCode="General">
                  <c:v>91.349872823966365</c:v>
                </c:pt>
                <c:pt idx="130" formatCode="General">
                  <c:v>91.059172279695204</c:v>
                </c:pt>
                <c:pt idx="131" formatCode="General">
                  <c:v>91.254019615900006</c:v>
                </c:pt>
                <c:pt idx="132" formatCode="General">
                  <c:v>90.962331978652145</c:v>
                </c:pt>
                <c:pt idx="133" formatCode="General">
                  <c:v>91.170691168657726</c:v>
                </c:pt>
                <c:pt idx="134" formatCode="General">
                  <c:v>91.180751192496075</c:v>
                </c:pt>
                <c:pt idx="135" formatCode="General">
                  <c:v>91.840929382439541</c:v>
                </c:pt>
                <c:pt idx="136" formatCode="General">
                  <c:v>91.596284069747753</c:v>
                </c:pt>
                <c:pt idx="137" formatCode="General">
                  <c:v>91.521968228676926</c:v>
                </c:pt>
                <c:pt idx="138" formatCode="General">
                  <c:v>91.460272441616112</c:v>
                </c:pt>
                <c:pt idx="139" formatCode="General">
                  <c:v>91.48611548688703</c:v>
                </c:pt>
                <c:pt idx="140" formatCode="General">
                  <c:v>92.377323893980446</c:v>
                </c:pt>
                <c:pt idx="141" formatCode="General">
                  <c:v>89.702366605035138</c:v>
                </c:pt>
                <c:pt idx="142" formatCode="General">
                  <c:v>91.026353275227237</c:v>
                </c:pt>
                <c:pt idx="143" formatCode="General">
                  <c:v>91.23034222814114</c:v>
                </c:pt>
                <c:pt idx="144" formatCode="General">
                  <c:v>91.2552743602741</c:v>
                </c:pt>
                <c:pt idx="145" formatCode="General">
                  <c:v>90.426646593251604</c:v>
                </c:pt>
                <c:pt idx="146" formatCode="General">
                  <c:v>90.850707840019027</c:v>
                </c:pt>
                <c:pt idx="147" formatCode="General">
                  <c:v>91.271712118304919</c:v>
                </c:pt>
                <c:pt idx="148" formatCode="General">
                  <c:v>91.291793184409258</c:v>
                </c:pt>
                <c:pt idx="149" formatCode="General">
                  <c:v>92.654621043307557</c:v>
                </c:pt>
                <c:pt idx="150" formatCode="General">
                  <c:v>90.062991495442219</c:v>
                </c:pt>
                <c:pt idx="151" formatCode="General">
                  <c:v>91.872621812040194</c:v>
                </c:pt>
                <c:pt idx="152" formatCode="General">
                  <c:v>91.236073293683901</c:v>
                </c:pt>
                <c:pt idx="153" formatCode="General">
                  <c:v>91.108814583025733</c:v>
                </c:pt>
                <c:pt idx="154" formatCode="General">
                  <c:v>91.533954287119812</c:v>
                </c:pt>
                <c:pt idx="155" formatCode="General">
                  <c:v>90.749462271960567</c:v>
                </c:pt>
                <c:pt idx="158">
                  <c:v>90.826619679832262</c:v>
                </c:pt>
                <c:pt idx="159">
                  <c:v>90.807340171802679</c:v>
                </c:pt>
                <c:pt idx="160">
                  <c:v>90.758018918180554</c:v>
                </c:pt>
                <c:pt idx="161">
                  <c:v>90.808152656243863</c:v>
                </c:pt>
                <c:pt idx="162">
                  <c:v>91.167145518619108</c:v>
                </c:pt>
                <c:pt idx="163">
                  <c:v>90.626519140636248</c:v>
                </c:pt>
                <c:pt idx="164">
                  <c:v>90.972474311589195</c:v>
                </c:pt>
                <c:pt idx="165">
                  <c:v>91.031063300836976</c:v>
                </c:pt>
                <c:pt idx="166">
                  <c:v>91.038110105450798</c:v>
                </c:pt>
                <c:pt idx="167">
                  <c:v>91.003048673651747</c:v>
                </c:pt>
              </c:numCache>
            </c:numRef>
          </c:xVal>
          <c:yVal>
            <c:numRef>
              <c:f>CPX_Summary!$Q$2:$Q$169</c:f>
              <c:numCache>
                <c:formatCode>0.00</c:formatCode>
                <c:ptCount val="168"/>
                <c:pt idx="0">
                  <c:v>0.53999812500000011</c:v>
                </c:pt>
                <c:pt idx="1">
                  <c:v>0.53135500000000013</c:v>
                </c:pt>
                <c:pt idx="2">
                  <c:v>0.55725000000000002</c:v>
                </c:pt>
                <c:pt idx="3">
                  <c:v>0.57247000000000003</c:v>
                </c:pt>
                <c:pt idx="4">
                  <c:v>0.45571333333333336</c:v>
                </c:pt>
                <c:pt idx="5">
                  <c:v>0.55440333333333325</c:v>
                </c:pt>
                <c:pt idx="6">
                  <c:v>0.58352999999999999</c:v>
                </c:pt>
                <c:pt idx="7">
                  <c:v>0.52527666666666661</c:v>
                </c:pt>
                <c:pt idx="8">
                  <c:v>0.60003956521739121</c:v>
                </c:pt>
                <c:pt idx="9">
                  <c:v>0.51027090909090911</c:v>
                </c:pt>
                <c:pt idx="10">
                  <c:v>0.36507999999999996</c:v>
                </c:pt>
                <c:pt idx="11">
                  <c:v>0.58720333333333341</c:v>
                </c:pt>
                <c:pt idx="12">
                  <c:v>0.59936666666666671</c:v>
                </c:pt>
                <c:pt idx="13">
                  <c:v>0.59294999999999998</c:v>
                </c:pt>
                <c:pt idx="14">
                  <c:v>0.5457871428571428</c:v>
                </c:pt>
                <c:pt idx="15">
                  <c:v>0.5668966666666666</c:v>
                </c:pt>
                <c:pt idx="16">
                  <c:v>0.50548333333333328</c:v>
                </c:pt>
                <c:pt idx="17">
                  <c:v>0.60336999999999996</c:v>
                </c:pt>
                <c:pt idx="19">
                  <c:v>0.62419999999999998</c:v>
                </c:pt>
                <c:pt idx="20">
                  <c:v>1.2474099999999999</c:v>
                </c:pt>
                <c:pt idx="22">
                  <c:v>0.5198166666666667</c:v>
                </c:pt>
                <c:pt idx="23">
                  <c:v>0.5198166666666667</c:v>
                </c:pt>
                <c:pt idx="24">
                  <c:v>1.1375999999999999</c:v>
                </c:pt>
                <c:pt idx="25" formatCode="General">
                  <c:v>0.153725</c:v>
                </c:pt>
                <c:pt idx="26" formatCode="General">
                  <c:v>0.314473</c:v>
                </c:pt>
                <c:pt idx="27" formatCode="General">
                  <c:v>8.0693000000000001E-2</c:v>
                </c:pt>
                <c:pt idx="28" formatCode="General">
                  <c:v>0.16589999999999999</c:v>
                </c:pt>
                <c:pt idx="29" formatCode="General">
                  <c:v>0.172154</c:v>
                </c:pt>
                <c:pt idx="30" formatCode="General">
                  <c:v>0.14613200000000001</c:v>
                </c:pt>
                <c:pt idx="31" formatCode="General">
                  <c:v>0.16325300000000001</c:v>
                </c:pt>
                <c:pt idx="32" formatCode="General">
                  <c:v>0.19305900000000001</c:v>
                </c:pt>
                <c:pt idx="33" formatCode="General">
                  <c:v>0.20161200000000001</c:v>
                </c:pt>
                <c:pt idx="34" formatCode="General">
                  <c:v>0.20651700000000001</c:v>
                </c:pt>
                <c:pt idx="35" formatCode="General">
                  <c:v>0.20193800000000001</c:v>
                </c:pt>
                <c:pt idx="36" formatCode="General">
                  <c:v>0.24915599999999999</c:v>
                </c:pt>
                <c:pt idx="37" formatCode="General">
                  <c:v>0.31374800000000003</c:v>
                </c:pt>
                <c:pt idx="38" formatCode="General">
                  <c:v>0.33083400000000002</c:v>
                </c:pt>
                <c:pt idx="39" formatCode="General">
                  <c:v>0.421541</c:v>
                </c:pt>
                <c:pt idx="40" formatCode="General">
                  <c:v>0.48680499999999999</c:v>
                </c:pt>
                <c:pt idx="41" formatCode="General">
                  <c:v>0.51295100000000005</c:v>
                </c:pt>
                <c:pt idx="42" formatCode="General">
                  <c:v>0.49603599999999998</c:v>
                </c:pt>
                <c:pt idx="43" formatCode="General">
                  <c:v>0.49726100000000001</c:v>
                </c:pt>
                <c:pt idx="44" formatCode="General">
                  <c:v>0.48458600000000002</c:v>
                </c:pt>
                <c:pt idx="45" formatCode="General">
                  <c:v>0.50522500000000004</c:v>
                </c:pt>
                <c:pt idx="46" formatCode="General">
                  <c:v>0.51494899999999999</c:v>
                </c:pt>
                <c:pt idx="47" formatCode="General">
                  <c:v>0.52370399999999995</c:v>
                </c:pt>
                <c:pt idx="48" formatCode="General">
                  <c:v>0.51013200000000003</c:v>
                </c:pt>
                <c:pt idx="49" formatCode="General">
                  <c:v>0.49854100000000001</c:v>
                </c:pt>
                <c:pt idx="50" formatCode="General">
                  <c:v>0.49254300000000001</c:v>
                </c:pt>
                <c:pt idx="51" formatCode="General">
                  <c:v>0.49667800000000001</c:v>
                </c:pt>
                <c:pt idx="52" formatCode="General">
                  <c:v>0.478877</c:v>
                </c:pt>
                <c:pt idx="53" formatCode="General">
                  <c:v>0.48895300000000003</c:v>
                </c:pt>
                <c:pt idx="54" formatCode="General">
                  <c:v>0.50214300000000001</c:v>
                </c:pt>
                <c:pt idx="55" formatCode="General">
                  <c:v>0.47911700000000002</c:v>
                </c:pt>
                <c:pt idx="56" formatCode="General">
                  <c:v>0.492147</c:v>
                </c:pt>
                <c:pt idx="57" formatCode="General">
                  <c:v>0.48973699999999998</c:v>
                </c:pt>
                <c:pt idx="58" formatCode="General">
                  <c:v>0.48316300000000001</c:v>
                </c:pt>
                <c:pt idx="59" formatCode="General">
                  <c:v>0.45633000000000001</c:v>
                </c:pt>
                <c:pt idx="60" formatCode="General">
                  <c:v>0.46104800000000001</c:v>
                </c:pt>
                <c:pt idx="61" formatCode="General">
                  <c:v>0.45642300000000002</c:v>
                </c:pt>
                <c:pt idx="62" formatCode="General">
                  <c:v>0.46417900000000001</c:v>
                </c:pt>
                <c:pt idx="63" formatCode="General">
                  <c:v>0.48324</c:v>
                </c:pt>
                <c:pt idx="64" formatCode="General">
                  <c:v>0.18268499999999999</c:v>
                </c:pt>
                <c:pt idx="65" formatCode="General">
                  <c:v>1.851926</c:v>
                </c:pt>
                <c:pt idx="66" formatCode="General">
                  <c:v>1.3020419999999999</c:v>
                </c:pt>
                <c:pt idx="67" formatCode="General">
                  <c:v>0.47575400000000001</c:v>
                </c:pt>
                <c:pt idx="68" formatCode="General">
                  <c:v>0.30665500000000001</c:v>
                </c:pt>
                <c:pt idx="69" formatCode="General">
                  <c:v>1.3619270000000001</c:v>
                </c:pt>
                <c:pt idx="70" formatCode="General">
                  <c:v>1.898817</c:v>
                </c:pt>
                <c:pt idx="71" formatCode="General">
                  <c:v>0.62213499999999999</c:v>
                </c:pt>
                <c:pt idx="72" formatCode="General">
                  <c:v>0.58977800000000002</c:v>
                </c:pt>
                <c:pt idx="73" formatCode="General">
                  <c:v>0.55598599999999998</c:v>
                </c:pt>
                <c:pt idx="74" formatCode="General">
                  <c:v>0.58979199999999998</c:v>
                </c:pt>
                <c:pt idx="75" formatCode="General">
                  <c:v>0.57208700000000001</c:v>
                </c:pt>
                <c:pt idx="76" formatCode="General">
                  <c:v>0.56235400000000002</c:v>
                </c:pt>
                <c:pt idx="77" formatCode="General">
                  <c:v>0.584762</c:v>
                </c:pt>
                <c:pt idx="78" formatCode="General">
                  <c:v>0.58911500000000006</c:v>
                </c:pt>
                <c:pt idx="79" formatCode="General">
                  <c:v>0.58299599999999996</c:v>
                </c:pt>
                <c:pt idx="80" formatCode="General">
                  <c:v>0.55876300000000001</c:v>
                </c:pt>
                <c:pt idx="81" formatCode="General">
                  <c:v>0.58945999999999998</c:v>
                </c:pt>
                <c:pt idx="82" formatCode="General">
                  <c:v>0.56031500000000001</c:v>
                </c:pt>
                <c:pt idx="83" formatCode="General">
                  <c:v>0.567967</c:v>
                </c:pt>
                <c:pt idx="84" formatCode="General">
                  <c:v>0.56420700000000001</c:v>
                </c:pt>
                <c:pt idx="85" formatCode="General">
                  <c:v>0.55618000000000001</c:v>
                </c:pt>
                <c:pt idx="86" formatCode="General">
                  <c:v>0.36307099999999998</c:v>
                </c:pt>
                <c:pt idx="87" formatCode="General">
                  <c:v>0.25067200000000001</c:v>
                </c:pt>
                <c:pt idx="90" formatCode="General">
                  <c:v>1.792368</c:v>
                </c:pt>
                <c:pt idx="91" formatCode="General">
                  <c:v>1.3406199999999999</c:v>
                </c:pt>
                <c:pt idx="92" formatCode="General">
                  <c:v>1.3161039999999999</c:v>
                </c:pt>
                <c:pt idx="93" formatCode="General">
                  <c:v>1.134914</c:v>
                </c:pt>
                <c:pt idx="94" formatCode="General">
                  <c:v>1.0848150000000001</c:v>
                </c:pt>
                <c:pt idx="95" formatCode="General">
                  <c:v>1.115224</c:v>
                </c:pt>
                <c:pt idx="96" formatCode="General">
                  <c:v>1.6723209999999999</c:v>
                </c:pt>
                <c:pt idx="97" formatCode="General">
                  <c:v>1.470159</c:v>
                </c:pt>
                <c:pt idx="98" formatCode="General">
                  <c:v>1.719951</c:v>
                </c:pt>
                <c:pt idx="99" formatCode="General">
                  <c:v>1.5999190000000001</c:v>
                </c:pt>
                <c:pt idx="100" formatCode="General">
                  <c:v>1.461417</c:v>
                </c:pt>
                <c:pt idx="101" formatCode="General">
                  <c:v>1.9178029999999999</c:v>
                </c:pt>
                <c:pt idx="102" formatCode="General">
                  <c:v>1.1540710000000001</c:v>
                </c:pt>
                <c:pt idx="103" formatCode="General">
                  <c:v>1.59554</c:v>
                </c:pt>
                <c:pt idx="104" formatCode="General">
                  <c:v>1.091102</c:v>
                </c:pt>
                <c:pt idx="105" formatCode="General">
                  <c:v>1.550068</c:v>
                </c:pt>
                <c:pt idx="106" formatCode="General">
                  <c:v>1.0816680000000001</c:v>
                </c:pt>
                <c:pt idx="107" formatCode="General">
                  <c:v>1.269838</c:v>
                </c:pt>
                <c:pt idx="108" formatCode="General">
                  <c:v>1.0271189999999999</c:v>
                </c:pt>
                <c:pt idx="109" formatCode="General">
                  <c:v>0.76694200000000001</c:v>
                </c:pt>
                <c:pt idx="110" formatCode="General">
                  <c:v>2.0545450000000001</c:v>
                </c:pt>
                <c:pt idx="111" formatCode="General">
                  <c:v>1.85558</c:v>
                </c:pt>
                <c:pt idx="112" formatCode="General">
                  <c:v>1.0924020000000001</c:v>
                </c:pt>
                <c:pt idx="113" formatCode="General">
                  <c:v>1.2262</c:v>
                </c:pt>
                <c:pt idx="114" formatCode="General">
                  <c:v>1.327083</c:v>
                </c:pt>
                <c:pt idx="115" formatCode="General">
                  <c:v>1.4582889999999999</c:v>
                </c:pt>
                <c:pt idx="116" formatCode="General">
                  <c:v>1.4124030000000001</c:v>
                </c:pt>
                <c:pt idx="117" formatCode="General">
                  <c:v>1.137845</c:v>
                </c:pt>
                <c:pt idx="118" formatCode="General">
                  <c:v>2.0427759999999999</c:v>
                </c:pt>
                <c:pt idx="119" formatCode="General">
                  <c:v>1.8006599999999999</c:v>
                </c:pt>
                <c:pt idx="120" formatCode="General">
                  <c:v>1.9971460000000001</c:v>
                </c:pt>
                <c:pt idx="121" formatCode="General">
                  <c:v>1.1101479999999999</c:v>
                </c:pt>
                <c:pt idx="122" formatCode="General">
                  <c:v>1.273304</c:v>
                </c:pt>
                <c:pt idx="123" formatCode="General">
                  <c:v>2.2908780000000002</c:v>
                </c:pt>
                <c:pt idx="124" formatCode="General">
                  <c:v>1.021854</c:v>
                </c:pt>
                <c:pt idx="125" formatCode="General">
                  <c:v>1.9341140000000001</c:v>
                </c:pt>
                <c:pt idx="126" formatCode="General">
                  <c:v>1.221916</c:v>
                </c:pt>
                <c:pt idx="127" formatCode="General">
                  <c:v>1.2040759999999999</c:v>
                </c:pt>
                <c:pt idx="128" formatCode="General">
                  <c:v>1.5732839999999999</c:v>
                </c:pt>
                <c:pt idx="129" formatCode="General">
                  <c:v>1.7491369999999999</c:v>
                </c:pt>
                <c:pt idx="130" formatCode="General">
                  <c:v>1.104433</c:v>
                </c:pt>
                <c:pt idx="131" formatCode="General">
                  <c:v>0.99247600000000002</c:v>
                </c:pt>
                <c:pt idx="132" formatCode="General">
                  <c:v>0.59145099999999995</c:v>
                </c:pt>
                <c:pt idx="133" formatCode="General">
                  <c:v>1.8367230000000001</c:v>
                </c:pt>
                <c:pt idx="134" formatCode="General">
                  <c:v>0.86612900000000004</c:v>
                </c:pt>
                <c:pt idx="135" formatCode="General">
                  <c:v>1.5488850000000001</c:v>
                </c:pt>
                <c:pt idx="136" formatCode="General">
                  <c:v>1.189316</c:v>
                </c:pt>
                <c:pt idx="137" formatCode="General">
                  <c:v>1.204723</c:v>
                </c:pt>
                <c:pt idx="138" formatCode="General">
                  <c:v>1.1017189999999999</c:v>
                </c:pt>
                <c:pt idx="139" formatCode="General">
                  <c:v>1.2212719999999999</c:v>
                </c:pt>
                <c:pt idx="140" formatCode="General">
                  <c:v>0.68724499999999999</c:v>
                </c:pt>
                <c:pt idx="141" formatCode="General">
                  <c:v>1.36178</c:v>
                </c:pt>
                <c:pt idx="142" formatCode="General">
                  <c:v>1.5273129999999999</c:v>
                </c:pt>
                <c:pt idx="143" formatCode="General">
                  <c:v>1.2725010000000001</c:v>
                </c:pt>
                <c:pt idx="144" formatCode="General">
                  <c:v>1.5149710000000001</c:v>
                </c:pt>
                <c:pt idx="145" formatCode="General">
                  <c:v>1.3946050000000001</c:v>
                </c:pt>
                <c:pt idx="146" formatCode="General">
                  <c:v>0.68168399999999996</c:v>
                </c:pt>
                <c:pt idx="147" formatCode="General">
                  <c:v>1.5024010000000001</c:v>
                </c:pt>
                <c:pt idx="148" formatCode="General">
                  <c:v>1.42228</c:v>
                </c:pt>
                <c:pt idx="149" formatCode="General">
                  <c:v>0.92746300000000004</c:v>
                </c:pt>
                <c:pt idx="150" formatCode="General">
                  <c:v>0.74436100000000005</c:v>
                </c:pt>
                <c:pt idx="151" formatCode="General">
                  <c:v>1.06043</c:v>
                </c:pt>
                <c:pt idx="152" formatCode="General">
                  <c:v>0.94293199999999999</c:v>
                </c:pt>
                <c:pt idx="153" formatCode="General">
                  <c:v>1.2677039999999999</c:v>
                </c:pt>
                <c:pt idx="154" formatCode="General">
                  <c:v>1.5145219999999999</c:v>
                </c:pt>
                <c:pt idx="155" formatCode="General">
                  <c:v>0.63497599999999998</c:v>
                </c:pt>
                <c:pt idx="158" formatCode="General">
                  <c:v>0.60590900000000003</c:v>
                </c:pt>
                <c:pt idx="159" formatCode="General">
                  <c:v>0.58387800000000001</c:v>
                </c:pt>
                <c:pt idx="160" formatCode="General">
                  <c:v>0.63833600000000001</c:v>
                </c:pt>
                <c:pt idx="161" formatCode="General">
                  <c:v>0.54156700000000002</c:v>
                </c:pt>
                <c:pt idx="162" formatCode="General">
                  <c:v>0.60493600000000003</c:v>
                </c:pt>
                <c:pt idx="163" formatCode="General">
                  <c:v>0.57977199999999995</c:v>
                </c:pt>
                <c:pt idx="164" formatCode="General">
                  <c:v>0.54991100000000004</c:v>
                </c:pt>
                <c:pt idx="165" formatCode="General">
                  <c:v>0.59631699999999999</c:v>
                </c:pt>
                <c:pt idx="166" formatCode="General">
                  <c:v>0.63301600000000002</c:v>
                </c:pt>
                <c:pt idx="167" formatCode="General">
                  <c:v>0.632467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C2-2A4D-B3DB-F8260DD4E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172256"/>
        <c:axId val="269223248"/>
      </c:scatterChart>
      <c:valAx>
        <c:axId val="269172256"/>
        <c:scaling>
          <c:orientation val="minMax"/>
          <c:min val="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23248"/>
        <c:crosses val="autoZero"/>
        <c:crossBetween val="midCat"/>
      </c:valAx>
      <c:valAx>
        <c:axId val="26922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17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CPX_Summary!$Z$2:$Z$169</c:f>
              <c:numCache>
                <c:formatCode>0.00</c:formatCode>
                <c:ptCount val="168"/>
                <c:pt idx="0">
                  <c:v>91.719705867555973</c:v>
                </c:pt>
                <c:pt idx="1">
                  <c:v>91.771805485761462</c:v>
                </c:pt>
                <c:pt idx="2">
                  <c:v>91.877177075550989</c:v>
                </c:pt>
                <c:pt idx="3">
                  <c:v>91.608178347404078</c:v>
                </c:pt>
                <c:pt idx="4">
                  <c:v>91.794937171066138</c:v>
                </c:pt>
                <c:pt idx="5">
                  <c:v>91.632873170546802</c:v>
                </c:pt>
                <c:pt idx="6">
                  <c:v>91.632108737220889</c:v>
                </c:pt>
                <c:pt idx="7">
                  <c:v>91.633637603872714</c:v>
                </c:pt>
                <c:pt idx="8">
                  <c:v>91.714994824596147</c:v>
                </c:pt>
                <c:pt idx="9">
                  <c:v>91.635397984899924</c:v>
                </c:pt>
                <c:pt idx="10">
                  <c:v>91.758306621139141</c:v>
                </c:pt>
                <c:pt idx="11">
                  <c:v>91.273685674829309</c:v>
                </c:pt>
                <c:pt idx="12">
                  <c:v>91.748451320962161</c:v>
                </c:pt>
                <c:pt idx="13">
                  <c:v>91.889740361968251</c:v>
                </c:pt>
                <c:pt idx="14">
                  <c:v>91.693826322663966</c:v>
                </c:pt>
                <c:pt idx="15">
                  <c:v>91.636605123593213</c:v>
                </c:pt>
                <c:pt idx="16">
                  <c:v>91.854625831382634</c:v>
                </c:pt>
                <c:pt idx="17">
                  <c:v>91.38309139372015</c:v>
                </c:pt>
                <c:pt idx="19">
                  <c:v>91.671360336853795</c:v>
                </c:pt>
                <c:pt idx="20">
                  <c:v>92.292318931301565</c:v>
                </c:pt>
                <c:pt idx="22">
                  <c:v>91.731977580752542</c:v>
                </c:pt>
                <c:pt idx="23">
                  <c:v>91.731977580752542</c:v>
                </c:pt>
                <c:pt idx="24">
                  <c:v>92.394326881886116</c:v>
                </c:pt>
                <c:pt idx="25" formatCode="General">
                  <c:v>82.337509574146466</c:v>
                </c:pt>
                <c:pt idx="26" formatCode="General">
                  <c:v>80.297321238243484</c:v>
                </c:pt>
                <c:pt idx="27" formatCode="General">
                  <c:v>82.359847496806921</c:v>
                </c:pt>
                <c:pt idx="28" formatCode="General">
                  <c:v>78.87368993718799</c:v>
                </c:pt>
                <c:pt idx="29" formatCode="General">
                  <c:v>76.762358584000111</c:v>
                </c:pt>
                <c:pt idx="30" formatCode="General">
                  <c:v>77.394506857924199</c:v>
                </c:pt>
                <c:pt idx="31" formatCode="General">
                  <c:v>77.399987124336945</c:v>
                </c:pt>
                <c:pt idx="32" formatCode="General">
                  <c:v>77.885338277895158</c:v>
                </c:pt>
                <c:pt idx="33" formatCode="General">
                  <c:v>78.96522029489816</c:v>
                </c:pt>
                <c:pt idx="34" formatCode="General">
                  <c:v>79.084859980343282</c:v>
                </c:pt>
                <c:pt idx="35" formatCode="General">
                  <c:v>78.394915320168508</c:v>
                </c:pt>
                <c:pt idx="36" formatCode="General">
                  <c:v>79.207951328156113</c:v>
                </c:pt>
                <c:pt idx="37" formatCode="General">
                  <c:v>79.758835765953989</c:v>
                </c:pt>
                <c:pt idx="38" formatCode="General">
                  <c:v>80.165260077222015</c:v>
                </c:pt>
                <c:pt idx="39" formatCode="General">
                  <c:v>80.357568436577765</c:v>
                </c:pt>
                <c:pt idx="40" formatCode="General">
                  <c:v>87.465106032037582</c:v>
                </c:pt>
                <c:pt idx="41" formatCode="General">
                  <c:v>91.055379837639251</c:v>
                </c:pt>
                <c:pt idx="42" formatCode="General">
                  <c:v>91.64969477290316</c:v>
                </c:pt>
                <c:pt idx="43" formatCode="General">
                  <c:v>90.921531810819928</c:v>
                </c:pt>
                <c:pt idx="44" formatCode="General">
                  <c:v>91.238312778947844</c:v>
                </c:pt>
                <c:pt idx="45" formatCode="General">
                  <c:v>91.09472460297674</c:v>
                </c:pt>
                <c:pt idx="46" formatCode="General">
                  <c:v>91.127858037091798</c:v>
                </c:pt>
                <c:pt idx="47" formatCode="General">
                  <c:v>90.991239981746844</c:v>
                </c:pt>
                <c:pt idx="48" formatCode="General">
                  <c:v>91.290704658157935</c:v>
                </c:pt>
                <c:pt idx="49" formatCode="General">
                  <c:v>91.60974821037307</c:v>
                </c:pt>
                <c:pt idx="50" formatCode="General">
                  <c:v>91.480744253484232</c:v>
                </c:pt>
                <c:pt idx="51" formatCode="General">
                  <c:v>91.472326038390364</c:v>
                </c:pt>
                <c:pt idx="52" formatCode="General">
                  <c:v>91.671769547899245</c:v>
                </c:pt>
                <c:pt idx="53" formatCode="General">
                  <c:v>91.537627437123859</c:v>
                </c:pt>
                <c:pt idx="54" formatCode="General">
                  <c:v>91.450165972864454</c:v>
                </c:pt>
                <c:pt idx="55" formatCode="General">
                  <c:v>91.489181801784866</c:v>
                </c:pt>
                <c:pt idx="56" formatCode="General">
                  <c:v>91.2299792514263</c:v>
                </c:pt>
                <c:pt idx="57" formatCode="General">
                  <c:v>91.22174888216999</c:v>
                </c:pt>
                <c:pt idx="58" formatCode="General">
                  <c:v>91.479985495224142</c:v>
                </c:pt>
                <c:pt idx="59" formatCode="General">
                  <c:v>91.450619287105184</c:v>
                </c:pt>
                <c:pt idx="60" formatCode="General">
                  <c:v>91.432621360377425</c:v>
                </c:pt>
                <c:pt idx="61" formatCode="General">
                  <c:v>91.134339259146714</c:v>
                </c:pt>
                <c:pt idx="62" formatCode="General">
                  <c:v>91.319529543890241</c:v>
                </c:pt>
                <c:pt idx="63" formatCode="General">
                  <c:v>91.313507859879323</c:v>
                </c:pt>
                <c:pt idx="64" formatCode="General">
                  <c:v>81.761510652591824</c:v>
                </c:pt>
                <c:pt idx="65" formatCode="General">
                  <c:v>90.543981824064545</c:v>
                </c:pt>
                <c:pt idx="66" formatCode="General">
                  <c:v>91.543864147744571</c:v>
                </c:pt>
                <c:pt idx="67" formatCode="General">
                  <c:v>92.381980283643017</c:v>
                </c:pt>
                <c:pt idx="68" formatCode="General">
                  <c:v>92.56317294365283</c:v>
                </c:pt>
                <c:pt idx="69" formatCode="General">
                  <c:v>91.324766862167095</c:v>
                </c:pt>
                <c:pt idx="70" formatCode="General">
                  <c:v>90.346645082875796</c:v>
                </c:pt>
                <c:pt idx="71" formatCode="General">
                  <c:v>89.978312066466444</c:v>
                </c:pt>
                <c:pt idx="72" formatCode="General">
                  <c:v>90.746153702504557</c:v>
                </c:pt>
                <c:pt idx="73" formatCode="General">
                  <c:v>90.396430597972284</c:v>
                </c:pt>
                <c:pt idx="74" formatCode="General">
                  <c:v>90.923502230117649</c:v>
                </c:pt>
                <c:pt idx="75" formatCode="General">
                  <c:v>90.949671850822838</c:v>
                </c:pt>
                <c:pt idx="76" formatCode="General">
                  <c:v>90.586858283400815</c:v>
                </c:pt>
                <c:pt idx="77" formatCode="General">
                  <c:v>90.710464722092922</c:v>
                </c:pt>
                <c:pt idx="78" formatCode="General">
                  <c:v>91.081423079527241</c:v>
                </c:pt>
                <c:pt idx="79" formatCode="General">
                  <c:v>90.98896479457764</c:v>
                </c:pt>
                <c:pt idx="80" formatCode="General">
                  <c:v>90.592592826710188</c:v>
                </c:pt>
                <c:pt idx="81" formatCode="General">
                  <c:v>90.972401542269779</c:v>
                </c:pt>
                <c:pt idx="82" formatCode="General">
                  <c:v>90.703040111488107</c:v>
                </c:pt>
                <c:pt idx="83" formatCode="General">
                  <c:v>90.693729689133889</c:v>
                </c:pt>
                <c:pt idx="84" formatCode="General">
                  <c:v>90.527061499663162</c:v>
                </c:pt>
                <c:pt idx="85" formatCode="General">
                  <c:v>90.977736067191955</c:v>
                </c:pt>
                <c:pt idx="86" formatCode="General">
                  <c:v>74.999014675068707</c:v>
                </c:pt>
                <c:pt idx="87" formatCode="General">
                  <c:v>81.028170946170079</c:v>
                </c:pt>
                <c:pt idx="88" formatCode="General">
                  <c:v>90.976379309466864</c:v>
                </c:pt>
                <c:pt idx="89" formatCode="General">
                  <c:v>90.753150739707905</c:v>
                </c:pt>
                <c:pt idx="90" formatCode="General">
                  <c:v>88.918529464613471</c:v>
                </c:pt>
                <c:pt idx="91" formatCode="General">
                  <c:v>89.966102198125881</c:v>
                </c:pt>
                <c:pt idx="92" formatCode="General">
                  <c:v>89.974540355126635</c:v>
                </c:pt>
                <c:pt idx="93" formatCode="General">
                  <c:v>90.558131991533685</c:v>
                </c:pt>
                <c:pt idx="94" formatCode="General">
                  <c:v>90.102785341537341</c:v>
                </c:pt>
                <c:pt idx="95" formatCode="General">
                  <c:v>89.939043749786507</c:v>
                </c:pt>
                <c:pt idx="96" formatCode="General">
                  <c:v>89.541016204291651</c:v>
                </c:pt>
                <c:pt idx="97" formatCode="General">
                  <c:v>90.39111717432354</c:v>
                </c:pt>
                <c:pt idx="98" formatCode="General">
                  <c:v>90.147743997173819</c:v>
                </c:pt>
                <c:pt idx="99" formatCode="General">
                  <c:v>92.028657811504317</c:v>
                </c:pt>
                <c:pt idx="100" formatCode="General">
                  <c:v>91.209279316215643</c:v>
                </c:pt>
                <c:pt idx="101" formatCode="General">
                  <c:v>90.546833176730345</c:v>
                </c:pt>
                <c:pt idx="102" formatCode="General">
                  <c:v>89.873552614623748</c:v>
                </c:pt>
                <c:pt idx="103" formatCode="General">
                  <c:v>91.061578578594762</c:v>
                </c:pt>
                <c:pt idx="104" formatCode="General">
                  <c:v>91.042242190690146</c:v>
                </c:pt>
                <c:pt idx="105" formatCode="General">
                  <c:v>90.67889741917358</c:v>
                </c:pt>
                <c:pt idx="106" formatCode="General">
                  <c:v>91.012732163571542</c:v>
                </c:pt>
                <c:pt idx="107" formatCode="General">
                  <c:v>90.712621878374193</c:v>
                </c:pt>
                <c:pt idx="108" formatCode="General">
                  <c:v>91.43738363286306</c:v>
                </c:pt>
                <c:pt idx="109" formatCode="General">
                  <c:v>91.406405783430245</c:v>
                </c:pt>
                <c:pt idx="110" formatCode="General">
                  <c:v>90.649919414233409</c:v>
                </c:pt>
                <c:pt idx="111" formatCode="General">
                  <c:v>90.434530044822807</c:v>
                </c:pt>
                <c:pt idx="112" formatCode="General">
                  <c:v>91.173568374642628</c:v>
                </c:pt>
                <c:pt idx="113" formatCode="General">
                  <c:v>91.144614393734955</c:v>
                </c:pt>
                <c:pt idx="114" formatCode="General">
                  <c:v>91.710984902968775</c:v>
                </c:pt>
                <c:pt idx="115" formatCode="General">
                  <c:v>90.830932599977231</c:v>
                </c:pt>
                <c:pt idx="116" formatCode="General">
                  <c:v>90.325331459325724</c:v>
                </c:pt>
                <c:pt idx="117" formatCode="General">
                  <c:v>91.324507941748408</c:v>
                </c:pt>
                <c:pt idx="118" formatCode="General">
                  <c:v>90.522028453684754</c:v>
                </c:pt>
                <c:pt idx="119" formatCode="General">
                  <c:v>90.190891536499507</c:v>
                </c:pt>
                <c:pt idx="120" formatCode="General">
                  <c:v>90.650126088830291</c:v>
                </c:pt>
                <c:pt idx="121" formatCode="General">
                  <c:v>91.738304729075963</c:v>
                </c:pt>
                <c:pt idx="122" formatCode="General">
                  <c:v>91.725557553907237</c:v>
                </c:pt>
                <c:pt idx="123" formatCode="General">
                  <c:v>90.803831253085164</c:v>
                </c:pt>
                <c:pt idx="124" formatCode="General">
                  <c:v>90.679576237051336</c:v>
                </c:pt>
                <c:pt idx="125" formatCode="General">
                  <c:v>89.670949845878766</c:v>
                </c:pt>
                <c:pt idx="126" formatCode="General">
                  <c:v>91.512390583766575</c:v>
                </c:pt>
                <c:pt idx="127" formatCode="General">
                  <c:v>90.756168473177752</c:v>
                </c:pt>
                <c:pt idx="128" formatCode="General">
                  <c:v>91.151689573723914</c:v>
                </c:pt>
                <c:pt idx="129" formatCode="General">
                  <c:v>91.349872823966365</c:v>
                </c:pt>
                <c:pt idx="130" formatCode="General">
                  <c:v>91.059172279695204</c:v>
                </c:pt>
                <c:pt idx="131" formatCode="General">
                  <c:v>91.254019615900006</c:v>
                </c:pt>
                <c:pt idx="132" formatCode="General">
                  <c:v>90.962331978652145</c:v>
                </c:pt>
                <c:pt idx="133" formatCode="General">
                  <c:v>91.170691168657726</c:v>
                </c:pt>
                <c:pt idx="134" formatCode="General">
                  <c:v>91.180751192496075</c:v>
                </c:pt>
                <c:pt idx="135" formatCode="General">
                  <c:v>91.840929382439541</c:v>
                </c:pt>
                <c:pt idx="136" formatCode="General">
                  <c:v>91.596284069747753</c:v>
                </c:pt>
                <c:pt idx="137" formatCode="General">
                  <c:v>91.521968228676926</c:v>
                </c:pt>
                <c:pt idx="138" formatCode="General">
                  <c:v>91.460272441616112</c:v>
                </c:pt>
                <c:pt idx="139" formatCode="General">
                  <c:v>91.48611548688703</c:v>
                </c:pt>
                <c:pt idx="140" formatCode="General">
                  <c:v>92.377323893980446</c:v>
                </c:pt>
                <c:pt idx="141" formatCode="General">
                  <c:v>89.702366605035138</c:v>
                </c:pt>
                <c:pt idx="142" formatCode="General">
                  <c:v>91.026353275227237</c:v>
                </c:pt>
                <c:pt idx="143" formatCode="General">
                  <c:v>91.23034222814114</c:v>
                </c:pt>
                <c:pt idx="144" formatCode="General">
                  <c:v>91.2552743602741</c:v>
                </c:pt>
                <c:pt idx="145" formatCode="General">
                  <c:v>90.426646593251604</c:v>
                </c:pt>
                <c:pt idx="146" formatCode="General">
                  <c:v>90.850707840019027</c:v>
                </c:pt>
                <c:pt idx="147" formatCode="General">
                  <c:v>91.271712118304919</c:v>
                </c:pt>
                <c:pt idx="148" formatCode="General">
                  <c:v>91.291793184409258</c:v>
                </c:pt>
                <c:pt idx="149" formatCode="General">
                  <c:v>92.654621043307557</c:v>
                </c:pt>
                <c:pt idx="150" formatCode="General">
                  <c:v>90.062991495442219</c:v>
                </c:pt>
                <c:pt idx="151" formatCode="General">
                  <c:v>91.872621812040194</c:v>
                </c:pt>
                <c:pt idx="152" formatCode="General">
                  <c:v>91.236073293683901</c:v>
                </c:pt>
                <c:pt idx="153" formatCode="General">
                  <c:v>91.108814583025733</c:v>
                </c:pt>
                <c:pt idx="154" formatCode="General">
                  <c:v>91.533954287119812</c:v>
                </c:pt>
                <c:pt idx="155" formatCode="General">
                  <c:v>90.749462271960567</c:v>
                </c:pt>
                <c:pt idx="158">
                  <c:v>90.826619679832262</c:v>
                </c:pt>
                <c:pt idx="159">
                  <c:v>90.807340171802679</c:v>
                </c:pt>
                <c:pt idx="160">
                  <c:v>90.758018918180554</c:v>
                </c:pt>
                <c:pt idx="161">
                  <c:v>90.808152656243863</c:v>
                </c:pt>
                <c:pt idx="162">
                  <c:v>91.167145518619108</c:v>
                </c:pt>
                <c:pt idx="163">
                  <c:v>90.626519140636248</c:v>
                </c:pt>
                <c:pt idx="164">
                  <c:v>90.972474311589195</c:v>
                </c:pt>
                <c:pt idx="165">
                  <c:v>91.031063300836976</c:v>
                </c:pt>
                <c:pt idx="166">
                  <c:v>91.038110105450798</c:v>
                </c:pt>
                <c:pt idx="167">
                  <c:v>91.003048673651747</c:v>
                </c:pt>
              </c:numCache>
            </c:numRef>
          </c:xVal>
          <c:yVal>
            <c:numRef>
              <c:f>CPX_Summary!$T$2:$T$169</c:f>
              <c:numCache>
                <c:formatCode>0.00</c:formatCode>
                <c:ptCount val="168"/>
                <c:pt idx="0">
                  <c:v>3.9100168749999997</c:v>
                </c:pt>
                <c:pt idx="1">
                  <c:v>3.9086860000000003</c:v>
                </c:pt>
                <c:pt idx="2">
                  <c:v>3.92388</c:v>
                </c:pt>
                <c:pt idx="3">
                  <c:v>3.9688400000000001</c:v>
                </c:pt>
                <c:pt idx="4">
                  <c:v>3.8282733333333332</c:v>
                </c:pt>
                <c:pt idx="5">
                  <c:v>3.9122350000000004</c:v>
                </c:pt>
                <c:pt idx="6">
                  <c:v>3.9481300000000004</c:v>
                </c:pt>
                <c:pt idx="7">
                  <c:v>3.8763400000000003</c:v>
                </c:pt>
                <c:pt idx="8">
                  <c:v>3.9786834782608689</c:v>
                </c:pt>
                <c:pt idx="9">
                  <c:v>3.850419090909091</c:v>
                </c:pt>
                <c:pt idx="10">
                  <c:v>3.69381</c:v>
                </c:pt>
                <c:pt idx="11">
                  <c:v>3.9718366666666669</c:v>
                </c:pt>
                <c:pt idx="12">
                  <c:v>3.9133366666666665</c:v>
                </c:pt>
                <c:pt idx="13">
                  <c:v>3.9238499999999998</c:v>
                </c:pt>
                <c:pt idx="14">
                  <c:v>3.9094814285714286</c:v>
                </c:pt>
                <c:pt idx="15">
                  <c:v>3.9250033333333332</c:v>
                </c:pt>
                <c:pt idx="16">
                  <c:v>3.8829966666666671</c:v>
                </c:pt>
                <c:pt idx="17">
                  <c:v>3.9423699999999999</c:v>
                </c:pt>
                <c:pt idx="19">
                  <c:v>3.9784233333333332</c:v>
                </c:pt>
                <c:pt idx="20">
                  <c:v>4.9267350000000008</c:v>
                </c:pt>
                <c:pt idx="22">
                  <c:v>3.8956400000000002</c:v>
                </c:pt>
                <c:pt idx="23">
                  <c:v>3.8956400000000002</c:v>
                </c:pt>
                <c:pt idx="24">
                  <c:v>6.1398299999999999</c:v>
                </c:pt>
                <c:pt idx="25" formatCode="General">
                  <c:v>2.9248240000000001</c:v>
                </c:pt>
                <c:pt idx="26" formatCode="General">
                  <c:v>5.6691250000000002</c:v>
                </c:pt>
                <c:pt idx="27" formatCode="General">
                  <c:v>3.1879940000000002</c:v>
                </c:pt>
                <c:pt idx="28" formatCode="General">
                  <c:v>6.0275920000000003</c:v>
                </c:pt>
                <c:pt idx="29" formatCode="General">
                  <c:v>5.5476679999999998</c:v>
                </c:pt>
                <c:pt idx="30" formatCode="General">
                  <c:v>5.3847779999999998</c:v>
                </c:pt>
                <c:pt idx="31" formatCode="General">
                  <c:v>5.2825040000000003</c:v>
                </c:pt>
                <c:pt idx="32" formatCode="General">
                  <c:v>5.2581239999999996</c:v>
                </c:pt>
                <c:pt idx="33" formatCode="General">
                  <c:v>5.1513270000000002</c:v>
                </c:pt>
                <c:pt idx="34" formatCode="General">
                  <c:v>5.1557890000000004</c:v>
                </c:pt>
                <c:pt idx="35" formatCode="General">
                  <c:v>5.4090980000000002</c:v>
                </c:pt>
                <c:pt idx="36" formatCode="General">
                  <c:v>5.7061320000000002</c:v>
                </c:pt>
                <c:pt idx="37" formatCode="General">
                  <c:v>5.6373790000000001</c:v>
                </c:pt>
                <c:pt idx="38" formatCode="General">
                  <c:v>5.2449339999999998</c:v>
                </c:pt>
                <c:pt idx="39" formatCode="General">
                  <c:v>5.2409030000000003</c:v>
                </c:pt>
                <c:pt idx="40" formatCode="General">
                  <c:v>4.8784689999999999</c:v>
                </c:pt>
                <c:pt idx="41" formatCode="General">
                  <c:v>4.125534</c:v>
                </c:pt>
                <c:pt idx="42" formatCode="General">
                  <c:v>4.0960549999999998</c:v>
                </c:pt>
                <c:pt idx="43" formatCode="General">
                  <c:v>4.1029359999999997</c:v>
                </c:pt>
                <c:pt idx="44" formatCode="General">
                  <c:v>4.0936760000000003</c:v>
                </c:pt>
                <c:pt idx="45" formatCode="General">
                  <c:v>4.0801679999999996</c:v>
                </c:pt>
                <c:pt idx="46" formatCode="General">
                  <c:v>4.0803060000000002</c:v>
                </c:pt>
                <c:pt idx="47" formatCode="General">
                  <c:v>4.0854739999999996</c:v>
                </c:pt>
                <c:pt idx="48" formatCode="General">
                  <c:v>4.0961100000000004</c:v>
                </c:pt>
                <c:pt idx="49" formatCode="General">
                  <c:v>4.0765169999999999</c:v>
                </c:pt>
                <c:pt idx="50" formatCode="General">
                  <c:v>4.1300999999999997</c:v>
                </c:pt>
                <c:pt idx="51" formatCode="General">
                  <c:v>4.1228009999999999</c:v>
                </c:pt>
                <c:pt idx="52" formatCode="General">
                  <c:v>4.070926</c:v>
                </c:pt>
                <c:pt idx="53" formatCode="General">
                  <c:v>4.0774809999999997</c:v>
                </c:pt>
                <c:pt idx="54" formatCode="General">
                  <c:v>4.1178530000000002</c:v>
                </c:pt>
                <c:pt idx="55" formatCode="General">
                  <c:v>4.1332339999999999</c:v>
                </c:pt>
                <c:pt idx="56" formatCode="General">
                  <c:v>4.1165380000000003</c:v>
                </c:pt>
                <c:pt idx="57" formatCode="General">
                  <c:v>4.1070570000000002</c:v>
                </c:pt>
                <c:pt idx="58" formatCode="General">
                  <c:v>4.1233240000000002</c:v>
                </c:pt>
                <c:pt idx="59" formatCode="General">
                  <c:v>4.0987600000000004</c:v>
                </c:pt>
                <c:pt idx="60" formatCode="General">
                  <c:v>4.1201670000000004</c:v>
                </c:pt>
                <c:pt idx="61" formatCode="General">
                  <c:v>4.1120010000000002</c:v>
                </c:pt>
                <c:pt idx="62" formatCode="General">
                  <c:v>4.0944000000000003</c:v>
                </c:pt>
                <c:pt idx="63" formatCode="General">
                  <c:v>4.1709440000000004</c:v>
                </c:pt>
                <c:pt idx="64" formatCode="General">
                  <c:v>2.9342860000000002</c:v>
                </c:pt>
                <c:pt idx="65" formatCode="General">
                  <c:v>9.0852280000000007</c:v>
                </c:pt>
                <c:pt idx="66" formatCode="General">
                  <c:v>7.2643930000000001</c:v>
                </c:pt>
                <c:pt idx="67" formatCode="General">
                  <c:v>3.1549019999999999</c:v>
                </c:pt>
                <c:pt idx="68" formatCode="General">
                  <c:v>2.9789949999999998</c:v>
                </c:pt>
                <c:pt idx="69" formatCode="General">
                  <c:v>6.622617</c:v>
                </c:pt>
                <c:pt idx="70" formatCode="General">
                  <c:v>8.8109680000000008</c:v>
                </c:pt>
                <c:pt idx="71" formatCode="General">
                  <c:v>4.7756550000000004</c:v>
                </c:pt>
                <c:pt idx="72" formatCode="General">
                  <c:v>4.0954969999999999</c:v>
                </c:pt>
                <c:pt idx="73" formatCode="General">
                  <c:v>4.1076730000000001</c:v>
                </c:pt>
                <c:pt idx="74" formatCode="General">
                  <c:v>4.10215</c:v>
                </c:pt>
                <c:pt idx="75" formatCode="General">
                  <c:v>4.0605659999999997</c:v>
                </c:pt>
                <c:pt idx="76" formatCode="General">
                  <c:v>4.072171</c:v>
                </c:pt>
                <c:pt idx="77" formatCode="General">
                  <c:v>4.119688</c:v>
                </c:pt>
                <c:pt idx="78" formatCode="General">
                  <c:v>4.1038839999999999</c:v>
                </c:pt>
                <c:pt idx="79" formatCode="General">
                  <c:v>4.116746</c:v>
                </c:pt>
                <c:pt idx="80" formatCode="General">
                  <c:v>4.0979619999999999</c:v>
                </c:pt>
                <c:pt idx="81" formatCode="General">
                  <c:v>4.086074</c:v>
                </c:pt>
                <c:pt idx="82" formatCode="General">
                  <c:v>4.0800140000000003</c:v>
                </c:pt>
                <c:pt idx="83" formatCode="General">
                  <c:v>4.1051780000000004</c:v>
                </c:pt>
                <c:pt idx="84" formatCode="General">
                  <c:v>4.1027149999999999</c:v>
                </c:pt>
                <c:pt idx="85" formatCode="General">
                  <c:v>4.1136280000000003</c:v>
                </c:pt>
                <c:pt idx="86" formatCode="General">
                  <c:v>9.1394719999999996</c:v>
                </c:pt>
                <c:pt idx="87" formatCode="General">
                  <c:v>5.0193430000000001</c:v>
                </c:pt>
                <c:pt idx="88" formatCode="General">
                  <c:v>6.7945520000000004</c:v>
                </c:pt>
                <c:pt idx="89" formatCode="General">
                  <c:v>5.9982340000000001</c:v>
                </c:pt>
                <c:pt idx="90" formatCode="General">
                  <c:v>5.8045359999999997</c:v>
                </c:pt>
                <c:pt idx="91" formatCode="General">
                  <c:v>4.619523</c:v>
                </c:pt>
                <c:pt idx="92" formatCode="General">
                  <c:v>4.3192149999999998</c:v>
                </c:pt>
                <c:pt idx="93" formatCode="General">
                  <c:v>7.1365819999999998</c:v>
                </c:pt>
                <c:pt idx="94" formatCode="General">
                  <c:v>4.6747120000000004</c:v>
                </c:pt>
                <c:pt idx="95" formatCode="General">
                  <c:v>5.24071</c:v>
                </c:pt>
                <c:pt idx="96" formatCode="General">
                  <c:v>8.89133</c:v>
                </c:pt>
                <c:pt idx="97" formatCode="General">
                  <c:v>5.2514440000000002</c:v>
                </c:pt>
                <c:pt idx="98" formatCode="General">
                  <c:v>7.1492509999999996</c:v>
                </c:pt>
                <c:pt idx="99" formatCode="General">
                  <c:v>6.7423489999999999</c:v>
                </c:pt>
                <c:pt idx="100" formatCode="General">
                  <c:v>7.8285549999999997</c:v>
                </c:pt>
                <c:pt idx="101" formatCode="General">
                  <c:v>8.6252560000000003</c:v>
                </c:pt>
                <c:pt idx="102" formatCode="General">
                  <c:v>7.0771069999999998</c:v>
                </c:pt>
                <c:pt idx="103" formatCode="General">
                  <c:v>4.2817959999999999</c:v>
                </c:pt>
                <c:pt idx="104" formatCode="General">
                  <c:v>3.5491830000000002</c:v>
                </c:pt>
                <c:pt idx="105" formatCode="General">
                  <c:v>6.5758599999999996</c:v>
                </c:pt>
                <c:pt idx="106" formatCode="General">
                  <c:v>6.8678860000000004</c:v>
                </c:pt>
                <c:pt idx="107" formatCode="General">
                  <c:v>6.425243</c:v>
                </c:pt>
                <c:pt idx="108" formatCode="General">
                  <c:v>4.8842629999999998</c:v>
                </c:pt>
                <c:pt idx="109" formatCode="General">
                  <c:v>5.5910950000000001</c:v>
                </c:pt>
                <c:pt idx="110" formatCode="General">
                  <c:v>9.2750360000000001</c:v>
                </c:pt>
                <c:pt idx="111" formatCode="General">
                  <c:v>9.6718510000000002</c:v>
                </c:pt>
                <c:pt idx="112" formatCode="General">
                  <c:v>6.2623049999999996</c:v>
                </c:pt>
                <c:pt idx="113" formatCode="General">
                  <c:v>6.2957470000000004</c:v>
                </c:pt>
                <c:pt idx="114" formatCode="General">
                  <c:v>6.0271350000000004</c:v>
                </c:pt>
                <c:pt idx="115" formatCode="General">
                  <c:v>6.4332390000000004</c:v>
                </c:pt>
                <c:pt idx="116" formatCode="General">
                  <c:v>8.6645489999999992</c:v>
                </c:pt>
                <c:pt idx="117" formatCode="General">
                  <c:v>6.2384950000000003</c:v>
                </c:pt>
                <c:pt idx="118" formatCode="General">
                  <c:v>9.9247300000000003</c:v>
                </c:pt>
                <c:pt idx="119" formatCode="General">
                  <c:v>9.2653639999999999</c:v>
                </c:pt>
                <c:pt idx="120" formatCode="General">
                  <c:v>8.8618749999999995</c:v>
                </c:pt>
                <c:pt idx="121" formatCode="General">
                  <c:v>5.842257</c:v>
                </c:pt>
                <c:pt idx="122" formatCode="General">
                  <c:v>5.499282</c:v>
                </c:pt>
                <c:pt idx="123" formatCode="General">
                  <c:v>8.8819820000000007</c:v>
                </c:pt>
                <c:pt idx="124" formatCode="General">
                  <c:v>5.6037340000000002</c:v>
                </c:pt>
                <c:pt idx="125" formatCode="General">
                  <c:v>8.9101859999999995</c:v>
                </c:pt>
                <c:pt idx="126" formatCode="General">
                  <c:v>3.329412</c:v>
                </c:pt>
                <c:pt idx="127" formatCode="General">
                  <c:v>6.3933369999999998</c:v>
                </c:pt>
                <c:pt idx="128" formatCode="General">
                  <c:v>6.4457649999999997</c:v>
                </c:pt>
                <c:pt idx="129" formatCode="General">
                  <c:v>3.88164</c:v>
                </c:pt>
                <c:pt idx="130" formatCode="General">
                  <c:v>6.5438580000000002</c:v>
                </c:pt>
                <c:pt idx="131" formatCode="General">
                  <c:v>5.8965540000000001</c:v>
                </c:pt>
                <c:pt idx="132" formatCode="General">
                  <c:v>4.3061660000000002</c:v>
                </c:pt>
                <c:pt idx="133" formatCode="General">
                  <c:v>4.7494249999999996</c:v>
                </c:pt>
                <c:pt idx="134" formatCode="General">
                  <c:v>6.9580529999999996</c:v>
                </c:pt>
                <c:pt idx="135" formatCode="General">
                  <c:v>5.912407</c:v>
                </c:pt>
                <c:pt idx="136" formatCode="General">
                  <c:v>5.9133570000000004</c:v>
                </c:pt>
                <c:pt idx="137" formatCode="General">
                  <c:v>6.2560570000000002</c:v>
                </c:pt>
                <c:pt idx="138" formatCode="General">
                  <c:v>6.1107529999999999</c:v>
                </c:pt>
                <c:pt idx="139" formatCode="General">
                  <c:v>5.7994269999999997</c:v>
                </c:pt>
                <c:pt idx="140" formatCode="General">
                  <c:v>4.8191810000000004</c:v>
                </c:pt>
                <c:pt idx="141" formatCode="General">
                  <c:v>5.5487690000000001</c:v>
                </c:pt>
                <c:pt idx="142" formatCode="General">
                  <c:v>6.4361370000000004</c:v>
                </c:pt>
                <c:pt idx="143" formatCode="General">
                  <c:v>5.5965879999999997</c:v>
                </c:pt>
                <c:pt idx="144" formatCode="General">
                  <c:v>6.3080299999999996</c:v>
                </c:pt>
                <c:pt idx="145" formatCode="General">
                  <c:v>8.4408930000000009</c:v>
                </c:pt>
                <c:pt idx="146" formatCode="General">
                  <c:v>4.4604920000000003</c:v>
                </c:pt>
                <c:pt idx="147" formatCode="General">
                  <c:v>6.4318879999999998</c:v>
                </c:pt>
                <c:pt idx="148" formatCode="General">
                  <c:v>5.6929059999999998</c:v>
                </c:pt>
                <c:pt idx="149" formatCode="General">
                  <c:v>3.0164089999999999</c:v>
                </c:pt>
                <c:pt idx="150" formatCode="General">
                  <c:v>9.2179970000000004</c:v>
                </c:pt>
                <c:pt idx="151" formatCode="General">
                  <c:v>5.5845830000000003</c:v>
                </c:pt>
                <c:pt idx="152" formatCode="General">
                  <c:v>5.9950479999999997</c:v>
                </c:pt>
                <c:pt idx="153" formatCode="General">
                  <c:v>5.2826570000000004</c:v>
                </c:pt>
                <c:pt idx="154" formatCode="General">
                  <c:v>3.6655470000000001</c:v>
                </c:pt>
                <c:pt idx="155" formatCode="General">
                  <c:v>4.4023079999999997</c:v>
                </c:pt>
                <c:pt idx="158" formatCode="General">
                  <c:v>4.1944270000000001</c:v>
                </c:pt>
                <c:pt idx="159" formatCode="General">
                  <c:v>4.1603300000000001</c:v>
                </c:pt>
                <c:pt idx="160" formatCode="General">
                  <c:v>4.3474000000000004</c:v>
                </c:pt>
                <c:pt idx="161" formatCode="General">
                  <c:v>4.1444780000000003</c:v>
                </c:pt>
                <c:pt idx="162" formatCode="General">
                  <c:v>4.4462429999999999</c:v>
                </c:pt>
                <c:pt idx="163" formatCode="General">
                  <c:v>4.3892800000000003</c:v>
                </c:pt>
                <c:pt idx="164" formatCode="General">
                  <c:v>4.2298140000000002</c:v>
                </c:pt>
                <c:pt idx="165" formatCode="General">
                  <c:v>4.1345369999999999</c:v>
                </c:pt>
                <c:pt idx="166" formatCode="General">
                  <c:v>4.2978100000000001</c:v>
                </c:pt>
                <c:pt idx="167" formatCode="General">
                  <c:v>4.313828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38-864C-B559-1A97869A1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172256"/>
        <c:axId val="269223248"/>
      </c:scatterChart>
      <c:valAx>
        <c:axId val="269172256"/>
        <c:scaling>
          <c:orientation val="minMax"/>
          <c:min val="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Mg#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23248"/>
        <c:crosses val="autoZero"/>
        <c:crossBetween val="midCat"/>
      </c:valAx>
      <c:valAx>
        <c:axId val="2692232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Al2O3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17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CPX_Summary!$Z$2:$Z$169</c:f>
              <c:numCache>
                <c:formatCode>0.00</c:formatCode>
                <c:ptCount val="168"/>
                <c:pt idx="0">
                  <c:v>91.719705867555973</c:v>
                </c:pt>
                <c:pt idx="1">
                  <c:v>91.771805485761462</c:v>
                </c:pt>
                <c:pt idx="2">
                  <c:v>91.877177075550989</c:v>
                </c:pt>
                <c:pt idx="3">
                  <c:v>91.608178347404078</c:v>
                </c:pt>
                <c:pt idx="4">
                  <c:v>91.794937171066138</c:v>
                </c:pt>
                <c:pt idx="5">
                  <c:v>91.632873170546802</c:v>
                </c:pt>
                <c:pt idx="6">
                  <c:v>91.632108737220889</c:v>
                </c:pt>
                <c:pt idx="7">
                  <c:v>91.633637603872714</c:v>
                </c:pt>
                <c:pt idx="8">
                  <c:v>91.714994824596147</c:v>
                </c:pt>
                <c:pt idx="9">
                  <c:v>91.635397984899924</c:v>
                </c:pt>
                <c:pt idx="10">
                  <c:v>91.758306621139141</c:v>
                </c:pt>
                <c:pt idx="11">
                  <c:v>91.273685674829309</c:v>
                </c:pt>
                <c:pt idx="12">
                  <c:v>91.748451320962161</c:v>
                </c:pt>
                <c:pt idx="13">
                  <c:v>91.889740361968251</c:v>
                </c:pt>
                <c:pt idx="14">
                  <c:v>91.693826322663966</c:v>
                </c:pt>
                <c:pt idx="15">
                  <c:v>91.636605123593213</c:v>
                </c:pt>
                <c:pt idx="16">
                  <c:v>91.854625831382634</c:v>
                </c:pt>
                <c:pt idx="17">
                  <c:v>91.38309139372015</c:v>
                </c:pt>
                <c:pt idx="19">
                  <c:v>91.671360336853795</c:v>
                </c:pt>
                <c:pt idx="20">
                  <c:v>92.292318931301565</c:v>
                </c:pt>
                <c:pt idx="22">
                  <c:v>91.731977580752542</c:v>
                </c:pt>
                <c:pt idx="23">
                  <c:v>91.731977580752542</c:v>
                </c:pt>
                <c:pt idx="24">
                  <c:v>92.394326881886116</c:v>
                </c:pt>
                <c:pt idx="25" formatCode="General">
                  <c:v>82.337509574146466</c:v>
                </c:pt>
                <c:pt idx="26" formatCode="General">
                  <c:v>80.297321238243484</c:v>
                </c:pt>
                <c:pt idx="27" formatCode="General">
                  <c:v>82.359847496806921</c:v>
                </c:pt>
                <c:pt idx="28" formatCode="General">
                  <c:v>78.87368993718799</c:v>
                </c:pt>
                <c:pt idx="29" formatCode="General">
                  <c:v>76.762358584000111</c:v>
                </c:pt>
                <c:pt idx="30" formatCode="General">
                  <c:v>77.394506857924199</c:v>
                </c:pt>
                <c:pt idx="31" formatCode="General">
                  <c:v>77.399987124336945</c:v>
                </c:pt>
                <c:pt idx="32" formatCode="General">
                  <c:v>77.885338277895158</c:v>
                </c:pt>
                <c:pt idx="33" formatCode="General">
                  <c:v>78.96522029489816</c:v>
                </c:pt>
                <c:pt idx="34" formatCode="General">
                  <c:v>79.084859980343282</c:v>
                </c:pt>
                <c:pt idx="35" formatCode="General">
                  <c:v>78.394915320168508</c:v>
                </c:pt>
                <c:pt idx="36" formatCode="General">
                  <c:v>79.207951328156113</c:v>
                </c:pt>
                <c:pt idx="37" formatCode="General">
                  <c:v>79.758835765953989</c:v>
                </c:pt>
                <c:pt idx="38" formatCode="General">
                  <c:v>80.165260077222015</c:v>
                </c:pt>
                <c:pt idx="39" formatCode="General">
                  <c:v>80.357568436577765</c:v>
                </c:pt>
                <c:pt idx="40" formatCode="General">
                  <c:v>87.465106032037582</c:v>
                </c:pt>
                <c:pt idx="41" formatCode="General">
                  <c:v>91.055379837639251</c:v>
                </c:pt>
                <c:pt idx="42" formatCode="General">
                  <c:v>91.64969477290316</c:v>
                </c:pt>
                <c:pt idx="43" formatCode="General">
                  <c:v>90.921531810819928</c:v>
                </c:pt>
                <c:pt idx="44" formatCode="General">
                  <c:v>91.238312778947844</c:v>
                </c:pt>
                <c:pt idx="45" formatCode="General">
                  <c:v>91.09472460297674</c:v>
                </c:pt>
                <c:pt idx="46" formatCode="General">
                  <c:v>91.127858037091798</c:v>
                </c:pt>
                <c:pt idx="47" formatCode="General">
                  <c:v>90.991239981746844</c:v>
                </c:pt>
                <c:pt idx="48" formatCode="General">
                  <c:v>91.290704658157935</c:v>
                </c:pt>
                <c:pt idx="49" formatCode="General">
                  <c:v>91.60974821037307</c:v>
                </c:pt>
                <c:pt idx="50" formatCode="General">
                  <c:v>91.480744253484232</c:v>
                </c:pt>
                <c:pt idx="51" formatCode="General">
                  <c:v>91.472326038390364</c:v>
                </c:pt>
                <c:pt idx="52" formatCode="General">
                  <c:v>91.671769547899245</c:v>
                </c:pt>
                <c:pt idx="53" formatCode="General">
                  <c:v>91.537627437123859</c:v>
                </c:pt>
                <c:pt idx="54" formatCode="General">
                  <c:v>91.450165972864454</c:v>
                </c:pt>
                <c:pt idx="55" formatCode="General">
                  <c:v>91.489181801784866</c:v>
                </c:pt>
                <c:pt idx="56" formatCode="General">
                  <c:v>91.2299792514263</c:v>
                </c:pt>
                <c:pt idx="57" formatCode="General">
                  <c:v>91.22174888216999</c:v>
                </c:pt>
                <c:pt idx="58" formatCode="General">
                  <c:v>91.479985495224142</c:v>
                </c:pt>
                <c:pt idx="59" formatCode="General">
                  <c:v>91.450619287105184</c:v>
                </c:pt>
                <c:pt idx="60" formatCode="General">
                  <c:v>91.432621360377425</c:v>
                </c:pt>
                <c:pt idx="61" formatCode="General">
                  <c:v>91.134339259146714</c:v>
                </c:pt>
                <c:pt idx="62" formatCode="General">
                  <c:v>91.319529543890241</c:v>
                </c:pt>
                <c:pt idx="63" formatCode="General">
                  <c:v>91.313507859879323</c:v>
                </c:pt>
                <c:pt idx="64" formatCode="General">
                  <c:v>81.761510652591824</c:v>
                </c:pt>
                <c:pt idx="65" formatCode="General">
                  <c:v>90.543981824064545</c:v>
                </c:pt>
                <c:pt idx="66" formatCode="General">
                  <c:v>91.543864147744571</c:v>
                </c:pt>
                <c:pt idx="67" formatCode="General">
                  <c:v>92.381980283643017</c:v>
                </c:pt>
                <c:pt idx="68" formatCode="General">
                  <c:v>92.56317294365283</c:v>
                </c:pt>
                <c:pt idx="69" formatCode="General">
                  <c:v>91.324766862167095</c:v>
                </c:pt>
                <c:pt idx="70" formatCode="General">
                  <c:v>90.346645082875796</c:v>
                </c:pt>
                <c:pt idx="71" formatCode="General">
                  <c:v>89.978312066466444</c:v>
                </c:pt>
                <c:pt idx="72" formatCode="General">
                  <c:v>90.746153702504557</c:v>
                </c:pt>
                <c:pt idx="73" formatCode="General">
                  <c:v>90.396430597972284</c:v>
                </c:pt>
                <c:pt idx="74" formatCode="General">
                  <c:v>90.923502230117649</c:v>
                </c:pt>
                <c:pt idx="75" formatCode="General">
                  <c:v>90.949671850822838</c:v>
                </c:pt>
                <c:pt idx="76" formatCode="General">
                  <c:v>90.586858283400815</c:v>
                </c:pt>
                <c:pt idx="77" formatCode="General">
                  <c:v>90.710464722092922</c:v>
                </c:pt>
                <c:pt idx="78" formatCode="General">
                  <c:v>91.081423079527241</c:v>
                </c:pt>
                <c:pt idx="79" formatCode="General">
                  <c:v>90.98896479457764</c:v>
                </c:pt>
                <c:pt idx="80" formatCode="General">
                  <c:v>90.592592826710188</c:v>
                </c:pt>
                <c:pt idx="81" formatCode="General">
                  <c:v>90.972401542269779</c:v>
                </c:pt>
                <c:pt idx="82" formatCode="General">
                  <c:v>90.703040111488107</c:v>
                </c:pt>
                <c:pt idx="83" formatCode="General">
                  <c:v>90.693729689133889</c:v>
                </c:pt>
                <c:pt idx="84" formatCode="General">
                  <c:v>90.527061499663162</c:v>
                </c:pt>
                <c:pt idx="85" formatCode="General">
                  <c:v>90.977736067191955</c:v>
                </c:pt>
                <c:pt idx="86" formatCode="General">
                  <c:v>74.999014675068707</c:v>
                </c:pt>
                <c:pt idx="87" formatCode="General">
                  <c:v>81.028170946170079</c:v>
                </c:pt>
                <c:pt idx="88" formatCode="General">
                  <c:v>90.976379309466864</c:v>
                </c:pt>
                <c:pt idx="89" formatCode="General">
                  <c:v>90.753150739707905</c:v>
                </c:pt>
                <c:pt idx="90" formatCode="General">
                  <c:v>88.918529464613471</c:v>
                </c:pt>
                <c:pt idx="91" formatCode="General">
                  <c:v>89.966102198125881</c:v>
                </c:pt>
                <c:pt idx="92" formatCode="General">
                  <c:v>89.974540355126635</c:v>
                </c:pt>
                <c:pt idx="93" formatCode="General">
                  <c:v>90.558131991533685</c:v>
                </c:pt>
                <c:pt idx="94" formatCode="General">
                  <c:v>90.102785341537341</c:v>
                </c:pt>
                <c:pt idx="95" formatCode="General">
                  <c:v>89.939043749786507</c:v>
                </c:pt>
                <c:pt idx="96" formatCode="General">
                  <c:v>89.541016204291651</c:v>
                </c:pt>
                <c:pt idx="97" formatCode="General">
                  <c:v>90.39111717432354</c:v>
                </c:pt>
                <c:pt idx="98" formatCode="General">
                  <c:v>90.147743997173819</c:v>
                </c:pt>
                <c:pt idx="99" formatCode="General">
                  <c:v>92.028657811504317</c:v>
                </c:pt>
                <c:pt idx="100" formatCode="General">
                  <c:v>91.209279316215643</c:v>
                </c:pt>
                <c:pt idx="101" formatCode="General">
                  <c:v>90.546833176730345</c:v>
                </c:pt>
                <c:pt idx="102" formatCode="General">
                  <c:v>89.873552614623748</c:v>
                </c:pt>
                <c:pt idx="103" formatCode="General">
                  <c:v>91.061578578594762</c:v>
                </c:pt>
                <c:pt idx="104" formatCode="General">
                  <c:v>91.042242190690146</c:v>
                </c:pt>
                <c:pt idx="105" formatCode="General">
                  <c:v>90.67889741917358</c:v>
                </c:pt>
                <c:pt idx="106" formatCode="General">
                  <c:v>91.012732163571542</c:v>
                </c:pt>
                <c:pt idx="107" formatCode="General">
                  <c:v>90.712621878374193</c:v>
                </c:pt>
                <c:pt idx="108" formatCode="General">
                  <c:v>91.43738363286306</c:v>
                </c:pt>
                <c:pt idx="109" formatCode="General">
                  <c:v>91.406405783430245</c:v>
                </c:pt>
                <c:pt idx="110" formatCode="General">
                  <c:v>90.649919414233409</c:v>
                </c:pt>
                <c:pt idx="111" formatCode="General">
                  <c:v>90.434530044822807</c:v>
                </c:pt>
                <c:pt idx="112" formatCode="General">
                  <c:v>91.173568374642628</c:v>
                </c:pt>
                <c:pt idx="113" formatCode="General">
                  <c:v>91.144614393734955</c:v>
                </c:pt>
                <c:pt idx="114" formatCode="General">
                  <c:v>91.710984902968775</c:v>
                </c:pt>
                <c:pt idx="115" formatCode="General">
                  <c:v>90.830932599977231</c:v>
                </c:pt>
                <c:pt idx="116" formatCode="General">
                  <c:v>90.325331459325724</c:v>
                </c:pt>
                <c:pt idx="117" formatCode="General">
                  <c:v>91.324507941748408</c:v>
                </c:pt>
                <c:pt idx="118" formatCode="General">
                  <c:v>90.522028453684754</c:v>
                </c:pt>
                <c:pt idx="119" formatCode="General">
                  <c:v>90.190891536499507</c:v>
                </c:pt>
                <c:pt idx="120" formatCode="General">
                  <c:v>90.650126088830291</c:v>
                </c:pt>
                <c:pt idx="121" formatCode="General">
                  <c:v>91.738304729075963</c:v>
                </c:pt>
                <c:pt idx="122" formatCode="General">
                  <c:v>91.725557553907237</c:v>
                </c:pt>
                <c:pt idx="123" formatCode="General">
                  <c:v>90.803831253085164</c:v>
                </c:pt>
                <c:pt idx="124" formatCode="General">
                  <c:v>90.679576237051336</c:v>
                </c:pt>
                <c:pt idx="125" formatCode="General">
                  <c:v>89.670949845878766</c:v>
                </c:pt>
                <c:pt idx="126" formatCode="General">
                  <c:v>91.512390583766575</c:v>
                </c:pt>
                <c:pt idx="127" formatCode="General">
                  <c:v>90.756168473177752</c:v>
                </c:pt>
                <c:pt idx="128" formatCode="General">
                  <c:v>91.151689573723914</c:v>
                </c:pt>
                <c:pt idx="129" formatCode="General">
                  <c:v>91.349872823966365</c:v>
                </c:pt>
                <c:pt idx="130" formatCode="General">
                  <c:v>91.059172279695204</c:v>
                </c:pt>
                <c:pt idx="131" formatCode="General">
                  <c:v>91.254019615900006</c:v>
                </c:pt>
                <c:pt idx="132" formatCode="General">
                  <c:v>90.962331978652145</c:v>
                </c:pt>
                <c:pt idx="133" formatCode="General">
                  <c:v>91.170691168657726</c:v>
                </c:pt>
                <c:pt idx="134" formatCode="General">
                  <c:v>91.180751192496075</c:v>
                </c:pt>
                <c:pt idx="135" formatCode="General">
                  <c:v>91.840929382439541</c:v>
                </c:pt>
                <c:pt idx="136" formatCode="General">
                  <c:v>91.596284069747753</c:v>
                </c:pt>
                <c:pt idx="137" formatCode="General">
                  <c:v>91.521968228676926</c:v>
                </c:pt>
                <c:pt idx="138" formatCode="General">
                  <c:v>91.460272441616112</c:v>
                </c:pt>
                <c:pt idx="139" formatCode="General">
                  <c:v>91.48611548688703</c:v>
                </c:pt>
                <c:pt idx="140" formatCode="General">
                  <c:v>92.377323893980446</c:v>
                </c:pt>
                <c:pt idx="141" formatCode="General">
                  <c:v>89.702366605035138</c:v>
                </c:pt>
                <c:pt idx="142" formatCode="General">
                  <c:v>91.026353275227237</c:v>
                </c:pt>
                <c:pt idx="143" formatCode="General">
                  <c:v>91.23034222814114</c:v>
                </c:pt>
                <c:pt idx="144" formatCode="General">
                  <c:v>91.2552743602741</c:v>
                </c:pt>
                <c:pt idx="145" formatCode="General">
                  <c:v>90.426646593251604</c:v>
                </c:pt>
                <c:pt idx="146" formatCode="General">
                  <c:v>90.850707840019027</c:v>
                </c:pt>
                <c:pt idx="147" formatCode="General">
                  <c:v>91.271712118304919</c:v>
                </c:pt>
                <c:pt idx="148" formatCode="General">
                  <c:v>91.291793184409258</c:v>
                </c:pt>
                <c:pt idx="149" formatCode="General">
                  <c:v>92.654621043307557</c:v>
                </c:pt>
                <c:pt idx="150" formatCode="General">
                  <c:v>90.062991495442219</c:v>
                </c:pt>
                <c:pt idx="151" formatCode="General">
                  <c:v>91.872621812040194</c:v>
                </c:pt>
                <c:pt idx="152" formatCode="General">
                  <c:v>91.236073293683901</c:v>
                </c:pt>
                <c:pt idx="153" formatCode="General">
                  <c:v>91.108814583025733</c:v>
                </c:pt>
                <c:pt idx="154" formatCode="General">
                  <c:v>91.533954287119812</c:v>
                </c:pt>
                <c:pt idx="155" formatCode="General">
                  <c:v>90.749462271960567</c:v>
                </c:pt>
                <c:pt idx="158">
                  <c:v>90.826619679832262</c:v>
                </c:pt>
                <c:pt idx="159">
                  <c:v>90.807340171802679</c:v>
                </c:pt>
                <c:pt idx="160">
                  <c:v>90.758018918180554</c:v>
                </c:pt>
                <c:pt idx="161">
                  <c:v>90.808152656243863</c:v>
                </c:pt>
                <c:pt idx="162">
                  <c:v>91.167145518619108</c:v>
                </c:pt>
                <c:pt idx="163">
                  <c:v>90.626519140636248</c:v>
                </c:pt>
                <c:pt idx="164">
                  <c:v>90.972474311589195</c:v>
                </c:pt>
                <c:pt idx="165">
                  <c:v>91.031063300836976</c:v>
                </c:pt>
                <c:pt idx="166">
                  <c:v>91.038110105450798</c:v>
                </c:pt>
                <c:pt idx="167">
                  <c:v>91.003048673651747</c:v>
                </c:pt>
              </c:numCache>
            </c:numRef>
          </c:xVal>
          <c:yVal>
            <c:numRef>
              <c:f>CPX_Summary!$Q$2:$Q$169</c:f>
              <c:numCache>
                <c:formatCode>0.00</c:formatCode>
                <c:ptCount val="168"/>
                <c:pt idx="0">
                  <c:v>0.53999812500000011</c:v>
                </c:pt>
                <c:pt idx="1">
                  <c:v>0.53135500000000013</c:v>
                </c:pt>
                <c:pt idx="2">
                  <c:v>0.55725000000000002</c:v>
                </c:pt>
                <c:pt idx="3">
                  <c:v>0.57247000000000003</c:v>
                </c:pt>
                <c:pt idx="4">
                  <c:v>0.45571333333333336</c:v>
                </c:pt>
                <c:pt idx="5">
                  <c:v>0.55440333333333325</c:v>
                </c:pt>
                <c:pt idx="6">
                  <c:v>0.58352999999999999</c:v>
                </c:pt>
                <c:pt idx="7">
                  <c:v>0.52527666666666661</c:v>
                </c:pt>
                <c:pt idx="8">
                  <c:v>0.60003956521739121</c:v>
                </c:pt>
                <c:pt idx="9">
                  <c:v>0.51027090909090911</c:v>
                </c:pt>
                <c:pt idx="10">
                  <c:v>0.36507999999999996</c:v>
                </c:pt>
                <c:pt idx="11">
                  <c:v>0.58720333333333341</c:v>
                </c:pt>
                <c:pt idx="12">
                  <c:v>0.59936666666666671</c:v>
                </c:pt>
                <c:pt idx="13">
                  <c:v>0.59294999999999998</c:v>
                </c:pt>
                <c:pt idx="14">
                  <c:v>0.5457871428571428</c:v>
                </c:pt>
                <c:pt idx="15">
                  <c:v>0.5668966666666666</c:v>
                </c:pt>
                <c:pt idx="16">
                  <c:v>0.50548333333333328</c:v>
                </c:pt>
                <c:pt idx="17">
                  <c:v>0.60336999999999996</c:v>
                </c:pt>
                <c:pt idx="19">
                  <c:v>0.62419999999999998</c:v>
                </c:pt>
                <c:pt idx="20">
                  <c:v>1.2474099999999999</c:v>
                </c:pt>
                <c:pt idx="22">
                  <c:v>0.5198166666666667</c:v>
                </c:pt>
                <c:pt idx="23">
                  <c:v>0.5198166666666667</c:v>
                </c:pt>
                <c:pt idx="24">
                  <c:v>1.1375999999999999</c:v>
                </c:pt>
                <c:pt idx="25" formatCode="General">
                  <c:v>0.153725</c:v>
                </c:pt>
                <c:pt idx="26" formatCode="General">
                  <c:v>0.314473</c:v>
                </c:pt>
                <c:pt idx="27" formatCode="General">
                  <c:v>8.0693000000000001E-2</c:v>
                </c:pt>
                <c:pt idx="28" formatCode="General">
                  <c:v>0.16589999999999999</c:v>
                </c:pt>
                <c:pt idx="29" formatCode="General">
                  <c:v>0.172154</c:v>
                </c:pt>
                <c:pt idx="30" formatCode="General">
                  <c:v>0.14613200000000001</c:v>
                </c:pt>
                <c:pt idx="31" formatCode="General">
                  <c:v>0.16325300000000001</c:v>
                </c:pt>
                <c:pt idx="32" formatCode="General">
                  <c:v>0.19305900000000001</c:v>
                </c:pt>
                <c:pt idx="33" formatCode="General">
                  <c:v>0.20161200000000001</c:v>
                </c:pt>
                <c:pt idx="34" formatCode="General">
                  <c:v>0.20651700000000001</c:v>
                </c:pt>
                <c:pt idx="35" formatCode="General">
                  <c:v>0.20193800000000001</c:v>
                </c:pt>
                <c:pt idx="36" formatCode="General">
                  <c:v>0.24915599999999999</c:v>
                </c:pt>
                <c:pt idx="37" formatCode="General">
                  <c:v>0.31374800000000003</c:v>
                </c:pt>
                <c:pt idx="38" formatCode="General">
                  <c:v>0.33083400000000002</c:v>
                </c:pt>
                <c:pt idx="39" formatCode="General">
                  <c:v>0.421541</c:v>
                </c:pt>
                <c:pt idx="40" formatCode="General">
                  <c:v>0.48680499999999999</c:v>
                </c:pt>
                <c:pt idx="41" formatCode="General">
                  <c:v>0.51295100000000005</c:v>
                </c:pt>
                <c:pt idx="42" formatCode="General">
                  <c:v>0.49603599999999998</c:v>
                </c:pt>
                <c:pt idx="43" formatCode="General">
                  <c:v>0.49726100000000001</c:v>
                </c:pt>
                <c:pt idx="44" formatCode="General">
                  <c:v>0.48458600000000002</c:v>
                </c:pt>
                <c:pt idx="45" formatCode="General">
                  <c:v>0.50522500000000004</c:v>
                </c:pt>
                <c:pt idx="46" formatCode="General">
                  <c:v>0.51494899999999999</c:v>
                </c:pt>
                <c:pt idx="47" formatCode="General">
                  <c:v>0.52370399999999995</c:v>
                </c:pt>
                <c:pt idx="48" formatCode="General">
                  <c:v>0.51013200000000003</c:v>
                </c:pt>
                <c:pt idx="49" formatCode="General">
                  <c:v>0.49854100000000001</c:v>
                </c:pt>
                <c:pt idx="50" formatCode="General">
                  <c:v>0.49254300000000001</c:v>
                </c:pt>
                <c:pt idx="51" formatCode="General">
                  <c:v>0.49667800000000001</c:v>
                </c:pt>
                <c:pt idx="52" formatCode="General">
                  <c:v>0.478877</c:v>
                </c:pt>
                <c:pt idx="53" formatCode="General">
                  <c:v>0.48895300000000003</c:v>
                </c:pt>
                <c:pt idx="54" formatCode="General">
                  <c:v>0.50214300000000001</c:v>
                </c:pt>
                <c:pt idx="55" formatCode="General">
                  <c:v>0.47911700000000002</c:v>
                </c:pt>
                <c:pt idx="56" formatCode="General">
                  <c:v>0.492147</c:v>
                </c:pt>
                <c:pt idx="57" formatCode="General">
                  <c:v>0.48973699999999998</c:v>
                </c:pt>
                <c:pt idx="58" formatCode="General">
                  <c:v>0.48316300000000001</c:v>
                </c:pt>
                <c:pt idx="59" formatCode="General">
                  <c:v>0.45633000000000001</c:v>
                </c:pt>
                <c:pt idx="60" formatCode="General">
                  <c:v>0.46104800000000001</c:v>
                </c:pt>
                <c:pt idx="61" formatCode="General">
                  <c:v>0.45642300000000002</c:v>
                </c:pt>
                <c:pt idx="62" formatCode="General">
                  <c:v>0.46417900000000001</c:v>
                </c:pt>
                <c:pt idx="63" formatCode="General">
                  <c:v>0.48324</c:v>
                </c:pt>
                <c:pt idx="64" formatCode="General">
                  <c:v>0.18268499999999999</c:v>
                </c:pt>
                <c:pt idx="65" formatCode="General">
                  <c:v>1.851926</c:v>
                </c:pt>
                <c:pt idx="66" formatCode="General">
                  <c:v>1.3020419999999999</c:v>
                </c:pt>
                <c:pt idx="67" formatCode="General">
                  <c:v>0.47575400000000001</c:v>
                </c:pt>
                <c:pt idx="68" formatCode="General">
                  <c:v>0.30665500000000001</c:v>
                </c:pt>
                <c:pt idx="69" formatCode="General">
                  <c:v>1.3619270000000001</c:v>
                </c:pt>
                <c:pt idx="70" formatCode="General">
                  <c:v>1.898817</c:v>
                </c:pt>
                <c:pt idx="71" formatCode="General">
                  <c:v>0.62213499999999999</c:v>
                </c:pt>
                <c:pt idx="72" formatCode="General">
                  <c:v>0.58977800000000002</c:v>
                </c:pt>
                <c:pt idx="73" formatCode="General">
                  <c:v>0.55598599999999998</c:v>
                </c:pt>
                <c:pt idx="74" formatCode="General">
                  <c:v>0.58979199999999998</c:v>
                </c:pt>
                <c:pt idx="75" formatCode="General">
                  <c:v>0.57208700000000001</c:v>
                </c:pt>
                <c:pt idx="76" formatCode="General">
                  <c:v>0.56235400000000002</c:v>
                </c:pt>
                <c:pt idx="77" formatCode="General">
                  <c:v>0.584762</c:v>
                </c:pt>
                <c:pt idx="78" formatCode="General">
                  <c:v>0.58911500000000006</c:v>
                </c:pt>
                <c:pt idx="79" formatCode="General">
                  <c:v>0.58299599999999996</c:v>
                </c:pt>
                <c:pt idx="80" formatCode="General">
                  <c:v>0.55876300000000001</c:v>
                </c:pt>
                <c:pt idx="81" formatCode="General">
                  <c:v>0.58945999999999998</c:v>
                </c:pt>
                <c:pt idx="82" formatCode="General">
                  <c:v>0.56031500000000001</c:v>
                </c:pt>
                <c:pt idx="83" formatCode="General">
                  <c:v>0.567967</c:v>
                </c:pt>
                <c:pt idx="84" formatCode="General">
                  <c:v>0.56420700000000001</c:v>
                </c:pt>
                <c:pt idx="85" formatCode="General">
                  <c:v>0.55618000000000001</c:v>
                </c:pt>
                <c:pt idx="86" formatCode="General">
                  <c:v>0.36307099999999998</c:v>
                </c:pt>
                <c:pt idx="87" formatCode="General">
                  <c:v>0.25067200000000001</c:v>
                </c:pt>
                <c:pt idx="90" formatCode="General">
                  <c:v>1.792368</c:v>
                </c:pt>
                <c:pt idx="91" formatCode="General">
                  <c:v>1.3406199999999999</c:v>
                </c:pt>
                <c:pt idx="92" formatCode="General">
                  <c:v>1.3161039999999999</c:v>
                </c:pt>
                <c:pt idx="93" formatCode="General">
                  <c:v>1.134914</c:v>
                </c:pt>
                <c:pt idx="94" formatCode="General">
                  <c:v>1.0848150000000001</c:v>
                </c:pt>
                <c:pt idx="95" formatCode="General">
                  <c:v>1.115224</c:v>
                </c:pt>
                <c:pt idx="96" formatCode="General">
                  <c:v>1.6723209999999999</c:v>
                </c:pt>
                <c:pt idx="97" formatCode="General">
                  <c:v>1.470159</c:v>
                </c:pt>
                <c:pt idx="98" formatCode="General">
                  <c:v>1.719951</c:v>
                </c:pt>
                <c:pt idx="99" formatCode="General">
                  <c:v>1.5999190000000001</c:v>
                </c:pt>
                <c:pt idx="100" formatCode="General">
                  <c:v>1.461417</c:v>
                </c:pt>
                <c:pt idx="101" formatCode="General">
                  <c:v>1.9178029999999999</c:v>
                </c:pt>
                <c:pt idx="102" formatCode="General">
                  <c:v>1.1540710000000001</c:v>
                </c:pt>
                <c:pt idx="103" formatCode="General">
                  <c:v>1.59554</c:v>
                </c:pt>
                <c:pt idx="104" formatCode="General">
                  <c:v>1.091102</c:v>
                </c:pt>
                <c:pt idx="105" formatCode="General">
                  <c:v>1.550068</c:v>
                </c:pt>
                <c:pt idx="106" formatCode="General">
                  <c:v>1.0816680000000001</c:v>
                </c:pt>
                <c:pt idx="107" formatCode="General">
                  <c:v>1.269838</c:v>
                </c:pt>
                <c:pt idx="108" formatCode="General">
                  <c:v>1.0271189999999999</c:v>
                </c:pt>
                <c:pt idx="109" formatCode="General">
                  <c:v>0.76694200000000001</c:v>
                </c:pt>
                <c:pt idx="110" formatCode="General">
                  <c:v>2.0545450000000001</c:v>
                </c:pt>
                <c:pt idx="111" formatCode="General">
                  <c:v>1.85558</c:v>
                </c:pt>
                <c:pt idx="112" formatCode="General">
                  <c:v>1.0924020000000001</c:v>
                </c:pt>
                <c:pt idx="113" formatCode="General">
                  <c:v>1.2262</c:v>
                </c:pt>
                <c:pt idx="114" formatCode="General">
                  <c:v>1.327083</c:v>
                </c:pt>
                <c:pt idx="115" formatCode="General">
                  <c:v>1.4582889999999999</c:v>
                </c:pt>
                <c:pt idx="116" formatCode="General">
                  <c:v>1.4124030000000001</c:v>
                </c:pt>
                <c:pt idx="117" formatCode="General">
                  <c:v>1.137845</c:v>
                </c:pt>
                <c:pt idx="118" formatCode="General">
                  <c:v>2.0427759999999999</c:v>
                </c:pt>
                <c:pt idx="119" formatCode="General">
                  <c:v>1.8006599999999999</c:v>
                </c:pt>
                <c:pt idx="120" formatCode="General">
                  <c:v>1.9971460000000001</c:v>
                </c:pt>
                <c:pt idx="121" formatCode="General">
                  <c:v>1.1101479999999999</c:v>
                </c:pt>
                <c:pt idx="122" formatCode="General">
                  <c:v>1.273304</c:v>
                </c:pt>
                <c:pt idx="123" formatCode="General">
                  <c:v>2.2908780000000002</c:v>
                </c:pt>
                <c:pt idx="124" formatCode="General">
                  <c:v>1.021854</c:v>
                </c:pt>
                <c:pt idx="125" formatCode="General">
                  <c:v>1.9341140000000001</c:v>
                </c:pt>
                <c:pt idx="126" formatCode="General">
                  <c:v>1.221916</c:v>
                </c:pt>
                <c:pt idx="127" formatCode="General">
                  <c:v>1.2040759999999999</c:v>
                </c:pt>
                <c:pt idx="128" formatCode="General">
                  <c:v>1.5732839999999999</c:v>
                </c:pt>
                <c:pt idx="129" formatCode="General">
                  <c:v>1.7491369999999999</c:v>
                </c:pt>
                <c:pt idx="130" formatCode="General">
                  <c:v>1.104433</c:v>
                </c:pt>
                <c:pt idx="131" formatCode="General">
                  <c:v>0.99247600000000002</c:v>
                </c:pt>
                <c:pt idx="132" formatCode="General">
                  <c:v>0.59145099999999995</c:v>
                </c:pt>
                <c:pt idx="133" formatCode="General">
                  <c:v>1.8367230000000001</c:v>
                </c:pt>
                <c:pt idx="134" formatCode="General">
                  <c:v>0.86612900000000004</c:v>
                </c:pt>
                <c:pt idx="135" formatCode="General">
                  <c:v>1.5488850000000001</c:v>
                </c:pt>
                <c:pt idx="136" formatCode="General">
                  <c:v>1.189316</c:v>
                </c:pt>
                <c:pt idx="137" formatCode="General">
                  <c:v>1.204723</c:v>
                </c:pt>
                <c:pt idx="138" formatCode="General">
                  <c:v>1.1017189999999999</c:v>
                </c:pt>
                <c:pt idx="139" formatCode="General">
                  <c:v>1.2212719999999999</c:v>
                </c:pt>
                <c:pt idx="140" formatCode="General">
                  <c:v>0.68724499999999999</c:v>
                </c:pt>
                <c:pt idx="141" formatCode="General">
                  <c:v>1.36178</c:v>
                </c:pt>
                <c:pt idx="142" formatCode="General">
                  <c:v>1.5273129999999999</c:v>
                </c:pt>
                <c:pt idx="143" formatCode="General">
                  <c:v>1.2725010000000001</c:v>
                </c:pt>
                <c:pt idx="144" formatCode="General">
                  <c:v>1.5149710000000001</c:v>
                </c:pt>
                <c:pt idx="145" formatCode="General">
                  <c:v>1.3946050000000001</c:v>
                </c:pt>
                <c:pt idx="146" formatCode="General">
                  <c:v>0.68168399999999996</c:v>
                </c:pt>
                <c:pt idx="147" formatCode="General">
                  <c:v>1.5024010000000001</c:v>
                </c:pt>
                <c:pt idx="148" formatCode="General">
                  <c:v>1.42228</c:v>
                </c:pt>
                <c:pt idx="149" formatCode="General">
                  <c:v>0.92746300000000004</c:v>
                </c:pt>
                <c:pt idx="150" formatCode="General">
                  <c:v>0.74436100000000005</c:v>
                </c:pt>
                <c:pt idx="151" formatCode="General">
                  <c:v>1.06043</c:v>
                </c:pt>
                <c:pt idx="152" formatCode="General">
                  <c:v>0.94293199999999999</c:v>
                </c:pt>
                <c:pt idx="153" formatCode="General">
                  <c:v>1.2677039999999999</c:v>
                </c:pt>
                <c:pt idx="154" formatCode="General">
                  <c:v>1.5145219999999999</c:v>
                </c:pt>
                <c:pt idx="155" formatCode="General">
                  <c:v>0.63497599999999998</c:v>
                </c:pt>
                <c:pt idx="158" formatCode="General">
                  <c:v>0.60590900000000003</c:v>
                </c:pt>
                <c:pt idx="159" formatCode="General">
                  <c:v>0.58387800000000001</c:v>
                </c:pt>
                <c:pt idx="160" formatCode="General">
                  <c:v>0.63833600000000001</c:v>
                </c:pt>
                <c:pt idx="161" formatCode="General">
                  <c:v>0.54156700000000002</c:v>
                </c:pt>
                <c:pt idx="162" formatCode="General">
                  <c:v>0.60493600000000003</c:v>
                </c:pt>
                <c:pt idx="163" formatCode="General">
                  <c:v>0.57977199999999995</c:v>
                </c:pt>
                <c:pt idx="164" formatCode="General">
                  <c:v>0.54991100000000004</c:v>
                </c:pt>
                <c:pt idx="165" formatCode="General">
                  <c:v>0.59631699999999999</c:v>
                </c:pt>
                <c:pt idx="166" formatCode="General">
                  <c:v>0.63301600000000002</c:v>
                </c:pt>
                <c:pt idx="167" formatCode="General">
                  <c:v>0.632467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55-1C4B-B403-075114210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172256"/>
        <c:axId val="269223248"/>
      </c:scatterChart>
      <c:valAx>
        <c:axId val="269172256"/>
        <c:scaling>
          <c:orientation val="minMax"/>
          <c:min val="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Mg#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23248"/>
        <c:crosses val="autoZero"/>
        <c:crossBetween val="midCat"/>
      </c:valAx>
      <c:valAx>
        <c:axId val="2692232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Cr2O3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17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CPX_Summary!$Z$2:$Z$169</c:f>
              <c:numCache>
                <c:formatCode>0.00</c:formatCode>
                <c:ptCount val="168"/>
                <c:pt idx="0">
                  <c:v>91.719705867555973</c:v>
                </c:pt>
                <c:pt idx="1">
                  <c:v>91.771805485761462</c:v>
                </c:pt>
                <c:pt idx="2">
                  <c:v>91.877177075550989</c:v>
                </c:pt>
                <c:pt idx="3">
                  <c:v>91.608178347404078</c:v>
                </c:pt>
                <c:pt idx="4">
                  <c:v>91.794937171066138</c:v>
                </c:pt>
                <c:pt idx="5">
                  <c:v>91.632873170546802</c:v>
                </c:pt>
                <c:pt idx="6">
                  <c:v>91.632108737220889</c:v>
                </c:pt>
                <c:pt idx="7">
                  <c:v>91.633637603872714</c:v>
                </c:pt>
                <c:pt idx="8">
                  <c:v>91.714994824596147</c:v>
                </c:pt>
                <c:pt idx="9">
                  <c:v>91.635397984899924</c:v>
                </c:pt>
                <c:pt idx="10">
                  <c:v>91.758306621139141</c:v>
                </c:pt>
                <c:pt idx="11">
                  <c:v>91.273685674829309</c:v>
                </c:pt>
                <c:pt idx="12">
                  <c:v>91.748451320962161</c:v>
                </c:pt>
                <c:pt idx="13">
                  <c:v>91.889740361968251</c:v>
                </c:pt>
                <c:pt idx="14">
                  <c:v>91.693826322663966</c:v>
                </c:pt>
                <c:pt idx="15">
                  <c:v>91.636605123593213</c:v>
                </c:pt>
                <c:pt idx="16">
                  <c:v>91.854625831382634</c:v>
                </c:pt>
                <c:pt idx="17">
                  <c:v>91.38309139372015</c:v>
                </c:pt>
                <c:pt idx="19">
                  <c:v>91.671360336853795</c:v>
                </c:pt>
                <c:pt idx="20">
                  <c:v>92.292318931301565</c:v>
                </c:pt>
                <c:pt idx="22">
                  <c:v>91.731977580752542</c:v>
                </c:pt>
                <c:pt idx="23">
                  <c:v>91.731977580752542</c:v>
                </c:pt>
                <c:pt idx="24">
                  <c:v>92.394326881886116</c:v>
                </c:pt>
                <c:pt idx="25" formatCode="General">
                  <c:v>82.337509574146466</c:v>
                </c:pt>
                <c:pt idx="26" formatCode="General">
                  <c:v>80.297321238243484</c:v>
                </c:pt>
                <c:pt idx="27" formatCode="General">
                  <c:v>82.359847496806921</c:v>
                </c:pt>
                <c:pt idx="28" formatCode="General">
                  <c:v>78.87368993718799</c:v>
                </c:pt>
                <c:pt idx="29" formatCode="General">
                  <c:v>76.762358584000111</c:v>
                </c:pt>
                <c:pt idx="30" formatCode="General">
                  <c:v>77.394506857924199</c:v>
                </c:pt>
                <c:pt idx="31" formatCode="General">
                  <c:v>77.399987124336945</c:v>
                </c:pt>
                <c:pt idx="32" formatCode="General">
                  <c:v>77.885338277895158</c:v>
                </c:pt>
                <c:pt idx="33" formatCode="General">
                  <c:v>78.96522029489816</c:v>
                </c:pt>
                <c:pt idx="34" formatCode="General">
                  <c:v>79.084859980343282</c:v>
                </c:pt>
                <c:pt idx="35" formatCode="General">
                  <c:v>78.394915320168508</c:v>
                </c:pt>
                <c:pt idx="36" formatCode="General">
                  <c:v>79.207951328156113</c:v>
                </c:pt>
                <c:pt idx="37" formatCode="General">
                  <c:v>79.758835765953989</c:v>
                </c:pt>
                <c:pt idx="38" formatCode="General">
                  <c:v>80.165260077222015</c:v>
                </c:pt>
                <c:pt idx="39" formatCode="General">
                  <c:v>80.357568436577765</c:v>
                </c:pt>
                <c:pt idx="40" formatCode="General">
                  <c:v>87.465106032037582</c:v>
                </c:pt>
                <c:pt idx="41" formatCode="General">
                  <c:v>91.055379837639251</c:v>
                </c:pt>
                <c:pt idx="42" formatCode="General">
                  <c:v>91.64969477290316</c:v>
                </c:pt>
                <c:pt idx="43" formatCode="General">
                  <c:v>90.921531810819928</c:v>
                </c:pt>
                <c:pt idx="44" formatCode="General">
                  <c:v>91.238312778947844</c:v>
                </c:pt>
                <c:pt idx="45" formatCode="General">
                  <c:v>91.09472460297674</c:v>
                </c:pt>
                <c:pt idx="46" formatCode="General">
                  <c:v>91.127858037091798</c:v>
                </c:pt>
                <c:pt idx="47" formatCode="General">
                  <c:v>90.991239981746844</c:v>
                </c:pt>
                <c:pt idx="48" formatCode="General">
                  <c:v>91.290704658157935</c:v>
                </c:pt>
                <c:pt idx="49" formatCode="General">
                  <c:v>91.60974821037307</c:v>
                </c:pt>
                <c:pt idx="50" formatCode="General">
                  <c:v>91.480744253484232</c:v>
                </c:pt>
                <c:pt idx="51" formatCode="General">
                  <c:v>91.472326038390364</c:v>
                </c:pt>
                <c:pt idx="52" formatCode="General">
                  <c:v>91.671769547899245</c:v>
                </c:pt>
                <c:pt idx="53" formatCode="General">
                  <c:v>91.537627437123859</c:v>
                </c:pt>
                <c:pt idx="54" formatCode="General">
                  <c:v>91.450165972864454</c:v>
                </c:pt>
                <c:pt idx="55" formatCode="General">
                  <c:v>91.489181801784866</c:v>
                </c:pt>
                <c:pt idx="56" formatCode="General">
                  <c:v>91.2299792514263</c:v>
                </c:pt>
                <c:pt idx="57" formatCode="General">
                  <c:v>91.22174888216999</c:v>
                </c:pt>
                <c:pt idx="58" formatCode="General">
                  <c:v>91.479985495224142</c:v>
                </c:pt>
                <c:pt idx="59" formatCode="General">
                  <c:v>91.450619287105184</c:v>
                </c:pt>
                <c:pt idx="60" formatCode="General">
                  <c:v>91.432621360377425</c:v>
                </c:pt>
                <c:pt idx="61" formatCode="General">
                  <c:v>91.134339259146714</c:v>
                </c:pt>
                <c:pt idx="62" formatCode="General">
                  <c:v>91.319529543890241</c:v>
                </c:pt>
                <c:pt idx="63" formatCode="General">
                  <c:v>91.313507859879323</c:v>
                </c:pt>
                <c:pt idx="64" formatCode="General">
                  <c:v>81.761510652591824</c:v>
                </c:pt>
                <c:pt idx="65" formatCode="General">
                  <c:v>90.543981824064545</c:v>
                </c:pt>
                <c:pt idx="66" formatCode="General">
                  <c:v>91.543864147744571</c:v>
                </c:pt>
                <c:pt idx="67" formatCode="General">
                  <c:v>92.381980283643017</c:v>
                </c:pt>
                <c:pt idx="68" formatCode="General">
                  <c:v>92.56317294365283</c:v>
                </c:pt>
                <c:pt idx="69" formatCode="General">
                  <c:v>91.324766862167095</c:v>
                </c:pt>
                <c:pt idx="70" formatCode="General">
                  <c:v>90.346645082875796</c:v>
                </c:pt>
                <c:pt idx="71" formatCode="General">
                  <c:v>89.978312066466444</c:v>
                </c:pt>
                <c:pt idx="72" formatCode="General">
                  <c:v>90.746153702504557</c:v>
                </c:pt>
                <c:pt idx="73" formatCode="General">
                  <c:v>90.396430597972284</c:v>
                </c:pt>
                <c:pt idx="74" formatCode="General">
                  <c:v>90.923502230117649</c:v>
                </c:pt>
                <c:pt idx="75" formatCode="General">
                  <c:v>90.949671850822838</c:v>
                </c:pt>
                <c:pt idx="76" formatCode="General">
                  <c:v>90.586858283400815</c:v>
                </c:pt>
                <c:pt idx="77" formatCode="General">
                  <c:v>90.710464722092922</c:v>
                </c:pt>
                <c:pt idx="78" formatCode="General">
                  <c:v>91.081423079527241</c:v>
                </c:pt>
                <c:pt idx="79" formatCode="General">
                  <c:v>90.98896479457764</c:v>
                </c:pt>
                <c:pt idx="80" formatCode="General">
                  <c:v>90.592592826710188</c:v>
                </c:pt>
                <c:pt idx="81" formatCode="General">
                  <c:v>90.972401542269779</c:v>
                </c:pt>
                <c:pt idx="82" formatCode="General">
                  <c:v>90.703040111488107</c:v>
                </c:pt>
                <c:pt idx="83" formatCode="General">
                  <c:v>90.693729689133889</c:v>
                </c:pt>
                <c:pt idx="84" formatCode="General">
                  <c:v>90.527061499663162</c:v>
                </c:pt>
                <c:pt idx="85" formatCode="General">
                  <c:v>90.977736067191955</c:v>
                </c:pt>
                <c:pt idx="86" formatCode="General">
                  <c:v>74.999014675068707</c:v>
                </c:pt>
                <c:pt idx="87" formatCode="General">
                  <c:v>81.028170946170079</c:v>
                </c:pt>
                <c:pt idx="88" formatCode="General">
                  <c:v>90.976379309466864</c:v>
                </c:pt>
                <c:pt idx="89" formatCode="General">
                  <c:v>90.753150739707905</c:v>
                </c:pt>
                <c:pt idx="90" formatCode="General">
                  <c:v>88.918529464613471</c:v>
                </c:pt>
                <c:pt idx="91" formatCode="General">
                  <c:v>89.966102198125881</c:v>
                </c:pt>
                <c:pt idx="92" formatCode="General">
                  <c:v>89.974540355126635</c:v>
                </c:pt>
                <c:pt idx="93" formatCode="General">
                  <c:v>90.558131991533685</c:v>
                </c:pt>
                <c:pt idx="94" formatCode="General">
                  <c:v>90.102785341537341</c:v>
                </c:pt>
                <c:pt idx="95" formatCode="General">
                  <c:v>89.939043749786507</c:v>
                </c:pt>
                <c:pt idx="96" formatCode="General">
                  <c:v>89.541016204291651</c:v>
                </c:pt>
                <c:pt idx="97" formatCode="General">
                  <c:v>90.39111717432354</c:v>
                </c:pt>
                <c:pt idx="98" formatCode="General">
                  <c:v>90.147743997173819</c:v>
                </c:pt>
                <c:pt idx="99" formatCode="General">
                  <c:v>92.028657811504317</c:v>
                </c:pt>
                <c:pt idx="100" formatCode="General">
                  <c:v>91.209279316215643</c:v>
                </c:pt>
                <c:pt idx="101" formatCode="General">
                  <c:v>90.546833176730345</c:v>
                </c:pt>
                <c:pt idx="102" formatCode="General">
                  <c:v>89.873552614623748</c:v>
                </c:pt>
                <c:pt idx="103" formatCode="General">
                  <c:v>91.061578578594762</c:v>
                </c:pt>
                <c:pt idx="104" formatCode="General">
                  <c:v>91.042242190690146</c:v>
                </c:pt>
                <c:pt idx="105" formatCode="General">
                  <c:v>90.67889741917358</c:v>
                </c:pt>
                <c:pt idx="106" formatCode="General">
                  <c:v>91.012732163571542</c:v>
                </c:pt>
                <c:pt idx="107" formatCode="General">
                  <c:v>90.712621878374193</c:v>
                </c:pt>
                <c:pt idx="108" formatCode="General">
                  <c:v>91.43738363286306</c:v>
                </c:pt>
                <c:pt idx="109" formatCode="General">
                  <c:v>91.406405783430245</c:v>
                </c:pt>
                <c:pt idx="110" formatCode="General">
                  <c:v>90.649919414233409</c:v>
                </c:pt>
                <c:pt idx="111" formatCode="General">
                  <c:v>90.434530044822807</c:v>
                </c:pt>
                <c:pt idx="112" formatCode="General">
                  <c:v>91.173568374642628</c:v>
                </c:pt>
                <c:pt idx="113" formatCode="General">
                  <c:v>91.144614393734955</c:v>
                </c:pt>
                <c:pt idx="114" formatCode="General">
                  <c:v>91.710984902968775</c:v>
                </c:pt>
                <c:pt idx="115" formatCode="General">
                  <c:v>90.830932599977231</c:v>
                </c:pt>
                <c:pt idx="116" formatCode="General">
                  <c:v>90.325331459325724</c:v>
                </c:pt>
                <c:pt idx="117" formatCode="General">
                  <c:v>91.324507941748408</c:v>
                </c:pt>
                <c:pt idx="118" formatCode="General">
                  <c:v>90.522028453684754</c:v>
                </c:pt>
                <c:pt idx="119" formatCode="General">
                  <c:v>90.190891536499507</c:v>
                </c:pt>
                <c:pt idx="120" formatCode="General">
                  <c:v>90.650126088830291</c:v>
                </c:pt>
                <c:pt idx="121" formatCode="General">
                  <c:v>91.738304729075963</c:v>
                </c:pt>
                <c:pt idx="122" formatCode="General">
                  <c:v>91.725557553907237</c:v>
                </c:pt>
                <c:pt idx="123" formatCode="General">
                  <c:v>90.803831253085164</c:v>
                </c:pt>
                <c:pt idx="124" formatCode="General">
                  <c:v>90.679576237051336</c:v>
                </c:pt>
                <c:pt idx="125" formatCode="General">
                  <c:v>89.670949845878766</c:v>
                </c:pt>
                <c:pt idx="126" formatCode="General">
                  <c:v>91.512390583766575</c:v>
                </c:pt>
                <c:pt idx="127" formatCode="General">
                  <c:v>90.756168473177752</c:v>
                </c:pt>
                <c:pt idx="128" formatCode="General">
                  <c:v>91.151689573723914</c:v>
                </c:pt>
                <c:pt idx="129" formatCode="General">
                  <c:v>91.349872823966365</c:v>
                </c:pt>
                <c:pt idx="130" formatCode="General">
                  <c:v>91.059172279695204</c:v>
                </c:pt>
                <c:pt idx="131" formatCode="General">
                  <c:v>91.254019615900006</c:v>
                </c:pt>
                <c:pt idx="132" formatCode="General">
                  <c:v>90.962331978652145</c:v>
                </c:pt>
                <c:pt idx="133" formatCode="General">
                  <c:v>91.170691168657726</c:v>
                </c:pt>
                <c:pt idx="134" formatCode="General">
                  <c:v>91.180751192496075</c:v>
                </c:pt>
                <c:pt idx="135" formatCode="General">
                  <c:v>91.840929382439541</c:v>
                </c:pt>
                <c:pt idx="136" formatCode="General">
                  <c:v>91.596284069747753</c:v>
                </c:pt>
                <c:pt idx="137" formatCode="General">
                  <c:v>91.521968228676926</c:v>
                </c:pt>
                <c:pt idx="138" formatCode="General">
                  <c:v>91.460272441616112</c:v>
                </c:pt>
                <c:pt idx="139" formatCode="General">
                  <c:v>91.48611548688703</c:v>
                </c:pt>
                <c:pt idx="140" formatCode="General">
                  <c:v>92.377323893980446</c:v>
                </c:pt>
                <c:pt idx="141" formatCode="General">
                  <c:v>89.702366605035138</c:v>
                </c:pt>
                <c:pt idx="142" formatCode="General">
                  <c:v>91.026353275227237</c:v>
                </c:pt>
                <c:pt idx="143" formatCode="General">
                  <c:v>91.23034222814114</c:v>
                </c:pt>
                <c:pt idx="144" formatCode="General">
                  <c:v>91.2552743602741</c:v>
                </c:pt>
                <c:pt idx="145" formatCode="General">
                  <c:v>90.426646593251604</c:v>
                </c:pt>
                <c:pt idx="146" formatCode="General">
                  <c:v>90.850707840019027</c:v>
                </c:pt>
                <c:pt idx="147" formatCode="General">
                  <c:v>91.271712118304919</c:v>
                </c:pt>
                <c:pt idx="148" formatCode="General">
                  <c:v>91.291793184409258</c:v>
                </c:pt>
                <c:pt idx="149" formatCode="General">
                  <c:v>92.654621043307557</c:v>
                </c:pt>
                <c:pt idx="150" formatCode="General">
                  <c:v>90.062991495442219</c:v>
                </c:pt>
                <c:pt idx="151" formatCode="General">
                  <c:v>91.872621812040194</c:v>
                </c:pt>
                <c:pt idx="152" formatCode="General">
                  <c:v>91.236073293683901</c:v>
                </c:pt>
                <c:pt idx="153" formatCode="General">
                  <c:v>91.108814583025733</c:v>
                </c:pt>
                <c:pt idx="154" formatCode="General">
                  <c:v>91.533954287119812</c:v>
                </c:pt>
                <c:pt idx="155" formatCode="General">
                  <c:v>90.749462271960567</c:v>
                </c:pt>
                <c:pt idx="158">
                  <c:v>90.826619679832262</c:v>
                </c:pt>
                <c:pt idx="159">
                  <c:v>90.807340171802679</c:v>
                </c:pt>
                <c:pt idx="160">
                  <c:v>90.758018918180554</c:v>
                </c:pt>
                <c:pt idx="161">
                  <c:v>90.808152656243863</c:v>
                </c:pt>
                <c:pt idx="162">
                  <c:v>91.167145518619108</c:v>
                </c:pt>
                <c:pt idx="163">
                  <c:v>90.626519140636248</c:v>
                </c:pt>
                <c:pt idx="164">
                  <c:v>90.972474311589195</c:v>
                </c:pt>
                <c:pt idx="165">
                  <c:v>91.031063300836976</c:v>
                </c:pt>
                <c:pt idx="166">
                  <c:v>91.038110105450798</c:v>
                </c:pt>
                <c:pt idx="167">
                  <c:v>91.003048673651747</c:v>
                </c:pt>
              </c:numCache>
            </c:numRef>
          </c:xVal>
          <c:yVal>
            <c:numRef>
              <c:f>CPX_Summary!$AN$2:$AN$169</c:f>
              <c:numCache>
                <c:formatCode>0.00</c:formatCode>
                <c:ptCount val="168"/>
                <c:pt idx="0">
                  <c:v>4.4500149999999996</c:v>
                </c:pt>
                <c:pt idx="1">
                  <c:v>4.4400410000000008</c:v>
                </c:pt>
                <c:pt idx="2">
                  <c:v>4.4811300000000003</c:v>
                </c:pt>
                <c:pt idx="3">
                  <c:v>4.5413100000000002</c:v>
                </c:pt>
                <c:pt idx="4">
                  <c:v>4.2839866666666664</c:v>
                </c:pt>
                <c:pt idx="5">
                  <c:v>4.4666383333333339</c:v>
                </c:pt>
                <c:pt idx="6">
                  <c:v>4.5316600000000005</c:v>
                </c:pt>
                <c:pt idx="7">
                  <c:v>4.4016166666666674</c:v>
                </c:pt>
                <c:pt idx="8">
                  <c:v>4.5787230434782602</c:v>
                </c:pt>
                <c:pt idx="9">
                  <c:v>4.36069</c:v>
                </c:pt>
                <c:pt idx="10">
                  <c:v>4.0588899999999999</c:v>
                </c:pt>
                <c:pt idx="11">
                  <c:v>4.5590400000000004</c:v>
                </c:pt>
                <c:pt idx="12">
                  <c:v>4.5127033333333335</c:v>
                </c:pt>
                <c:pt idx="13">
                  <c:v>4.5167999999999999</c:v>
                </c:pt>
                <c:pt idx="14">
                  <c:v>4.4552685714285714</c:v>
                </c:pt>
                <c:pt idx="15">
                  <c:v>4.4918999999999993</c:v>
                </c:pt>
                <c:pt idx="16">
                  <c:v>4.3884800000000004</c:v>
                </c:pt>
                <c:pt idx="17">
                  <c:v>4.5457400000000003</c:v>
                </c:pt>
                <c:pt idx="18">
                  <c:v>0</c:v>
                </c:pt>
                <c:pt idx="19">
                  <c:v>4.6026233333333328</c:v>
                </c:pt>
                <c:pt idx="20">
                  <c:v>6.1741450000000011</c:v>
                </c:pt>
                <c:pt idx="21">
                  <c:v>0</c:v>
                </c:pt>
                <c:pt idx="22">
                  <c:v>4.4154566666666666</c:v>
                </c:pt>
                <c:pt idx="23">
                  <c:v>4.4154566666666666</c:v>
                </c:pt>
                <c:pt idx="24">
                  <c:v>7.2774299999999998</c:v>
                </c:pt>
                <c:pt idx="25">
                  <c:v>3.0785490000000002</c:v>
                </c:pt>
                <c:pt idx="26">
                  <c:v>5.9835980000000006</c:v>
                </c:pt>
                <c:pt idx="27">
                  <c:v>3.2686870000000003</c:v>
                </c:pt>
                <c:pt idx="28">
                  <c:v>6.193492</c:v>
                </c:pt>
                <c:pt idx="29">
                  <c:v>5.7198219999999997</c:v>
                </c:pt>
                <c:pt idx="30">
                  <c:v>5.5309099999999995</c:v>
                </c:pt>
                <c:pt idx="31">
                  <c:v>5.4457570000000004</c:v>
                </c:pt>
                <c:pt idx="32">
                  <c:v>5.4511829999999994</c:v>
                </c:pt>
                <c:pt idx="33">
                  <c:v>5.3529390000000001</c:v>
                </c:pt>
                <c:pt idx="34">
                  <c:v>5.3623060000000002</c:v>
                </c:pt>
                <c:pt idx="35">
                  <c:v>5.6110360000000004</c:v>
                </c:pt>
                <c:pt idx="36">
                  <c:v>5.9552880000000004</c:v>
                </c:pt>
                <c:pt idx="37">
                  <c:v>5.9511270000000005</c:v>
                </c:pt>
                <c:pt idx="38">
                  <c:v>5.5757680000000001</c:v>
                </c:pt>
                <c:pt idx="39">
                  <c:v>5.6624440000000007</c:v>
                </c:pt>
                <c:pt idx="40">
                  <c:v>5.3652740000000003</c:v>
                </c:pt>
                <c:pt idx="41">
                  <c:v>4.6384850000000002</c:v>
                </c:pt>
                <c:pt idx="42">
                  <c:v>4.5920909999999999</c:v>
                </c:pt>
                <c:pt idx="43">
                  <c:v>4.6001969999999996</c:v>
                </c:pt>
                <c:pt idx="44">
                  <c:v>4.5782620000000005</c:v>
                </c:pt>
                <c:pt idx="45">
                  <c:v>4.5853929999999998</c:v>
                </c:pt>
                <c:pt idx="46">
                  <c:v>4.5952549999999999</c:v>
                </c:pt>
                <c:pt idx="47">
                  <c:v>4.609178</c:v>
                </c:pt>
                <c:pt idx="48">
                  <c:v>4.6062419999999999</c:v>
                </c:pt>
                <c:pt idx="49">
                  <c:v>4.5750580000000003</c:v>
                </c:pt>
                <c:pt idx="50">
                  <c:v>4.6226430000000001</c:v>
                </c:pt>
                <c:pt idx="51">
                  <c:v>4.6194790000000001</c:v>
                </c:pt>
                <c:pt idx="52">
                  <c:v>4.5498029999999998</c:v>
                </c:pt>
                <c:pt idx="53">
                  <c:v>4.5664340000000001</c:v>
                </c:pt>
                <c:pt idx="54">
                  <c:v>4.6199960000000004</c:v>
                </c:pt>
                <c:pt idx="55">
                  <c:v>4.6123510000000003</c:v>
                </c:pt>
                <c:pt idx="56">
                  <c:v>4.6086850000000004</c:v>
                </c:pt>
                <c:pt idx="57">
                  <c:v>4.596794</c:v>
                </c:pt>
                <c:pt idx="58">
                  <c:v>4.6064870000000004</c:v>
                </c:pt>
                <c:pt idx="59">
                  <c:v>4.5550900000000007</c:v>
                </c:pt>
                <c:pt idx="60">
                  <c:v>4.5812150000000003</c:v>
                </c:pt>
                <c:pt idx="61">
                  <c:v>4.5684240000000003</c:v>
                </c:pt>
                <c:pt idx="62">
                  <c:v>4.5585789999999999</c:v>
                </c:pt>
                <c:pt idx="63">
                  <c:v>4.6541840000000008</c:v>
                </c:pt>
                <c:pt idx="64">
                  <c:v>3.1169710000000004</c:v>
                </c:pt>
                <c:pt idx="65">
                  <c:v>10.937154000000001</c:v>
                </c:pt>
                <c:pt idx="66">
                  <c:v>8.5664350000000002</c:v>
                </c:pt>
                <c:pt idx="67">
                  <c:v>3.6306560000000001</c:v>
                </c:pt>
                <c:pt idx="68">
                  <c:v>3.28565</c:v>
                </c:pt>
                <c:pt idx="69">
                  <c:v>7.9845439999999996</c:v>
                </c:pt>
                <c:pt idx="70">
                  <c:v>10.709785</c:v>
                </c:pt>
                <c:pt idx="71">
                  <c:v>5.3977900000000005</c:v>
                </c:pt>
                <c:pt idx="72">
                  <c:v>4.6852749999999999</c:v>
                </c:pt>
                <c:pt idx="73">
                  <c:v>4.663659</c:v>
                </c:pt>
                <c:pt idx="74">
                  <c:v>4.6919420000000001</c:v>
                </c:pt>
                <c:pt idx="75">
                  <c:v>4.6326529999999995</c:v>
                </c:pt>
                <c:pt idx="76">
                  <c:v>4.634525</c:v>
                </c:pt>
                <c:pt idx="77">
                  <c:v>4.7044499999999996</c:v>
                </c:pt>
                <c:pt idx="78">
                  <c:v>4.6929990000000004</c:v>
                </c:pt>
                <c:pt idx="79">
                  <c:v>4.6997419999999996</c:v>
                </c:pt>
                <c:pt idx="80">
                  <c:v>4.6567249999999998</c:v>
                </c:pt>
                <c:pt idx="81">
                  <c:v>4.6755339999999999</c:v>
                </c:pt>
                <c:pt idx="82">
                  <c:v>4.6403290000000004</c:v>
                </c:pt>
                <c:pt idx="83">
                  <c:v>4.6731450000000008</c:v>
                </c:pt>
                <c:pt idx="84">
                  <c:v>4.6669219999999996</c:v>
                </c:pt>
                <c:pt idx="85">
                  <c:v>4.6698080000000006</c:v>
                </c:pt>
                <c:pt idx="86">
                  <c:v>9.5025429999999993</c:v>
                </c:pt>
                <c:pt idx="87">
                  <c:v>5.2700149999999999</c:v>
                </c:pt>
                <c:pt idx="88">
                  <c:v>6.7945520000000004</c:v>
                </c:pt>
                <c:pt idx="89">
                  <c:v>5.9982340000000001</c:v>
                </c:pt>
                <c:pt idx="90">
                  <c:v>7.5969039999999994</c:v>
                </c:pt>
                <c:pt idx="91">
                  <c:v>5.9601430000000004</c:v>
                </c:pt>
                <c:pt idx="92">
                  <c:v>5.635319</c:v>
                </c:pt>
                <c:pt idx="93">
                  <c:v>8.2714959999999991</c:v>
                </c:pt>
                <c:pt idx="94">
                  <c:v>5.7595270000000003</c:v>
                </c:pt>
                <c:pt idx="95">
                  <c:v>6.3559339999999995</c:v>
                </c:pt>
                <c:pt idx="96">
                  <c:v>10.563651</c:v>
                </c:pt>
                <c:pt idx="97">
                  <c:v>6.721603</c:v>
                </c:pt>
                <c:pt idx="98">
                  <c:v>8.8692019999999996</c:v>
                </c:pt>
                <c:pt idx="99">
                  <c:v>8.3422680000000007</c:v>
                </c:pt>
                <c:pt idx="100">
                  <c:v>9.2899719999999988</c:v>
                </c:pt>
                <c:pt idx="101">
                  <c:v>10.543059</c:v>
                </c:pt>
                <c:pt idx="102">
                  <c:v>8.2311779999999999</c:v>
                </c:pt>
                <c:pt idx="103">
                  <c:v>5.8773359999999997</c:v>
                </c:pt>
                <c:pt idx="104">
                  <c:v>4.6402850000000004</c:v>
                </c:pt>
                <c:pt idx="105">
                  <c:v>8.125928</c:v>
                </c:pt>
                <c:pt idx="106">
                  <c:v>7.9495540000000009</c:v>
                </c:pt>
                <c:pt idx="107">
                  <c:v>7.6950810000000001</c:v>
                </c:pt>
                <c:pt idx="108">
                  <c:v>5.9113819999999997</c:v>
                </c:pt>
                <c:pt idx="109">
                  <c:v>6.3580370000000004</c:v>
                </c:pt>
                <c:pt idx="110">
                  <c:v>11.329581000000001</c:v>
                </c:pt>
                <c:pt idx="111">
                  <c:v>11.527431</c:v>
                </c:pt>
                <c:pt idx="112">
                  <c:v>7.3547069999999994</c:v>
                </c:pt>
                <c:pt idx="113">
                  <c:v>7.5219470000000008</c:v>
                </c:pt>
                <c:pt idx="114">
                  <c:v>7.3542180000000004</c:v>
                </c:pt>
                <c:pt idx="115">
                  <c:v>7.8915280000000001</c:v>
                </c:pt>
                <c:pt idx="116">
                  <c:v>10.076951999999999</c:v>
                </c:pt>
                <c:pt idx="117">
                  <c:v>7.3763400000000008</c:v>
                </c:pt>
                <c:pt idx="118">
                  <c:v>11.967506</c:v>
                </c:pt>
                <c:pt idx="119">
                  <c:v>11.066024000000001</c:v>
                </c:pt>
                <c:pt idx="120">
                  <c:v>10.859021</c:v>
                </c:pt>
                <c:pt idx="121">
                  <c:v>6.9524049999999997</c:v>
                </c:pt>
                <c:pt idx="122">
                  <c:v>6.7725860000000004</c:v>
                </c:pt>
                <c:pt idx="123">
                  <c:v>11.17286</c:v>
                </c:pt>
                <c:pt idx="124">
                  <c:v>6.6255880000000005</c:v>
                </c:pt>
                <c:pt idx="125">
                  <c:v>10.8443</c:v>
                </c:pt>
                <c:pt idx="126">
                  <c:v>4.5513279999999998</c:v>
                </c:pt>
                <c:pt idx="127">
                  <c:v>7.5974129999999995</c:v>
                </c:pt>
                <c:pt idx="128">
                  <c:v>8.019048999999999</c:v>
                </c:pt>
                <c:pt idx="129">
                  <c:v>5.6307770000000001</c:v>
                </c:pt>
                <c:pt idx="130">
                  <c:v>7.6482910000000004</c:v>
                </c:pt>
                <c:pt idx="131">
                  <c:v>6.88903</c:v>
                </c:pt>
                <c:pt idx="132">
                  <c:v>4.8976170000000003</c:v>
                </c:pt>
                <c:pt idx="133">
                  <c:v>6.5861479999999997</c:v>
                </c:pt>
                <c:pt idx="134">
                  <c:v>7.8241819999999995</c:v>
                </c:pt>
                <c:pt idx="135">
                  <c:v>7.4612920000000003</c:v>
                </c:pt>
                <c:pt idx="136">
                  <c:v>7.1026730000000002</c:v>
                </c:pt>
                <c:pt idx="137">
                  <c:v>7.4607799999999997</c:v>
                </c:pt>
                <c:pt idx="138">
                  <c:v>7.212472</c:v>
                </c:pt>
                <c:pt idx="139">
                  <c:v>7.0206989999999996</c:v>
                </c:pt>
                <c:pt idx="140">
                  <c:v>5.5064260000000003</c:v>
                </c:pt>
                <c:pt idx="141">
                  <c:v>6.9105489999999996</c:v>
                </c:pt>
                <c:pt idx="142">
                  <c:v>7.9634499999999999</c:v>
                </c:pt>
                <c:pt idx="143">
                  <c:v>6.8690889999999998</c:v>
                </c:pt>
                <c:pt idx="144">
                  <c:v>7.8230009999999996</c:v>
                </c:pt>
                <c:pt idx="145">
                  <c:v>9.8354980000000012</c:v>
                </c:pt>
                <c:pt idx="146">
                  <c:v>5.1421760000000001</c:v>
                </c:pt>
                <c:pt idx="147">
                  <c:v>7.9342889999999997</c:v>
                </c:pt>
                <c:pt idx="148">
                  <c:v>7.1151859999999996</c:v>
                </c:pt>
                <c:pt idx="149">
                  <c:v>3.9438719999999998</c:v>
                </c:pt>
                <c:pt idx="150">
                  <c:v>9.962358</c:v>
                </c:pt>
                <c:pt idx="151">
                  <c:v>6.6450130000000005</c:v>
                </c:pt>
                <c:pt idx="152">
                  <c:v>6.9379799999999996</c:v>
                </c:pt>
                <c:pt idx="153">
                  <c:v>6.5503610000000005</c:v>
                </c:pt>
                <c:pt idx="154">
                  <c:v>5.1800689999999996</c:v>
                </c:pt>
                <c:pt idx="155">
                  <c:v>5.0372839999999997</c:v>
                </c:pt>
                <c:pt idx="156">
                  <c:v>0</c:v>
                </c:pt>
                <c:pt idx="157">
                  <c:v>0</c:v>
                </c:pt>
                <c:pt idx="158">
                  <c:v>4.8003359999999997</c:v>
                </c:pt>
                <c:pt idx="159">
                  <c:v>4.7442080000000004</c:v>
                </c:pt>
                <c:pt idx="160">
                  <c:v>4.9857360000000002</c:v>
                </c:pt>
                <c:pt idx="161">
                  <c:v>4.686045</c:v>
                </c:pt>
                <c:pt idx="162">
                  <c:v>5.0511790000000003</c:v>
                </c:pt>
                <c:pt idx="163">
                  <c:v>4.9690520000000005</c:v>
                </c:pt>
                <c:pt idx="164">
                  <c:v>4.779725</c:v>
                </c:pt>
                <c:pt idx="165">
                  <c:v>4.7308539999999999</c:v>
                </c:pt>
                <c:pt idx="166">
                  <c:v>4.9308259999999997</c:v>
                </c:pt>
                <c:pt idx="167">
                  <c:v>4.9462950000000001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CB-8749-8652-CCCCC2F80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172256"/>
        <c:axId val="269223248"/>
      </c:scatterChart>
      <c:valAx>
        <c:axId val="269172256"/>
        <c:scaling>
          <c:orientation val="minMax"/>
          <c:min val="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Mg#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23248"/>
        <c:crosses val="autoZero"/>
        <c:crossBetween val="midCat"/>
      </c:valAx>
      <c:valAx>
        <c:axId val="2692232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Al2O3+Cr2O3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17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16493021155415"/>
          <c:y val="3.9600313305146663E-2"/>
          <c:w val="0.82385294890167871"/>
          <c:h val="0.8259140090712768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CPX_Summary!$Z$2:$Z$169</c:f>
              <c:numCache>
                <c:formatCode>0.00</c:formatCode>
                <c:ptCount val="168"/>
                <c:pt idx="0">
                  <c:v>91.719705867555973</c:v>
                </c:pt>
                <c:pt idx="1">
                  <c:v>91.771805485761462</c:v>
                </c:pt>
                <c:pt idx="2">
                  <c:v>91.877177075550989</c:v>
                </c:pt>
                <c:pt idx="3">
                  <c:v>91.608178347404078</c:v>
                </c:pt>
                <c:pt idx="4">
                  <c:v>91.794937171066138</c:v>
                </c:pt>
                <c:pt idx="5">
                  <c:v>91.632873170546802</c:v>
                </c:pt>
                <c:pt idx="6">
                  <c:v>91.632108737220889</c:v>
                </c:pt>
                <c:pt idx="7">
                  <c:v>91.633637603872714</c:v>
                </c:pt>
                <c:pt idx="8">
                  <c:v>91.714994824596147</c:v>
                </c:pt>
                <c:pt idx="9">
                  <c:v>91.635397984899924</c:v>
                </c:pt>
                <c:pt idx="10">
                  <c:v>91.758306621139141</c:v>
                </c:pt>
                <c:pt idx="11">
                  <c:v>91.273685674829309</c:v>
                </c:pt>
                <c:pt idx="12">
                  <c:v>91.748451320962161</c:v>
                </c:pt>
                <c:pt idx="13">
                  <c:v>91.889740361968251</c:v>
                </c:pt>
                <c:pt idx="14">
                  <c:v>91.693826322663966</c:v>
                </c:pt>
                <c:pt idx="15">
                  <c:v>91.636605123593213</c:v>
                </c:pt>
                <c:pt idx="16">
                  <c:v>91.854625831382634</c:v>
                </c:pt>
                <c:pt idx="17">
                  <c:v>91.38309139372015</c:v>
                </c:pt>
                <c:pt idx="19">
                  <c:v>91.671360336853795</c:v>
                </c:pt>
                <c:pt idx="20">
                  <c:v>92.292318931301565</c:v>
                </c:pt>
                <c:pt idx="22">
                  <c:v>91.731977580752542</c:v>
                </c:pt>
                <c:pt idx="23">
                  <c:v>91.731977580752542</c:v>
                </c:pt>
                <c:pt idx="24">
                  <c:v>92.394326881886116</c:v>
                </c:pt>
                <c:pt idx="25" formatCode="General">
                  <c:v>82.337509574146466</c:v>
                </c:pt>
                <c:pt idx="26" formatCode="General">
                  <c:v>80.297321238243484</c:v>
                </c:pt>
                <c:pt idx="27" formatCode="General">
                  <c:v>82.359847496806921</c:v>
                </c:pt>
                <c:pt idx="28" formatCode="General">
                  <c:v>78.87368993718799</c:v>
                </c:pt>
                <c:pt idx="29" formatCode="General">
                  <c:v>76.762358584000111</c:v>
                </c:pt>
                <c:pt idx="30" formatCode="General">
                  <c:v>77.394506857924199</c:v>
                </c:pt>
                <c:pt idx="31" formatCode="General">
                  <c:v>77.399987124336945</c:v>
                </c:pt>
                <c:pt idx="32" formatCode="General">
                  <c:v>77.885338277895158</c:v>
                </c:pt>
                <c:pt idx="33" formatCode="General">
                  <c:v>78.96522029489816</c:v>
                </c:pt>
                <c:pt idx="34" formatCode="General">
                  <c:v>79.084859980343282</c:v>
                </c:pt>
                <c:pt idx="35" formatCode="General">
                  <c:v>78.394915320168508</c:v>
                </c:pt>
                <c:pt idx="36" formatCode="General">
                  <c:v>79.207951328156113</c:v>
                </c:pt>
                <c:pt idx="37" formatCode="General">
                  <c:v>79.758835765953989</c:v>
                </c:pt>
                <c:pt idx="38" formatCode="General">
                  <c:v>80.165260077222015</c:v>
                </c:pt>
                <c:pt idx="39" formatCode="General">
                  <c:v>80.357568436577765</c:v>
                </c:pt>
                <c:pt idx="40" formatCode="General">
                  <c:v>87.465106032037582</c:v>
                </c:pt>
                <c:pt idx="41" formatCode="General">
                  <c:v>91.055379837639251</c:v>
                </c:pt>
                <c:pt idx="42" formatCode="General">
                  <c:v>91.64969477290316</c:v>
                </c:pt>
                <c:pt idx="43" formatCode="General">
                  <c:v>90.921531810819928</c:v>
                </c:pt>
                <c:pt idx="44" formatCode="General">
                  <c:v>91.238312778947844</c:v>
                </c:pt>
                <c:pt idx="45" formatCode="General">
                  <c:v>91.09472460297674</c:v>
                </c:pt>
                <c:pt idx="46" formatCode="General">
                  <c:v>91.127858037091798</c:v>
                </c:pt>
                <c:pt idx="47" formatCode="General">
                  <c:v>90.991239981746844</c:v>
                </c:pt>
                <c:pt idx="48" formatCode="General">
                  <c:v>91.290704658157935</c:v>
                </c:pt>
                <c:pt idx="49" formatCode="General">
                  <c:v>91.60974821037307</c:v>
                </c:pt>
                <c:pt idx="50" formatCode="General">
                  <c:v>91.480744253484232</c:v>
                </c:pt>
                <c:pt idx="51" formatCode="General">
                  <c:v>91.472326038390364</c:v>
                </c:pt>
                <c:pt idx="52" formatCode="General">
                  <c:v>91.671769547899245</c:v>
                </c:pt>
                <c:pt idx="53" formatCode="General">
                  <c:v>91.537627437123859</c:v>
                </c:pt>
                <c:pt idx="54" formatCode="General">
                  <c:v>91.450165972864454</c:v>
                </c:pt>
                <c:pt idx="55" formatCode="General">
                  <c:v>91.489181801784866</c:v>
                </c:pt>
                <c:pt idx="56" formatCode="General">
                  <c:v>91.2299792514263</c:v>
                </c:pt>
                <c:pt idx="57" formatCode="General">
                  <c:v>91.22174888216999</c:v>
                </c:pt>
                <c:pt idx="58" formatCode="General">
                  <c:v>91.479985495224142</c:v>
                </c:pt>
                <c:pt idx="59" formatCode="General">
                  <c:v>91.450619287105184</c:v>
                </c:pt>
                <c:pt idx="60" formatCode="General">
                  <c:v>91.432621360377425</c:v>
                </c:pt>
                <c:pt idx="61" formatCode="General">
                  <c:v>91.134339259146714</c:v>
                </c:pt>
                <c:pt idx="62" formatCode="General">
                  <c:v>91.319529543890241</c:v>
                </c:pt>
                <c:pt idx="63" formatCode="General">
                  <c:v>91.313507859879323</c:v>
                </c:pt>
                <c:pt idx="64" formatCode="General">
                  <c:v>81.761510652591824</c:v>
                </c:pt>
                <c:pt idx="65" formatCode="General">
                  <c:v>90.543981824064545</c:v>
                </c:pt>
                <c:pt idx="66" formatCode="General">
                  <c:v>91.543864147744571</c:v>
                </c:pt>
                <c:pt idx="67" formatCode="General">
                  <c:v>92.381980283643017</c:v>
                </c:pt>
                <c:pt idx="68" formatCode="General">
                  <c:v>92.56317294365283</c:v>
                </c:pt>
                <c:pt idx="69" formatCode="General">
                  <c:v>91.324766862167095</c:v>
                </c:pt>
                <c:pt idx="70" formatCode="General">
                  <c:v>90.346645082875796</c:v>
                </c:pt>
                <c:pt idx="71" formatCode="General">
                  <c:v>89.978312066466444</c:v>
                </c:pt>
                <c:pt idx="72" formatCode="General">
                  <c:v>90.746153702504557</c:v>
                </c:pt>
                <c:pt idx="73" formatCode="General">
                  <c:v>90.396430597972284</c:v>
                </c:pt>
                <c:pt idx="74" formatCode="General">
                  <c:v>90.923502230117649</c:v>
                </c:pt>
                <c:pt idx="75" formatCode="General">
                  <c:v>90.949671850822838</c:v>
                </c:pt>
                <c:pt idx="76" formatCode="General">
                  <c:v>90.586858283400815</c:v>
                </c:pt>
                <c:pt idx="77" formatCode="General">
                  <c:v>90.710464722092922</c:v>
                </c:pt>
                <c:pt idx="78" formatCode="General">
                  <c:v>91.081423079527241</c:v>
                </c:pt>
                <c:pt idx="79" formatCode="General">
                  <c:v>90.98896479457764</c:v>
                </c:pt>
                <c:pt idx="80" formatCode="General">
                  <c:v>90.592592826710188</c:v>
                </c:pt>
                <c:pt idx="81" formatCode="General">
                  <c:v>90.972401542269779</c:v>
                </c:pt>
                <c:pt idx="82" formatCode="General">
                  <c:v>90.703040111488107</c:v>
                </c:pt>
                <c:pt idx="83" formatCode="General">
                  <c:v>90.693729689133889</c:v>
                </c:pt>
                <c:pt idx="84" formatCode="General">
                  <c:v>90.527061499663162</c:v>
                </c:pt>
                <c:pt idx="85" formatCode="General">
                  <c:v>90.977736067191955</c:v>
                </c:pt>
                <c:pt idx="86" formatCode="General">
                  <c:v>74.999014675068707</c:v>
                </c:pt>
                <c:pt idx="87" formatCode="General">
                  <c:v>81.028170946170079</c:v>
                </c:pt>
                <c:pt idx="88" formatCode="General">
                  <c:v>90.976379309466864</c:v>
                </c:pt>
                <c:pt idx="89" formatCode="General">
                  <c:v>90.753150739707905</c:v>
                </c:pt>
                <c:pt idx="90" formatCode="General">
                  <c:v>88.918529464613471</c:v>
                </c:pt>
                <c:pt idx="91" formatCode="General">
                  <c:v>89.966102198125881</c:v>
                </c:pt>
                <c:pt idx="92" formatCode="General">
                  <c:v>89.974540355126635</c:v>
                </c:pt>
                <c:pt idx="93" formatCode="General">
                  <c:v>90.558131991533685</c:v>
                </c:pt>
                <c:pt idx="94" formatCode="General">
                  <c:v>90.102785341537341</c:v>
                </c:pt>
                <c:pt idx="95" formatCode="General">
                  <c:v>89.939043749786507</c:v>
                </c:pt>
                <c:pt idx="96" formatCode="General">
                  <c:v>89.541016204291651</c:v>
                </c:pt>
                <c:pt idx="97" formatCode="General">
                  <c:v>90.39111717432354</c:v>
                </c:pt>
                <c:pt idx="98" formatCode="General">
                  <c:v>90.147743997173819</c:v>
                </c:pt>
                <c:pt idx="99" formatCode="General">
                  <c:v>92.028657811504317</c:v>
                </c:pt>
                <c:pt idx="100" formatCode="General">
                  <c:v>91.209279316215643</c:v>
                </c:pt>
                <c:pt idx="101" formatCode="General">
                  <c:v>90.546833176730345</c:v>
                </c:pt>
                <c:pt idx="102" formatCode="General">
                  <c:v>89.873552614623748</c:v>
                </c:pt>
                <c:pt idx="103" formatCode="General">
                  <c:v>91.061578578594762</c:v>
                </c:pt>
                <c:pt idx="104" formatCode="General">
                  <c:v>91.042242190690146</c:v>
                </c:pt>
                <c:pt idx="105" formatCode="General">
                  <c:v>90.67889741917358</c:v>
                </c:pt>
                <c:pt idx="106" formatCode="General">
                  <c:v>91.012732163571542</c:v>
                </c:pt>
                <c:pt idx="107" formatCode="General">
                  <c:v>90.712621878374193</c:v>
                </c:pt>
                <c:pt idx="108" formatCode="General">
                  <c:v>91.43738363286306</c:v>
                </c:pt>
                <c:pt idx="109" formatCode="General">
                  <c:v>91.406405783430245</c:v>
                </c:pt>
                <c:pt idx="110" formatCode="General">
                  <c:v>90.649919414233409</c:v>
                </c:pt>
                <c:pt idx="111" formatCode="General">
                  <c:v>90.434530044822807</c:v>
                </c:pt>
                <c:pt idx="112" formatCode="General">
                  <c:v>91.173568374642628</c:v>
                </c:pt>
                <c:pt idx="113" formatCode="General">
                  <c:v>91.144614393734955</c:v>
                </c:pt>
                <c:pt idx="114" formatCode="General">
                  <c:v>91.710984902968775</c:v>
                </c:pt>
                <c:pt idx="115" formatCode="General">
                  <c:v>90.830932599977231</c:v>
                </c:pt>
                <c:pt idx="116" formatCode="General">
                  <c:v>90.325331459325724</c:v>
                </c:pt>
                <c:pt idx="117" formatCode="General">
                  <c:v>91.324507941748408</c:v>
                </c:pt>
                <c:pt idx="118" formatCode="General">
                  <c:v>90.522028453684754</c:v>
                </c:pt>
                <c:pt idx="119" formatCode="General">
                  <c:v>90.190891536499507</c:v>
                </c:pt>
                <c:pt idx="120" formatCode="General">
                  <c:v>90.650126088830291</c:v>
                </c:pt>
                <c:pt idx="121" formatCode="General">
                  <c:v>91.738304729075963</c:v>
                </c:pt>
                <c:pt idx="122" formatCode="General">
                  <c:v>91.725557553907237</c:v>
                </c:pt>
                <c:pt idx="123" formatCode="General">
                  <c:v>90.803831253085164</c:v>
                </c:pt>
                <c:pt idx="124" formatCode="General">
                  <c:v>90.679576237051336</c:v>
                </c:pt>
                <c:pt idx="125" formatCode="General">
                  <c:v>89.670949845878766</c:v>
                </c:pt>
                <c:pt idx="126" formatCode="General">
                  <c:v>91.512390583766575</c:v>
                </c:pt>
                <c:pt idx="127" formatCode="General">
                  <c:v>90.756168473177752</c:v>
                </c:pt>
                <c:pt idx="128" formatCode="General">
                  <c:v>91.151689573723914</c:v>
                </c:pt>
                <c:pt idx="129" formatCode="General">
                  <c:v>91.349872823966365</c:v>
                </c:pt>
                <c:pt idx="130" formatCode="General">
                  <c:v>91.059172279695204</c:v>
                </c:pt>
                <c:pt idx="131" formatCode="General">
                  <c:v>91.254019615900006</c:v>
                </c:pt>
                <c:pt idx="132" formatCode="General">
                  <c:v>90.962331978652145</c:v>
                </c:pt>
                <c:pt idx="133" formatCode="General">
                  <c:v>91.170691168657726</c:v>
                </c:pt>
                <c:pt idx="134" formatCode="General">
                  <c:v>91.180751192496075</c:v>
                </c:pt>
                <c:pt idx="135" formatCode="General">
                  <c:v>91.840929382439541</c:v>
                </c:pt>
                <c:pt idx="136" formatCode="General">
                  <c:v>91.596284069747753</c:v>
                </c:pt>
                <c:pt idx="137" formatCode="General">
                  <c:v>91.521968228676926</c:v>
                </c:pt>
                <c:pt idx="138" formatCode="General">
                  <c:v>91.460272441616112</c:v>
                </c:pt>
                <c:pt idx="139" formatCode="General">
                  <c:v>91.48611548688703</c:v>
                </c:pt>
                <c:pt idx="140" formatCode="General">
                  <c:v>92.377323893980446</c:v>
                </c:pt>
                <c:pt idx="141" formatCode="General">
                  <c:v>89.702366605035138</c:v>
                </c:pt>
                <c:pt idx="142" formatCode="General">
                  <c:v>91.026353275227237</c:v>
                </c:pt>
                <c:pt idx="143" formatCode="General">
                  <c:v>91.23034222814114</c:v>
                </c:pt>
                <c:pt idx="144" formatCode="General">
                  <c:v>91.2552743602741</c:v>
                </c:pt>
                <c:pt idx="145" formatCode="General">
                  <c:v>90.426646593251604</c:v>
                </c:pt>
                <c:pt idx="146" formatCode="General">
                  <c:v>90.850707840019027</c:v>
                </c:pt>
                <c:pt idx="147" formatCode="General">
                  <c:v>91.271712118304919</c:v>
                </c:pt>
                <c:pt idx="148" formatCode="General">
                  <c:v>91.291793184409258</c:v>
                </c:pt>
                <c:pt idx="149" formatCode="General">
                  <c:v>92.654621043307557</c:v>
                </c:pt>
                <c:pt idx="150" formatCode="General">
                  <c:v>90.062991495442219</c:v>
                </c:pt>
                <c:pt idx="151" formatCode="General">
                  <c:v>91.872621812040194</c:v>
                </c:pt>
                <c:pt idx="152" formatCode="General">
                  <c:v>91.236073293683901</c:v>
                </c:pt>
                <c:pt idx="153" formatCode="General">
                  <c:v>91.108814583025733</c:v>
                </c:pt>
                <c:pt idx="154" formatCode="General">
                  <c:v>91.533954287119812</c:v>
                </c:pt>
                <c:pt idx="155" formatCode="General">
                  <c:v>90.749462271960567</c:v>
                </c:pt>
                <c:pt idx="158">
                  <c:v>90.826619679832262</c:v>
                </c:pt>
                <c:pt idx="159">
                  <c:v>90.807340171802679</c:v>
                </c:pt>
                <c:pt idx="160">
                  <c:v>90.758018918180554</c:v>
                </c:pt>
                <c:pt idx="161">
                  <c:v>90.808152656243863</c:v>
                </c:pt>
                <c:pt idx="162">
                  <c:v>91.167145518619108</c:v>
                </c:pt>
                <c:pt idx="163">
                  <c:v>90.626519140636248</c:v>
                </c:pt>
                <c:pt idx="164">
                  <c:v>90.972474311589195</c:v>
                </c:pt>
                <c:pt idx="165">
                  <c:v>91.031063300836976</c:v>
                </c:pt>
                <c:pt idx="166">
                  <c:v>91.038110105450798</c:v>
                </c:pt>
                <c:pt idx="167">
                  <c:v>91.003048673651747</c:v>
                </c:pt>
              </c:numCache>
            </c:numRef>
          </c:xVal>
          <c:yVal>
            <c:numRef>
              <c:f>CPX_Summary!$AO$2:$AO$169</c:f>
              <c:numCache>
                <c:formatCode>General</c:formatCode>
                <c:ptCount val="168"/>
                <c:pt idx="0">
                  <c:v>0.12164013998021429</c:v>
                </c:pt>
                <c:pt idx="1">
                  <c:v>0.12085800701309851</c:v>
                </c:pt>
                <c:pt idx="2">
                  <c:v>0.12219728941761725</c:v>
                </c:pt>
                <c:pt idx="3">
                  <c:v>0.11871058882024302</c:v>
                </c:pt>
                <c:pt idx="4">
                  <c:v>0.12125396828160998</c:v>
                </c:pt>
                <c:pt idx="5">
                  <c:v>0.12294251240020089</c:v>
                </c:pt>
                <c:pt idx="6">
                  <c:v>0.12322711427097553</c:v>
                </c:pt>
                <c:pt idx="7">
                  <c:v>0.12265263968932894</c:v>
                </c:pt>
                <c:pt idx="8">
                  <c:v>0.1136300056431164</c:v>
                </c:pt>
                <c:pt idx="9">
                  <c:v>0.11861613175047533</c:v>
                </c:pt>
                <c:pt idx="10">
                  <c:v>0.11993916850081621</c:v>
                </c:pt>
                <c:pt idx="11">
                  <c:v>0.11441306330992128</c:v>
                </c:pt>
                <c:pt idx="12">
                  <c:v>0.12067792105798889</c:v>
                </c:pt>
                <c:pt idx="13">
                  <c:v>0.12022885686252023</c:v>
                </c:pt>
                <c:pt idx="14">
                  <c:v>0.11700930740905718</c:v>
                </c:pt>
                <c:pt idx="15">
                  <c:v>0.11419947838685487</c:v>
                </c:pt>
                <c:pt idx="16">
                  <c:v>0.11867809998978451</c:v>
                </c:pt>
                <c:pt idx="17">
                  <c:v>0.12047068134142661</c:v>
                </c:pt>
                <c:pt idx="18">
                  <c:v>0</c:v>
                </c:pt>
                <c:pt idx="19">
                  <c:v>0.12823924385455882</c:v>
                </c:pt>
                <c:pt idx="20">
                  <c:v>6.5116146900533523E-2</c:v>
                </c:pt>
                <c:pt idx="21">
                  <c:v>0</c:v>
                </c:pt>
                <c:pt idx="22">
                  <c:v>0.12406776122365858</c:v>
                </c:pt>
                <c:pt idx="23">
                  <c:v>0.12406776122365858</c:v>
                </c:pt>
                <c:pt idx="24">
                  <c:v>5.2994952628981587E-2</c:v>
                </c:pt>
                <c:pt idx="25">
                  <c:v>0.72177402811246072</c:v>
                </c:pt>
                <c:pt idx="26">
                  <c:v>5.9594205454986442E-2</c:v>
                </c:pt>
                <c:pt idx="27">
                  <c:v>7.5800644543245685E-2</c:v>
                </c:pt>
                <c:pt idx="28">
                  <c:v>5.3245641045379308E-2</c:v>
                </c:pt>
                <c:pt idx="29">
                  <c:v>6.4082061147134259E-2</c:v>
                </c:pt>
                <c:pt idx="30">
                  <c:v>7.0717864320497523E-2</c:v>
                </c:pt>
                <c:pt idx="31">
                  <c:v>6.7902646169316669E-2</c:v>
                </c:pt>
                <c:pt idx="32">
                  <c:v>6.6983395598886608E-2</c:v>
                </c:pt>
                <c:pt idx="33">
                  <c:v>6.9647490831003356E-2</c:v>
                </c:pt>
                <c:pt idx="34">
                  <c:v>6.8741952007733434E-2</c:v>
                </c:pt>
                <c:pt idx="35">
                  <c:v>7.0597537704068222E-2</c:v>
                </c:pt>
                <c:pt idx="36">
                  <c:v>7.2316939040316622E-2</c:v>
                </c:pt>
                <c:pt idx="37">
                  <c:v>7.2350643800957862E-2</c:v>
                </c:pt>
                <c:pt idx="38">
                  <c:v>7.1661530917262267E-2</c:v>
                </c:pt>
                <c:pt idx="39">
                  <c:v>7.2887821049158891E-2</c:v>
                </c:pt>
                <c:pt idx="40">
                  <c:v>0.11184574504829282</c:v>
                </c:pt>
                <c:pt idx="41">
                  <c:v>0.16266451809632401</c:v>
                </c:pt>
                <c:pt idx="42">
                  <c:v>0.16193825522362371</c:v>
                </c:pt>
                <c:pt idx="43">
                  <c:v>0.16516026572191231</c:v>
                </c:pt>
                <c:pt idx="44">
                  <c:v>0.16356350624719687</c:v>
                </c:pt>
                <c:pt idx="45">
                  <c:v>0.1682381705851328</c:v>
                </c:pt>
                <c:pt idx="46">
                  <c:v>0.16460995817470553</c:v>
                </c:pt>
                <c:pt idx="47">
                  <c:v>0.16457943435694367</c:v>
                </c:pt>
                <c:pt idx="48">
                  <c:v>0.16426463156507026</c:v>
                </c:pt>
                <c:pt idx="49">
                  <c:v>0.16357076396345213</c:v>
                </c:pt>
                <c:pt idx="50">
                  <c:v>0.16780102176702744</c:v>
                </c:pt>
                <c:pt idx="51">
                  <c:v>0.1696788178716363</c:v>
                </c:pt>
                <c:pt idx="52">
                  <c:v>0.16658642284335309</c:v>
                </c:pt>
                <c:pt idx="53">
                  <c:v>0.16372878254981446</c:v>
                </c:pt>
                <c:pt idx="54">
                  <c:v>0.17203382442258136</c:v>
                </c:pt>
                <c:pt idx="55">
                  <c:v>0.16084862362014829</c:v>
                </c:pt>
                <c:pt idx="56">
                  <c:v>0.16691963003863927</c:v>
                </c:pt>
                <c:pt idx="57">
                  <c:v>0.17203048314157801</c:v>
                </c:pt>
                <c:pt idx="58">
                  <c:v>0.16477143198060593</c:v>
                </c:pt>
                <c:pt idx="59">
                  <c:v>0.1662512564775688</c:v>
                </c:pt>
                <c:pt idx="60">
                  <c:v>0.16265457201128011</c:v>
                </c:pt>
                <c:pt idx="61">
                  <c:v>0.16844694347107406</c:v>
                </c:pt>
                <c:pt idx="62">
                  <c:v>0.16178438843298162</c:v>
                </c:pt>
                <c:pt idx="63">
                  <c:v>0.15961350715809178</c:v>
                </c:pt>
                <c:pt idx="64">
                  <c:v>0.73923332626744631</c:v>
                </c:pt>
                <c:pt idx="65">
                  <c:v>7.0863714152248014E-2</c:v>
                </c:pt>
                <c:pt idx="66">
                  <c:v>7.8257192307739948E-2</c:v>
                </c:pt>
                <c:pt idx="67">
                  <c:v>9.8608768196286292E-2</c:v>
                </c:pt>
                <c:pt idx="68">
                  <c:v>9.9294225065835962E-2</c:v>
                </c:pt>
                <c:pt idx="69">
                  <c:v>6.9514513673371123E-2</c:v>
                </c:pt>
                <c:pt idx="70">
                  <c:v>7.6432691617992474E-2</c:v>
                </c:pt>
                <c:pt idx="71">
                  <c:v>0.12213842917882467</c:v>
                </c:pt>
                <c:pt idx="72">
                  <c:v>0.1247067205762817</c:v>
                </c:pt>
                <c:pt idx="73">
                  <c:v>0.12670263674834878</c:v>
                </c:pt>
                <c:pt idx="74">
                  <c:v>0.13199151664371123</c:v>
                </c:pt>
                <c:pt idx="75">
                  <c:v>0.12945559806194507</c:v>
                </c:pt>
                <c:pt idx="76">
                  <c:v>0.13272207871427796</c:v>
                </c:pt>
                <c:pt idx="77">
                  <c:v>0.13677273618778898</c:v>
                </c:pt>
                <c:pt idx="78">
                  <c:v>0.13231392505246248</c:v>
                </c:pt>
                <c:pt idx="79">
                  <c:v>0.13767256954886214</c:v>
                </c:pt>
                <c:pt idx="80">
                  <c:v>0.13013663865111486</c:v>
                </c:pt>
                <c:pt idx="81">
                  <c:v>0.13610546456084741</c:v>
                </c:pt>
                <c:pt idx="82">
                  <c:v>0.14198848337285117</c:v>
                </c:pt>
                <c:pt idx="83">
                  <c:v>0.13177187444734428</c:v>
                </c:pt>
                <c:pt idx="84">
                  <c:v>0.13168401899717627</c:v>
                </c:pt>
                <c:pt idx="85">
                  <c:v>0.12110064400572924</c:v>
                </c:pt>
                <c:pt idx="86">
                  <c:v>5.4657314995877226E-2</c:v>
                </c:pt>
                <c:pt idx="87">
                  <c:v>5.3995712187830162E-2</c:v>
                </c:pt>
                <c:pt idx="88">
                  <c:v>9.3133439850044561E-2</c:v>
                </c:pt>
                <c:pt idx="89">
                  <c:v>6.5226865107296583E-2</c:v>
                </c:pt>
                <c:pt idx="90">
                  <c:v>7.577332624003022E-2</c:v>
                </c:pt>
                <c:pt idx="91">
                  <c:v>0.10041534591342006</c:v>
                </c:pt>
                <c:pt idx="92">
                  <c:v>9.8380608513352549E-2</c:v>
                </c:pt>
                <c:pt idx="93">
                  <c:v>7.5773528560310804E-2</c:v>
                </c:pt>
                <c:pt idx="94">
                  <c:v>9.0144162891746052E-2</c:v>
                </c:pt>
                <c:pt idx="95">
                  <c:v>9.9909363425948E-2</c:v>
                </c:pt>
                <c:pt idx="96">
                  <c:v>5.0260647169771001E-2</c:v>
                </c:pt>
                <c:pt idx="97">
                  <c:v>0.10335804780551787</c:v>
                </c:pt>
                <c:pt idx="98">
                  <c:v>7.3117869270501207E-2</c:v>
                </c:pt>
                <c:pt idx="99">
                  <c:v>0.1004836741616312</c:v>
                </c:pt>
                <c:pt idx="100">
                  <c:v>9.5817810566573264E-2</c:v>
                </c:pt>
                <c:pt idx="101">
                  <c:v>9.1358099979873056E-2</c:v>
                </c:pt>
                <c:pt idx="102">
                  <c:v>6.5528470885066456E-2</c:v>
                </c:pt>
                <c:pt idx="103">
                  <c:v>0.10690724172753677</c:v>
                </c:pt>
                <c:pt idx="104">
                  <c:v>0.11036032799661218</c:v>
                </c:pt>
                <c:pt idx="105">
                  <c:v>5.6613887765250476E-2</c:v>
                </c:pt>
                <c:pt idx="106">
                  <c:v>5.2081382830175105E-2</c:v>
                </c:pt>
                <c:pt idx="107">
                  <c:v>5.3213862884252006E-2</c:v>
                </c:pt>
                <c:pt idx="108">
                  <c:v>6.2562560615593385E-2</c:v>
                </c:pt>
                <c:pt idx="109">
                  <c:v>4.8751273230020237E-2</c:v>
                </c:pt>
                <c:pt idx="110">
                  <c:v>0.10295334702744011</c:v>
                </c:pt>
                <c:pt idx="111">
                  <c:v>9.494666532807422E-2</c:v>
                </c:pt>
                <c:pt idx="112">
                  <c:v>4.9550285398108206E-2</c:v>
                </c:pt>
                <c:pt idx="113">
                  <c:v>6.6525544943276782E-2</c:v>
                </c:pt>
                <c:pt idx="114">
                  <c:v>0.1236705333462748</c:v>
                </c:pt>
                <c:pt idx="115">
                  <c:v>6.8864066763258749E-2</c:v>
                </c:pt>
                <c:pt idx="116">
                  <c:v>0.10280754370481374</c:v>
                </c:pt>
                <c:pt idx="117">
                  <c:v>7.4105373170933048E-2</c:v>
                </c:pt>
                <c:pt idx="118">
                  <c:v>9.1993434582099465E-2</c:v>
                </c:pt>
                <c:pt idx="119">
                  <c:v>9.6916321905971534E-2</c:v>
                </c:pt>
                <c:pt idx="120">
                  <c:v>9.913511531137599E-2</c:v>
                </c:pt>
                <c:pt idx="121">
                  <c:v>0.13319544141930079</c:v>
                </c:pt>
                <c:pt idx="122">
                  <c:v>7.8626991669094259E-2</c:v>
                </c:pt>
                <c:pt idx="123">
                  <c:v>0.10179687371579901</c:v>
                </c:pt>
                <c:pt idx="124">
                  <c:v>0.15013560600842224</c:v>
                </c:pt>
                <c:pt idx="125">
                  <c:v>0.11860358470631253</c:v>
                </c:pt>
                <c:pt idx="126">
                  <c:v>0.10719820797185808</c:v>
                </c:pt>
                <c:pt idx="127">
                  <c:v>0.12805941560721731</c:v>
                </c:pt>
                <c:pt idx="128">
                  <c:v>6.1559333919247755E-2</c:v>
                </c:pt>
                <c:pt idx="129">
                  <c:v>0.14406101544707908</c:v>
                </c:pt>
                <c:pt idx="130">
                  <c:v>6.8093164613290805E-2</c:v>
                </c:pt>
                <c:pt idx="131">
                  <c:v>6.2350484706830467E-2</c:v>
                </c:pt>
                <c:pt idx="132">
                  <c:v>0.13085863387523844</c:v>
                </c:pt>
                <c:pt idx="133">
                  <c:v>9.0729298809855946E-2</c:v>
                </c:pt>
                <c:pt idx="134">
                  <c:v>9.3235995759158502E-2</c:v>
                </c:pt>
                <c:pt idx="135">
                  <c:v>0.1357310144582401</c:v>
                </c:pt>
                <c:pt idx="136">
                  <c:v>5.9163348331582211E-2</c:v>
                </c:pt>
                <c:pt idx="137">
                  <c:v>0.11448185334628504</c:v>
                </c:pt>
                <c:pt idx="138">
                  <c:v>7.2214831789142842E-2</c:v>
                </c:pt>
                <c:pt idx="139">
                  <c:v>7.0468685958112759E-2</c:v>
                </c:pt>
                <c:pt idx="140">
                  <c:v>7.0565102244551509E-2</c:v>
                </c:pt>
                <c:pt idx="141">
                  <c:v>0.15465213996113372</c:v>
                </c:pt>
                <c:pt idx="142">
                  <c:v>5.9045511305927757E-2</c:v>
                </c:pt>
                <c:pt idx="143">
                  <c:v>5.5958380356031213E-2</c:v>
                </c:pt>
                <c:pt idx="144">
                  <c:v>5.8881615972022967E-2</c:v>
                </c:pt>
                <c:pt idx="145">
                  <c:v>8.4821949525956536E-2</c:v>
                </c:pt>
                <c:pt idx="146">
                  <c:v>0.1209839632040591</c:v>
                </c:pt>
                <c:pt idx="147">
                  <c:v>5.645371934337165E-2</c:v>
                </c:pt>
                <c:pt idx="148">
                  <c:v>8.8392465991885355E-2</c:v>
                </c:pt>
                <c:pt idx="149">
                  <c:v>0.10192384388191389</c:v>
                </c:pt>
                <c:pt idx="150">
                  <c:v>0.11698365707864733</c:v>
                </c:pt>
                <c:pt idx="151">
                  <c:v>0.13327691610994052</c:v>
                </c:pt>
                <c:pt idx="152">
                  <c:v>0.14903283509990245</c:v>
                </c:pt>
                <c:pt idx="153">
                  <c:v>9.8718504722150227E-2</c:v>
                </c:pt>
                <c:pt idx="154">
                  <c:v>0.10781610493604364</c:v>
                </c:pt>
                <c:pt idx="155">
                  <c:v>0.12725370419334586</c:v>
                </c:pt>
                <c:pt idx="158">
                  <c:v>0.13363613194364807</c:v>
                </c:pt>
                <c:pt idx="159">
                  <c:v>0.1320573127612473</c:v>
                </c:pt>
                <c:pt idx="160">
                  <c:v>0.12210631641900906</c:v>
                </c:pt>
                <c:pt idx="161">
                  <c:v>0.13127515696789799</c:v>
                </c:pt>
                <c:pt idx="162">
                  <c:v>0.12292333100102716</c:v>
                </c:pt>
                <c:pt idx="163">
                  <c:v>0.12759678124886084</c:v>
                </c:pt>
                <c:pt idx="164">
                  <c:v>0.13082182809929702</c:v>
                </c:pt>
                <c:pt idx="165">
                  <c:v>0.1290923264201046</c:v>
                </c:pt>
                <c:pt idx="166">
                  <c:v>0.1292023146672375</c:v>
                </c:pt>
                <c:pt idx="167">
                  <c:v>0.11876505043780142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8B-E240-9168-E20E5DA2D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172256"/>
        <c:axId val="269223248"/>
      </c:scatterChart>
      <c:valAx>
        <c:axId val="269172256"/>
        <c:scaling>
          <c:orientation val="minMax"/>
          <c:min val="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Mg#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23248"/>
        <c:crosses val="autoZero"/>
        <c:crossBetween val="midCat"/>
      </c:valAx>
      <c:valAx>
        <c:axId val="269223248"/>
        <c:scaling>
          <c:orientation val="minMax"/>
          <c:max val="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Na2O/Al2O3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17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16493021155415"/>
          <c:y val="3.9600313305146663E-2"/>
          <c:w val="0.82385294890167871"/>
          <c:h val="0.8259140090712768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CPX_Summary!$Z$2:$Z$169</c:f>
              <c:numCache>
                <c:formatCode>0.00</c:formatCode>
                <c:ptCount val="168"/>
                <c:pt idx="0">
                  <c:v>91.719705867555973</c:v>
                </c:pt>
                <c:pt idx="1">
                  <c:v>91.771805485761462</c:v>
                </c:pt>
                <c:pt idx="2">
                  <c:v>91.877177075550989</c:v>
                </c:pt>
                <c:pt idx="3">
                  <c:v>91.608178347404078</c:v>
                </c:pt>
                <c:pt idx="4">
                  <c:v>91.794937171066138</c:v>
                </c:pt>
                <c:pt idx="5">
                  <c:v>91.632873170546802</c:v>
                </c:pt>
                <c:pt idx="6">
                  <c:v>91.632108737220889</c:v>
                </c:pt>
                <c:pt idx="7">
                  <c:v>91.633637603872714</c:v>
                </c:pt>
                <c:pt idx="8">
                  <c:v>91.714994824596147</c:v>
                </c:pt>
                <c:pt idx="9">
                  <c:v>91.635397984899924</c:v>
                </c:pt>
                <c:pt idx="10">
                  <c:v>91.758306621139141</c:v>
                </c:pt>
                <c:pt idx="11">
                  <c:v>91.273685674829309</c:v>
                </c:pt>
                <c:pt idx="12">
                  <c:v>91.748451320962161</c:v>
                </c:pt>
                <c:pt idx="13">
                  <c:v>91.889740361968251</c:v>
                </c:pt>
                <c:pt idx="14">
                  <c:v>91.693826322663966</c:v>
                </c:pt>
                <c:pt idx="15">
                  <c:v>91.636605123593213</c:v>
                </c:pt>
                <c:pt idx="16">
                  <c:v>91.854625831382634</c:v>
                </c:pt>
                <c:pt idx="17">
                  <c:v>91.38309139372015</c:v>
                </c:pt>
                <c:pt idx="19">
                  <c:v>91.671360336853795</c:v>
                </c:pt>
                <c:pt idx="20">
                  <c:v>92.292318931301565</c:v>
                </c:pt>
                <c:pt idx="22">
                  <c:v>91.731977580752542</c:v>
                </c:pt>
                <c:pt idx="23">
                  <c:v>91.731977580752542</c:v>
                </c:pt>
                <c:pt idx="24">
                  <c:v>92.394326881886116</c:v>
                </c:pt>
                <c:pt idx="25" formatCode="General">
                  <c:v>82.337509574146466</c:v>
                </c:pt>
                <c:pt idx="26" formatCode="General">
                  <c:v>80.297321238243484</c:v>
                </c:pt>
                <c:pt idx="27" formatCode="General">
                  <c:v>82.359847496806921</c:v>
                </c:pt>
                <c:pt idx="28" formatCode="General">
                  <c:v>78.87368993718799</c:v>
                </c:pt>
                <c:pt idx="29" formatCode="General">
                  <c:v>76.762358584000111</c:v>
                </c:pt>
                <c:pt idx="30" formatCode="General">
                  <c:v>77.394506857924199</c:v>
                </c:pt>
                <c:pt idx="31" formatCode="General">
                  <c:v>77.399987124336945</c:v>
                </c:pt>
                <c:pt idx="32" formatCode="General">
                  <c:v>77.885338277895158</c:v>
                </c:pt>
                <c:pt idx="33" formatCode="General">
                  <c:v>78.96522029489816</c:v>
                </c:pt>
                <c:pt idx="34" formatCode="General">
                  <c:v>79.084859980343282</c:v>
                </c:pt>
                <c:pt idx="35" formatCode="General">
                  <c:v>78.394915320168508</c:v>
                </c:pt>
                <c:pt idx="36" formatCode="General">
                  <c:v>79.207951328156113</c:v>
                </c:pt>
                <c:pt idx="37" formatCode="General">
                  <c:v>79.758835765953989</c:v>
                </c:pt>
                <c:pt idx="38" formatCode="General">
                  <c:v>80.165260077222015</c:v>
                </c:pt>
                <c:pt idx="39" formatCode="General">
                  <c:v>80.357568436577765</c:v>
                </c:pt>
                <c:pt idx="40" formatCode="General">
                  <c:v>87.465106032037582</c:v>
                </c:pt>
                <c:pt idx="41" formatCode="General">
                  <c:v>91.055379837639251</c:v>
                </c:pt>
                <c:pt idx="42" formatCode="General">
                  <c:v>91.64969477290316</c:v>
                </c:pt>
                <c:pt idx="43" formatCode="General">
                  <c:v>90.921531810819928</c:v>
                </c:pt>
                <c:pt idx="44" formatCode="General">
                  <c:v>91.238312778947844</c:v>
                </c:pt>
                <c:pt idx="45" formatCode="General">
                  <c:v>91.09472460297674</c:v>
                </c:pt>
                <c:pt idx="46" formatCode="General">
                  <c:v>91.127858037091798</c:v>
                </c:pt>
                <c:pt idx="47" formatCode="General">
                  <c:v>90.991239981746844</c:v>
                </c:pt>
                <c:pt idx="48" formatCode="General">
                  <c:v>91.290704658157935</c:v>
                </c:pt>
                <c:pt idx="49" formatCode="General">
                  <c:v>91.60974821037307</c:v>
                </c:pt>
                <c:pt idx="50" formatCode="General">
                  <c:v>91.480744253484232</c:v>
                </c:pt>
                <c:pt idx="51" formatCode="General">
                  <c:v>91.472326038390364</c:v>
                </c:pt>
                <c:pt idx="52" formatCode="General">
                  <c:v>91.671769547899245</c:v>
                </c:pt>
                <c:pt idx="53" formatCode="General">
                  <c:v>91.537627437123859</c:v>
                </c:pt>
                <c:pt idx="54" formatCode="General">
                  <c:v>91.450165972864454</c:v>
                </c:pt>
                <c:pt idx="55" formatCode="General">
                  <c:v>91.489181801784866</c:v>
                </c:pt>
                <c:pt idx="56" formatCode="General">
                  <c:v>91.2299792514263</c:v>
                </c:pt>
                <c:pt idx="57" formatCode="General">
                  <c:v>91.22174888216999</c:v>
                </c:pt>
                <c:pt idx="58" formatCode="General">
                  <c:v>91.479985495224142</c:v>
                </c:pt>
                <c:pt idx="59" formatCode="General">
                  <c:v>91.450619287105184</c:v>
                </c:pt>
                <c:pt idx="60" formatCode="General">
                  <c:v>91.432621360377425</c:v>
                </c:pt>
                <c:pt idx="61" formatCode="General">
                  <c:v>91.134339259146714</c:v>
                </c:pt>
                <c:pt idx="62" formatCode="General">
                  <c:v>91.319529543890241</c:v>
                </c:pt>
                <c:pt idx="63" formatCode="General">
                  <c:v>91.313507859879323</c:v>
                </c:pt>
                <c:pt idx="64" formatCode="General">
                  <c:v>81.761510652591824</c:v>
                </c:pt>
                <c:pt idx="65" formatCode="General">
                  <c:v>90.543981824064545</c:v>
                </c:pt>
                <c:pt idx="66" formatCode="General">
                  <c:v>91.543864147744571</c:v>
                </c:pt>
                <c:pt idx="67" formatCode="General">
                  <c:v>92.381980283643017</c:v>
                </c:pt>
                <c:pt idx="68" formatCode="General">
                  <c:v>92.56317294365283</c:v>
                </c:pt>
                <c:pt idx="69" formatCode="General">
                  <c:v>91.324766862167095</c:v>
                </c:pt>
                <c:pt idx="70" formatCode="General">
                  <c:v>90.346645082875796</c:v>
                </c:pt>
                <c:pt idx="71" formatCode="General">
                  <c:v>89.978312066466444</c:v>
                </c:pt>
                <c:pt idx="72" formatCode="General">
                  <c:v>90.746153702504557</c:v>
                </c:pt>
                <c:pt idx="73" formatCode="General">
                  <c:v>90.396430597972284</c:v>
                </c:pt>
                <c:pt idx="74" formatCode="General">
                  <c:v>90.923502230117649</c:v>
                </c:pt>
                <c:pt idx="75" formatCode="General">
                  <c:v>90.949671850822838</c:v>
                </c:pt>
                <c:pt idx="76" formatCode="General">
                  <c:v>90.586858283400815</c:v>
                </c:pt>
                <c:pt idx="77" formatCode="General">
                  <c:v>90.710464722092922</c:v>
                </c:pt>
                <c:pt idx="78" formatCode="General">
                  <c:v>91.081423079527241</c:v>
                </c:pt>
                <c:pt idx="79" formatCode="General">
                  <c:v>90.98896479457764</c:v>
                </c:pt>
                <c:pt idx="80" formatCode="General">
                  <c:v>90.592592826710188</c:v>
                </c:pt>
                <c:pt idx="81" formatCode="General">
                  <c:v>90.972401542269779</c:v>
                </c:pt>
                <c:pt idx="82" formatCode="General">
                  <c:v>90.703040111488107</c:v>
                </c:pt>
                <c:pt idx="83" formatCode="General">
                  <c:v>90.693729689133889</c:v>
                </c:pt>
                <c:pt idx="84" formatCode="General">
                  <c:v>90.527061499663162</c:v>
                </c:pt>
                <c:pt idx="85" formatCode="General">
                  <c:v>90.977736067191955</c:v>
                </c:pt>
                <c:pt idx="86" formatCode="General">
                  <c:v>74.999014675068707</c:v>
                </c:pt>
                <c:pt idx="87" formatCode="General">
                  <c:v>81.028170946170079</c:v>
                </c:pt>
                <c:pt idx="88" formatCode="General">
                  <c:v>90.976379309466864</c:v>
                </c:pt>
                <c:pt idx="89" formatCode="General">
                  <c:v>90.753150739707905</c:v>
                </c:pt>
                <c:pt idx="90" formatCode="General">
                  <c:v>88.918529464613471</c:v>
                </c:pt>
                <c:pt idx="91" formatCode="General">
                  <c:v>89.966102198125881</c:v>
                </c:pt>
                <c:pt idx="92" formatCode="General">
                  <c:v>89.974540355126635</c:v>
                </c:pt>
                <c:pt idx="93" formatCode="General">
                  <c:v>90.558131991533685</c:v>
                </c:pt>
                <c:pt idx="94" formatCode="General">
                  <c:v>90.102785341537341</c:v>
                </c:pt>
                <c:pt idx="95" formatCode="General">
                  <c:v>89.939043749786507</c:v>
                </c:pt>
                <c:pt idx="96" formatCode="General">
                  <c:v>89.541016204291651</c:v>
                </c:pt>
                <c:pt idx="97" formatCode="General">
                  <c:v>90.39111717432354</c:v>
                </c:pt>
                <c:pt idx="98" formatCode="General">
                  <c:v>90.147743997173819</c:v>
                </c:pt>
                <c:pt idx="99" formatCode="General">
                  <c:v>92.028657811504317</c:v>
                </c:pt>
                <c:pt idx="100" formatCode="General">
                  <c:v>91.209279316215643</c:v>
                </c:pt>
                <c:pt idx="101" formatCode="General">
                  <c:v>90.546833176730345</c:v>
                </c:pt>
                <c:pt idx="102" formatCode="General">
                  <c:v>89.873552614623748</c:v>
                </c:pt>
                <c:pt idx="103" formatCode="General">
                  <c:v>91.061578578594762</c:v>
                </c:pt>
                <c:pt idx="104" formatCode="General">
                  <c:v>91.042242190690146</c:v>
                </c:pt>
                <c:pt idx="105" formatCode="General">
                  <c:v>90.67889741917358</c:v>
                </c:pt>
                <c:pt idx="106" formatCode="General">
                  <c:v>91.012732163571542</c:v>
                </c:pt>
                <c:pt idx="107" formatCode="General">
                  <c:v>90.712621878374193</c:v>
                </c:pt>
                <c:pt idx="108" formatCode="General">
                  <c:v>91.43738363286306</c:v>
                </c:pt>
                <c:pt idx="109" formatCode="General">
                  <c:v>91.406405783430245</c:v>
                </c:pt>
                <c:pt idx="110" formatCode="General">
                  <c:v>90.649919414233409</c:v>
                </c:pt>
                <c:pt idx="111" formatCode="General">
                  <c:v>90.434530044822807</c:v>
                </c:pt>
                <c:pt idx="112" formatCode="General">
                  <c:v>91.173568374642628</c:v>
                </c:pt>
                <c:pt idx="113" formatCode="General">
                  <c:v>91.144614393734955</c:v>
                </c:pt>
                <c:pt idx="114" formatCode="General">
                  <c:v>91.710984902968775</c:v>
                </c:pt>
                <c:pt idx="115" formatCode="General">
                  <c:v>90.830932599977231</c:v>
                </c:pt>
                <c:pt idx="116" formatCode="General">
                  <c:v>90.325331459325724</c:v>
                </c:pt>
                <c:pt idx="117" formatCode="General">
                  <c:v>91.324507941748408</c:v>
                </c:pt>
                <c:pt idx="118" formatCode="General">
                  <c:v>90.522028453684754</c:v>
                </c:pt>
                <c:pt idx="119" formatCode="General">
                  <c:v>90.190891536499507</c:v>
                </c:pt>
                <c:pt idx="120" formatCode="General">
                  <c:v>90.650126088830291</c:v>
                </c:pt>
                <c:pt idx="121" formatCode="General">
                  <c:v>91.738304729075963</c:v>
                </c:pt>
                <c:pt idx="122" formatCode="General">
                  <c:v>91.725557553907237</c:v>
                </c:pt>
                <c:pt idx="123" formatCode="General">
                  <c:v>90.803831253085164</c:v>
                </c:pt>
                <c:pt idx="124" formatCode="General">
                  <c:v>90.679576237051336</c:v>
                </c:pt>
                <c:pt idx="125" formatCode="General">
                  <c:v>89.670949845878766</c:v>
                </c:pt>
                <c:pt idx="126" formatCode="General">
                  <c:v>91.512390583766575</c:v>
                </c:pt>
                <c:pt idx="127" formatCode="General">
                  <c:v>90.756168473177752</c:v>
                </c:pt>
                <c:pt idx="128" formatCode="General">
                  <c:v>91.151689573723914</c:v>
                </c:pt>
                <c:pt idx="129" formatCode="General">
                  <c:v>91.349872823966365</c:v>
                </c:pt>
                <c:pt idx="130" formatCode="General">
                  <c:v>91.059172279695204</c:v>
                </c:pt>
                <c:pt idx="131" formatCode="General">
                  <c:v>91.254019615900006</c:v>
                </c:pt>
                <c:pt idx="132" formatCode="General">
                  <c:v>90.962331978652145</c:v>
                </c:pt>
                <c:pt idx="133" formatCode="General">
                  <c:v>91.170691168657726</c:v>
                </c:pt>
                <c:pt idx="134" formatCode="General">
                  <c:v>91.180751192496075</c:v>
                </c:pt>
                <c:pt idx="135" formatCode="General">
                  <c:v>91.840929382439541</c:v>
                </c:pt>
                <c:pt idx="136" formatCode="General">
                  <c:v>91.596284069747753</c:v>
                </c:pt>
                <c:pt idx="137" formatCode="General">
                  <c:v>91.521968228676926</c:v>
                </c:pt>
                <c:pt idx="138" formatCode="General">
                  <c:v>91.460272441616112</c:v>
                </c:pt>
                <c:pt idx="139" formatCode="General">
                  <c:v>91.48611548688703</c:v>
                </c:pt>
                <c:pt idx="140" formatCode="General">
                  <c:v>92.377323893980446</c:v>
                </c:pt>
                <c:pt idx="141" formatCode="General">
                  <c:v>89.702366605035138</c:v>
                </c:pt>
                <c:pt idx="142" formatCode="General">
                  <c:v>91.026353275227237</c:v>
                </c:pt>
                <c:pt idx="143" formatCode="General">
                  <c:v>91.23034222814114</c:v>
                </c:pt>
                <c:pt idx="144" formatCode="General">
                  <c:v>91.2552743602741</c:v>
                </c:pt>
                <c:pt idx="145" formatCode="General">
                  <c:v>90.426646593251604</c:v>
                </c:pt>
                <c:pt idx="146" formatCode="General">
                  <c:v>90.850707840019027</c:v>
                </c:pt>
                <c:pt idx="147" formatCode="General">
                  <c:v>91.271712118304919</c:v>
                </c:pt>
                <c:pt idx="148" formatCode="General">
                  <c:v>91.291793184409258</c:v>
                </c:pt>
                <c:pt idx="149" formatCode="General">
                  <c:v>92.654621043307557</c:v>
                </c:pt>
                <c:pt idx="150" formatCode="General">
                  <c:v>90.062991495442219</c:v>
                </c:pt>
                <c:pt idx="151" formatCode="General">
                  <c:v>91.872621812040194</c:v>
                </c:pt>
                <c:pt idx="152" formatCode="General">
                  <c:v>91.236073293683901</c:v>
                </c:pt>
                <c:pt idx="153" formatCode="General">
                  <c:v>91.108814583025733</c:v>
                </c:pt>
                <c:pt idx="154" formatCode="General">
                  <c:v>91.533954287119812</c:v>
                </c:pt>
                <c:pt idx="155" formatCode="General">
                  <c:v>90.749462271960567</c:v>
                </c:pt>
                <c:pt idx="158">
                  <c:v>90.826619679832262</c:v>
                </c:pt>
                <c:pt idx="159">
                  <c:v>90.807340171802679</c:v>
                </c:pt>
                <c:pt idx="160">
                  <c:v>90.758018918180554</c:v>
                </c:pt>
                <c:pt idx="161">
                  <c:v>90.808152656243863</c:v>
                </c:pt>
                <c:pt idx="162">
                  <c:v>91.167145518619108</c:v>
                </c:pt>
                <c:pt idx="163">
                  <c:v>90.626519140636248</c:v>
                </c:pt>
                <c:pt idx="164">
                  <c:v>90.972474311589195</c:v>
                </c:pt>
                <c:pt idx="165">
                  <c:v>91.031063300836976</c:v>
                </c:pt>
                <c:pt idx="166">
                  <c:v>91.038110105450798</c:v>
                </c:pt>
                <c:pt idx="167">
                  <c:v>91.003048673651747</c:v>
                </c:pt>
              </c:numCache>
            </c:numRef>
          </c:xVal>
          <c:yVal>
            <c:numRef>
              <c:f>CPX_Summary!$AO$2:$AO$169</c:f>
              <c:numCache>
                <c:formatCode>General</c:formatCode>
                <c:ptCount val="168"/>
                <c:pt idx="0">
                  <c:v>0.12164013998021429</c:v>
                </c:pt>
                <c:pt idx="1">
                  <c:v>0.12085800701309851</c:v>
                </c:pt>
                <c:pt idx="2">
                  <c:v>0.12219728941761725</c:v>
                </c:pt>
                <c:pt idx="3">
                  <c:v>0.11871058882024302</c:v>
                </c:pt>
                <c:pt idx="4">
                  <c:v>0.12125396828160998</c:v>
                </c:pt>
                <c:pt idx="5">
                  <c:v>0.12294251240020089</c:v>
                </c:pt>
                <c:pt idx="6">
                  <c:v>0.12322711427097553</c:v>
                </c:pt>
                <c:pt idx="7">
                  <c:v>0.12265263968932894</c:v>
                </c:pt>
                <c:pt idx="8">
                  <c:v>0.1136300056431164</c:v>
                </c:pt>
                <c:pt idx="9">
                  <c:v>0.11861613175047533</c:v>
                </c:pt>
                <c:pt idx="10">
                  <c:v>0.11993916850081621</c:v>
                </c:pt>
                <c:pt idx="11">
                  <c:v>0.11441306330992128</c:v>
                </c:pt>
                <c:pt idx="12">
                  <c:v>0.12067792105798889</c:v>
                </c:pt>
                <c:pt idx="13">
                  <c:v>0.12022885686252023</c:v>
                </c:pt>
                <c:pt idx="14">
                  <c:v>0.11700930740905718</c:v>
                </c:pt>
                <c:pt idx="15">
                  <c:v>0.11419947838685487</c:v>
                </c:pt>
                <c:pt idx="16">
                  <c:v>0.11867809998978451</c:v>
                </c:pt>
                <c:pt idx="17">
                  <c:v>0.12047068134142661</c:v>
                </c:pt>
                <c:pt idx="18">
                  <c:v>0</c:v>
                </c:pt>
                <c:pt idx="19">
                  <c:v>0.12823924385455882</c:v>
                </c:pt>
                <c:pt idx="20">
                  <c:v>6.5116146900533523E-2</c:v>
                </c:pt>
                <c:pt idx="21">
                  <c:v>0</c:v>
                </c:pt>
                <c:pt idx="22">
                  <c:v>0.12406776122365858</c:v>
                </c:pt>
                <c:pt idx="23">
                  <c:v>0.12406776122365858</c:v>
                </c:pt>
                <c:pt idx="24">
                  <c:v>5.2994952628981587E-2</c:v>
                </c:pt>
                <c:pt idx="25">
                  <c:v>0.72177402811246072</c:v>
                </c:pt>
                <c:pt idx="26">
                  <c:v>5.9594205454986442E-2</c:v>
                </c:pt>
                <c:pt idx="27">
                  <c:v>7.5800644543245685E-2</c:v>
                </c:pt>
                <c:pt idx="28">
                  <c:v>5.3245641045379308E-2</c:v>
                </c:pt>
                <c:pt idx="29">
                  <c:v>6.4082061147134259E-2</c:v>
                </c:pt>
                <c:pt idx="30">
                  <c:v>7.0717864320497523E-2</c:v>
                </c:pt>
                <c:pt idx="31">
                  <c:v>6.7902646169316669E-2</c:v>
                </c:pt>
                <c:pt idx="32">
                  <c:v>6.6983395598886608E-2</c:v>
                </c:pt>
                <c:pt idx="33">
                  <c:v>6.9647490831003356E-2</c:v>
                </c:pt>
                <c:pt idx="34">
                  <c:v>6.8741952007733434E-2</c:v>
                </c:pt>
                <c:pt idx="35">
                  <c:v>7.0597537704068222E-2</c:v>
                </c:pt>
                <c:pt idx="36">
                  <c:v>7.2316939040316622E-2</c:v>
                </c:pt>
                <c:pt idx="37">
                  <c:v>7.2350643800957862E-2</c:v>
                </c:pt>
                <c:pt idx="38">
                  <c:v>7.1661530917262267E-2</c:v>
                </c:pt>
                <c:pt idx="39">
                  <c:v>7.2887821049158891E-2</c:v>
                </c:pt>
                <c:pt idx="40">
                  <c:v>0.11184574504829282</c:v>
                </c:pt>
                <c:pt idx="41">
                  <c:v>0.16266451809632401</c:v>
                </c:pt>
                <c:pt idx="42">
                  <c:v>0.16193825522362371</c:v>
                </c:pt>
                <c:pt idx="43">
                  <c:v>0.16516026572191231</c:v>
                </c:pt>
                <c:pt idx="44">
                  <c:v>0.16356350624719687</c:v>
                </c:pt>
                <c:pt idx="45">
                  <c:v>0.1682381705851328</c:v>
                </c:pt>
                <c:pt idx="46">
                  <c:v>0.16460995817470553</c:v>
                </c:pt>
                <c:pt idx="47">
                  <c:v>0.16457943435694367</c:v>
                </c:pt>
                <c:pt idx="48">
                  <c:v>0.16426463156507026</c:v>
                </c:pt>
                <c:pt idx="49">
                  <c:v>0.16357076396345213</c:v>
                </c:pt>
                <c:pt idx="50">
                  <c:v>0.16780102176702744</c:v>
                </c:pt>
                <c:pt idx="51">
                  <c:v>0.1696788178716363</c:v>
                </c:pt>
                <c:pt idx="52">
                  <c:v>0.16658642284335309</c:v>
                </c:pt>
                <c:pt idx="53">
                  <c:v>0.16372878254981446</c:v>
                </c:pt>
                <c:pt idx="54">
                  <c:v>0.17203382442258136</c:v>
                </c:pt>
                <c:pt idx="55">
                  <c:v>0.16084862362014829</c:v>
                </c:pt>
                <c:pt idx="56">
                  <c:v>0.16691963003863927</c:v>
                </c:pt>
                <c:pt idx="57">
                  <c:v>0.17203048314157801</c:v>
                </c:pt>
                <c:pt idx="58">
                  <c:v>0.16477143198060593</c:v>
                </c:pt>
                <c:pt idx="59">
                  <c:v>0.1662512564775688</c:v>
                </c:pt>
                <c:pt idx="60">
                  <c:v>0.16265457201128011</c:v>
                </c:pt>
                <c:pt idx="61">
                  <c:v>0.16844694347107406</c:v>
                </c:pt>
                <c:pt idx="62">
                  <c:v>0.16178438843298162</c:v>
                </c:pt>
                <c:pt idx="63">
                  <c:v>0.15961350715809178</c:v>
                </c:pt>
                <c:pt idx="64">
                  <c:v>0.73923332626744631</c:v>
                </c:pt>
                <c:pt idx="65">
                  <c:v>7.0863714152248014E-2</c:v>
                </c:pt>
                <c:pt idx="66">
                  <c:v>7.8257192307739948E-2</c:v>
                </c:pt>
                <c:pt idx="67">
                  <c:v>9.8608768196286292E-2</c:v>
                </c:pt>
                <c:pt idx="68">
                  <c:v>9.9294225065835962E-2</c:v>
                </c:pt>
                <c:pt idx="69">
                  <c:v>6.9514513673371123E-2</c:v>
                </c:pt>
                <c:pt idx="70">
                  <c:v>7.6432691617992474E-2</c:v>
                </c:pt>
                <c:pt idx="71">
                  <c:v>0.12213842917882467</c:v>
                </c:pt>
                <c:pt idx="72">
                  <c:v>0.1247067205762817</c:v>
                </c:pt>
                <c:pt idx="73">
                  <c:v>0.12670263674834878</c:v>
                </c:pt>
                <c:pt idx="74">
                  <c:v>0.13199151664371123</c:v>
                </c:pt>
                <c:pt idx="75">
                  <c:v>0.12945559806194507</c:v>
                </c:pt>
                <c:pt idx="76">
                  <c:v>0.13272207871427796</c:v>
                </c:pt>
                <c:pt idx="77">
                  <c:v>0.13677273618778898</c:v>
                </c:pt>
                <c:pt idx="78">
                  <c:v>0.13231392505246248</c:v>
                </c:pt>
                <c:pt idx="79">
                  <c:v>0.13767256954886214</c:v>
                </c:pt>
                <c:pt idx="80">
                  <c:v>0.13013663865111486</c:v>
                </c:pt>
                <c:pt idx="81">
                  <c:v>0.13610546456084741</c:v>
                </c:pt>
                <c:pt idx="82">
                  <c:v>0.14198848337285117</c:v>
                </c:pt>
                <c:pt idx="83">
                  <c:v>0.13177187444734428</c:v>
                </c:pt>
                <c:pt idx="84">
                  <c:v>0.13168401899717627</c:v>
                </c:pt>
                <c:pt idx="85">
                  <c:v>0.12110064400572924</c:v>
                </c:pt>
                <c:pt idx="86">
                  <c:v>5.4657314995877226E-2</c:v>
                </c:pt>
                <c:pt idx="87">
                  <c:v>5.3995712187830162E-2</c:v>
                </c:pt>
                <c:pt idx="88">
                  <c:v>9.3133439850044561E-2</c:v>
                </c:pt>
                <c:pt idx="89">
                  <c:v>6.5226865107296583E-2</c:v>
                </c:pt>
                <c:pt idx="90">
                  <c:v>7.577332624003022E-2</c:v>
                </c:pt>
                <c:pt idx="91">
                  <c:v>0.10041534591342006</c:v>
                </c:pt>
                <c:pt idx="92">
                  <c:v>9.8380608513352549E-2</c:v>
                </c:pt>
                <c:pt idx="93">
                  <c:v>7.5773528560310804E-2</c:v>
                </c:pt>
                <c:pt idx="94">
                  <c:v>9.0144162891746052E-2</c:v>
                </c:pt>
                <c:pt idx="95">
                  <c:v>9.9909363425948E-2</c:v>
                </c:pt>
                <c:pt idx="96">
                  <c:v>5.0260647169771001E-2</c:v>
                </c:pt>
                <c:pt idx="97">
                  <c:v>0.10335804780551787</c:v>
                </c:pt>
                <c:pt idx="98">
                  <c:v>7.3117869270501207E-2</c:v>
                </c:pt>
                <c:pt idx="99">
                  <c:v>0.1004836741616312</c:v>
                </c:pt>
                <c:pt idx="100">
                  <c:v>9.5817810566573264E-2</c:v>
                </c:pt>
                <c:pt idx="101">
                  <c:v>9.1358099979873056E-2</c:v>
                </c:pt>
                <c:pt idx="102">
                  <c:v>6.5528470885066456E-2</c:v>
                </c:pt>
                <c:pt idx="103">
                  <c:v>0.10690724172753677</c:v>
                </c:pt>
                <c:pt idx="104">
                  <c:v>0.11036032799661218</c:v>
                </c:pt>
                <c:pt idx="105">
                  <c:v>5.6613887765250476E-2</c:v>
                </c:pt>
                <c:pt idx="106">
                  <c:v>5.2081382830175105E-2</c:v>
                </c:pt>
                <c:pt idx="107">
                  <c:v>5.3213862884252006E-2</c:v>
                </c:pt>
                <c:pt idx="108">
                  <c:v>6.2562560615593385E-2</c:v>
                </c:pt>
                <c:pt idx="109">
                  <c:v>4.8751273230020237E-2</c:v>
                </c:pt>
                <c:pt idx="110">
                  <c:v>0.10295334702744011</c:v>
                </c:pt>
                <c:pt idx="111">
                  <c:v>9.494666532807422E-2</c:v>
                </c:pt>
                <c:pt idx="112">
                  <c:v>4.9550285398108206E-2</c:v>
                </c:pt>
                <c:pt idx="113">
                  <c:v>6.6525544943276782E-2</c:v>
                </c:pt>
                <c:pt idx="114">
                  <c:v>0.1236705333462748</c:v>
                </c:pt>
                <c:pt idx="115">
                  <c:v>6.8864066763258749E-2</c:v>
                </c:pt>
                <c:pt idx="116">
                  <c:v>0.10280754370481374</c:v>
                </c:pt>
                <c:pt idx="117">
                  <c:v>7.4105373170933048E-2</c:v>
                </c:pt>
                <c:pt idx="118">
                  <c:v>9.1993434582099465E-2</c:v>
                </c:pt>
                <c:pt idx="119">
                  <c:v>9.6916321905971534E-2</c:v>
                </c:pt>
                <c:pt idx="120">
                  <c:v>9.913511531137599E-2</c:v>
                </c:pt>
                <c:pt idx="121">
                  <c:v>0.13319544141930079</c:v>
                </c:pt>
                <c:pt idx="122">
                  <c:v>7.8626991669094259E-2</c:v>
                </c:pt>
                <c:pt idx="123">
                  <c:v>0.10179687371579901</c:v>
                </c:pt>
                <c:pt idx="124">
                  <c:v>0.15013560600842224</c:v>
                </c:pt>
                <c:pt idx="125">
                  <c:v>0.11860358470631253</c:v>
                </c:pt>
                <c:pt idx="126">
                  <c:v>0.10719820797185808</c:v>
                </c:pt>
                <c:pt idx="127">
                  <c:v>0.12805941560721731</c:v>
                </c:pt>
                <c:pt idx="128">
                  <c:v>6.1559333919247755E-2</c:v>
                </c:pt>
                <c:pt idx="129">
                  <c:v>0.14406101544707908</c:v>
                </c:pt>
                <c:pt idx="130">
                  <c:v>6.8093164613290805E-2</c:v>
                </c:pt>
                <c:pt idx="131">
                  <c:v>6.2350484706830467E-2</c:v>
                </c:pt>
                <c:pt idx="132">
                  <c:v>0.13085863387523844</c:v>
                </c:pt>
                <c:pt idx="133">
                  <c:v>9.0729298809855946E-2</c:v>
                </c:pt>
                <c:pt idx="134">
                  <c:v>9.3235995759158502E-2</c:v>
                </c:pt>
                <c:pt idx="135">
                  <c:v>0.1357310144582401</c:v>
                </c:pt>
                <c:pt idx="136">
                  <c:v>5.9163348331582211E-2</c:v>
                </c:pt>
                <c:pt idx="137">
                  <c:v>0.11448185334628504</c:v>
                </c:pt>
                <c:pt idx="138">
                  <c:v>7.2214831789142842E-2</c:v>
                </c:pt>
                <c:pt idx="139">
                  <c:v>7.0468685958112759E-2</c:v>
                </c:pt>
                <c:pt idx="140">
                  <c:v>7.0565102244551509E-2</c:v>
                </c:pt>
                <c:pt idx="141">
                  <c:v>0.15465213996113372</c:v>
                </c:pt>
                <c:pt idx="142">
                  <c:v>5.9045511305927757E-2</c:v>
                </c:pt>
                <c:pt idx="143">
                  <c:v>5.5958380356031213E-2</c:v>
                </c:pt>
                <c:pt idx="144">
                  <c:v>5.8881615972022967E-2</c:v>
                </c:pt>
                <c:pt idx="145">
                  <c:v>8.4821949525956536E-2</c:v>
                </c:pt>
                <c:pt idx="146">
                  <c:v>0.1209839632040591</c:v>
                </c:pt>
                <c:pt idx="147">
                  <c:v>5.645371934337165E-2</c:v>
                </c:pt>
                <c:pt idx="148">
                  <c:v>8.8392465991885355E-2</c:v>
                </c:pt>
                <c:pt idx="149">
                  <c:v>0.10192384388191389</c:v>
                </c:pt>
                <c:pt idx="150">
                  <c:v>0.11698365707864733</c:v>
                </c:pt>
                <c:pt idx="151">
                  <c:v>0.13327691610994052</c:v>
                </c:pt>
                <c:pt idx="152">
                  <c:v>0.14903283509990245</c:v>
                </c:pt>
                <c:pt idx="153">
                  <c:v>9.8718504722150227E-2</c:v>
                </c:pt>
                <c:pt idx="154">
                  <c:v>0.10781610493604364</c:v>
                </c:pt>
                <c:pt idx="155">
                  <c:v>0.12725370419334586</c:v>
                </c:pt>
                <c:pt idx="158">
                  <c:v>0.13363613194364807</c:v>
                </c:pt>
                <c:pt idx="159">
                  <c:v>0.1320573127612473</c:v>
                </c:pt>
                <c:pt idx="160">
                  <c:v>0.12210631641900906</c:v>
                </c:pt>
                <c:pt idx="161">
                  <c:v>0.13127515696789799</c:v>
                </c:pt>
                <c:pt idx="162">
                  <c:v>0.12292333100102716</c:v>
                </c:pt>
                <c:pt idx="163">
                  <c:v>0.12759678124886084</c:v>
                </c:pt>
                <c:pt idx="164">
                  <c:v>0.13082182809929702</c:v>
                </c:pt>
                <c:pt idx="165">
                  <c:v>0.1290923264201046</c:v>
                </c:pt>
                <c:pt idx="166">
                  <c:v>0.1292023146672375</c:v>
                </c:pt>
                <c:pt idx="167">
                  <c:v>0.11876505043780142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87-214F-9759-242465F6B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172256"/>
        <c:axId val="269223248"/>
      </c:scatterChart>
      <c:valAx>
        <c:axId val="269172256"/>
        <c:scaling>
          <c:orientation val="minMax"/>
          <c:min val="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Mg#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23248"/>
        <c:crosses val="autoZero"/>
        <c:crossBetween val="midCat"/>
      </c:valAx>
      <c:valAx>
        <c:axId val="269223248"/>
        <c:scaling>
          <c:orientation val="minMax"/>
          <c:max val="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Na2O/Al2O3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17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CPX_Summary!$Z$2:$Z$169</c:f>
              <c:numCache>
                <c:formatCode>0.00</c:formatCode>
                <c:ptCount val="168"/>
                <c:pt idx="0">
                  <c:v>91.719705867555973</c:v>
                </c:pt>
                <c:pt idx="1">
                  <c:v>91.771805485761462</c:v>
                </c:pt>
                <c:pt idx="2">
                  <c:v>91.877177075550989</c:v>
                </c:pt>
                <c:pt idx="3">
                  <c:v>91.608178347404078</c:v>
                </c:pt>
                <c:pt idx="4">
                  <c:v>91.794937171066138</c:v>
                </c:pt>
                <c:pt idx="5">
                  <c:v>91.632873170546802</c:v>
                </c:pt>
                <c:pt idx="6">
                  <c:v>91.632108737220889</c:v>
                </c:pt>
                <c:pt idx="7">
                  <c:v>91.633637603872714</c:v>
                </c:pt>
                <c:pt idx="8">
                  <c:v>91.714994824596147</c:v>
                </c:pt>
                <c:pt idx="9">
                  <c:v>91.635397984899924</c:v>
                </c:pt>
                <c:pt idx="10">
                  <c:v>91.758306621139141</c:v>
                </c:pt>
                <c:pt idx="11">
                  <c:v>91.273685674829309</c:v>
                </c:pt>
                <c:pt idx="12">
                  <c:v>91.748451320962161</c:v>
                </c:pt>
                <c:pt idx="13">
                  <c:v>91.889740361968251</c:v>
                </c:pt>
                <c:pt idx="14">
                  <c:v>91.693826322663966</c:v>
                </c:pt>
                <c:pt idx="15">
                  <c:v>91.636605123593213</c:v>
                </c:pt>
                <c:pt idx="16">
                  <c:v>91.854625831382634</c:v>
                </c:pt>
                <c:pt idx="17">
                  <c:v>91.38309139372015</c:v>
                </c:pt>
                <c:pt idx="19">
                  <c:v>91.671360336853795</c:v>
                </c:pt>
                <c:pt idx="20">
                  <c:v>92.292318931301565</c:v>
                </c:pt>
                <c:pt idx="22">
                  <c:v>91.731977580752542</c:v>
                </c:pt>
                <c:pt idx="23">
                  <c:v>91.731977580752542</c:v>
                </c:pt>
                <c:pt idx="24">
                  <c:v>92.394326881886116</c:v>
                </c:pt>
                <c:pt idx="25" formatCode="General">
                  <c:v>82.337509574146466</c:v>
                </c:pt>
                <c:pt idx="26" formatCode="General">
                  <c:v>80.297321238243484</c:v>
                </c:pt>
                <c:pt idx="27" formatCode="General">
                  <c:v>82.359847496806921</c:v>
                </c:pt>
                <c:pt idx="28" formatCode="General">
                  <c:v>78.87368993718799</c:v>
                </c:pt>
                <c:pt idx="29" formatCode="General">
                  <c:v>76.762358584000111</c:v>
                </c:pt>
                <c:pt idx="30" formatCode="General">
                  <c:v>77.394506857924199</c:v>
                </c:pt>
                <c:pt idx="31" formatCode="General">
                  <c:v>77.399987124336945</c:v>
                </c:pt>
                <c:pt idx="32" formatCode="General">
                  <c:v>77.885338277895158</c:v>
                </c:pt>
                <c:pt idx="33" formatCode="General">
                  <c:v>78.96522029489816</c:v>
                </c:pt>
                <c:pt idx="34" formatCode="General">
                  <c:v>79.084859980343282</c:v>
                </c:pt>
                <c:pt idx="35" formatCode="General">
                  <c:v>78.394915320168508</c:v>
                </c:pt>
                <c:pt idx="36" formatCode="General">
                  <c:v>79.207951328156113</c:v>
                </c:pt>
                <c:pt idx="37" formatCode="General">
                  <c:v>79.758835765953989</c:v>
                </c:pt>
                <c:pt idx="38" formatCode="General">
                  <c:v>80.165260077222015</c:v>
                </c:pt>
                <c:pt idx="39" formatCode="General">
                  <c:v>80.357568436577765</c:v>
                </c:pt>
                <c:pt idx="40" formatCode="General">
                  <c:v>87.465106032037582</c:v>
                </c:pt>
                <c:pt idx="41" formatCode="General">
                  <c:v>91.055379837639251</c:v>
                </c:pt>
                <c:pt idx="42" formatCode="General">
                  <c:v>91.64969477290316</c:v>
                </c:pt>
                <c:pt idx="43" formatCode="General">
                  <c:v>90.921531810819928</c:v>
                </c:pt>
                <c:pt idx="44" formatCode="General">
                  <c:v>91.238312778947844</c:v>
                </c:pt>
                <c:pt idx="45" formatCode="General">
                  <c:v>91.09472460297674</c:v>
                </c:pt>
                <c:pt idx="46" formatCode="General">
                  <c:v>91.127858037091798</c:v>
                </c:pt>
                <c:pt idx="47" formatCode="General">
                  <c:v>90.991239981746844</c:v>
                </c:pt>
                <c:pt idx="48" formatCode="General">
                  <c:v>91.290704658157935</c:v>
                </c:pt>
                <c:pt idx="49" formatCode="General">
                  <c:v>91.60974821037307</c:v>
                </c:pt>
                <c:pt idx="50" formatCode="General">
                  <c:v>91.480744253484232</c:v>
                </c:pt>
                <c:pt idx="51" formatCode="General">
                  <c:v>91.472326038390364</c:v>
                </c:pt>
                <c:pt idx="52" formatCode="General">
                  <c:v>91.671769547899245</c:v>
                </c:pt>
                <c:pt idx="53" formatCode="General">
                  <c:v>91.537627437123859</c:v>
                </c:pt>
                <c:pt idx="54" formatCode="General">
                  <c:v>91.450165972864454</c:v>
                </c:pt>
                <c:pt idx="55" formatCode="General">
                  <c:v>91.489181801784866</c:v>
                </c:pt>
                <c:pt idx="56" formatCode="General">
                  <c:v>91.2299792514263</c:v>
                </c:pt>
                <c:pt idx="57" formatCode="General">
                  <c:v>91.22174888216999</c:v>
                </c:pt>
                <c:pt idx="58" formatCode="General">
                  <c:v>91.479985495224142</c:v>
                </c:pt>
                <c:pt idx="59" formatCode="General">
                  <c:v>91.450619287105184</c:v>
                </c:pt>
                <c:pt idx="60" formatCode="General">
                  <c:v>91.432621360377425</c:v>
                </c:pt>
                <c:pt idx="61" formatCode="General">
                  <c:v>91.134339259146714</c:v>
                </c:pt>
                <c:pt idx="62" formatCode="General">
                  <c:v>91.319529543890241</c:v>
                </c:pt>
                <c:pt idx="63" formatCode="General">
                  <c:v>91.313507859879323</c:v>
                </c:pt>
                <c:pt idx="64" formatCode="General">
                  <c:v>81.761510652591824</c:v>
                </c:pt>
                <c:pt idx="65" formatCode="General">
                  <c:v>90.543981824064545</c:v>
                </c:pt>
                <c:pt idx="66" formatCode="General">
                  <c:v>91.543864147744571</c:v>
                </c:pt>
                <c:pt idx="67" formatCode="General">
                  <c:v>92.381980283643017</c:v>
                </c:pt>
                <c:pt idx="68" formatCode="General">
                  <c:v>92.56317294365283</c:v>
                </c:pt>
                <c:pt idx="69" formatCode="General">
                  <c:v>91.324766862167095</c:v>
                </c:pt>
                <c:pt idx="70" formatCode="General">
                  <c:v>90.346645082875796</c:v>
                </c:pt>
                <c:pt idx="71" formatCode="General">
                  <c:v>89.978312066466444</c:v>
                </c:pt>
                <c:pt idx="72" formatCode="General">
                  <c:v>90.746153702504557</c:v>
                </c:pt>
                <c:pt idx="73" formatCode="General">
                  <c:v>90.396430597972284</c:v>
                </c:pt>
                <c:pt idx="74" formatCode="General">
                  <c:v>90.923502230117649</c:v>
                </c:pt>
                <c:pt idx="75" formatCode="General">
                  <c:v>90.949671850822838</c:v>
                </c:pt>
                <c:pt idx="76" formatCode="General">
                  <c:v>90.586858283400815</c:v>
                </c:pt>
                <c:pt idx="77" formatCode="General">
                  <c:v>90.710464722092922</c:v>
                </c:pt>
                <c:pt idx="78" formatCode="General">
                  <c:v>91.081423079527241</c:v>
                </c:pt>
                <c:pt idx="79" formatCode="General">
                  <c:v>90.98896479457764</c:v>
                </c:pt>
                <c:pt idx="80" formatCode="General">
                  <c:v>90.592592826710188</c:v>
                </c:pt>
                <c:pt idx="81" formatCode="General">
                  <c:v>90.972401542269779</c:v>
                </c:pt>
                <c:pt idx="82" formatCode="General">
                  <c:v>90.703040111488107</c:v>
                </c:pt>
                <c:pt idx="83" formatCode="General">
                  <c:v>90.693729689133889</c:v>
                </c:pt>
                <c:pt idx="84" formatCode="General">
                  <c:v>90.527061499663162</c:v>
                </c:pt>
                <c:pt idx="85" formatCode="General">
                  <c:v>90.977736067191955</c:v>
                </c:pt>
                <c:pt idx="86" formatCode="General">
                  <c:v>74.999014675068707</c:v>
                </c:pt>
                <c:pt idx="87" formatCode="General">
                  <c:v>81.028170946170079</c:v>
                </c:pt>
                <c:pt idx="88" formatCode="General">
                  <c:v>90.976379309466864</c:v>
                </c:pt>
                <c:pt idx="89" formatCode="General">
                  <c:v>90.753150739707905</c:v>
                </c:pt>
                <c:pt idx="90" formatCode="General">
                  <c:v>88.918529464613471</c:v>
                </c:pt>
                <c:pt idx="91" formatCode="General">
                  <c:v>89.966102198125881</c:v>
                </c:pt>
                <c:pt idx="92" formatCode="General">
                  <c:v>89.974540355126635</c:v>
                </c:pt>
                <c:pt idx="93" formatCode="General">
                  <c:v>90.558131991533685</c:v>
                </c:pt>
                <c:pt idx="94" formatCode="General">
                  <c:v>90.102785341537341</c:v>
                </c:pt>
                <c:pt idx="95" formatCode="General">
                  <c:v>89.939043749786507</c:v>
                </c:pt>
                <c:pt idx="96" formatCode="General">
                  <c:v>89.541016204291651</c:v>
                </c:pt>
                <c:pt idx="97" formatCode="General">
                  <c:v>90.39111717432354</c:v>
                </c:pt>
                <c:pt idx="98" formatCode="General">
                  <c:v>90.147743997173819</c:v>
                </c:pt>
                <c:pt idx="99" formatCode="General">
                  <c:v>92.028657811504317</c:v>
                </c:pt>
                <c:pt idx="100" formatCode="General">
                  <c:v>91.209279316215643</c:v>
                </c:pt>
                <c:pt idx="101" formatCode="General">
                  <c:v>90.546833176730345</c:v>
                </c:pt>
                <c:pt idx="102" formatCode="General">
                  <c:v>89.873552614623748</c:v>
                </c:pt>
                <c:pt idx="103" formatCode="General">
                  <c:v>91.061578578594762</c:v>
                </c:pt>
                <c:pt idx="104" formatCode="General">
                  <c:v>91.042242190690146</c:v>
                </c:pt>
                <c:pt idx="105" formatCode="General">
                  <c:v>90.67889741917358</c:v>
                </c:pt>
                <c:pt idx="106" formatCode="General">
                  <c:v>91.012732163571542</c:v>
                </c:pt>
                <c:pt idx="107" formatCode="General">
                  <c:v>90.712621878374193</c:v>
                </c:pt>
                <c:pt idx="108" formatCode="General">
                  <c:v>91.43738363286306</c:v>
                </c:pt>
                <c:pt idx="109" formatCode="General">
                  <c:v>91.406405783430245</c:v>
                </c:pt>
                <c:pt idx="110" formatCode="General">
                  <c:v>90.649919414233409</c:v>
                </c:pt>
                <c:pt idx="111" formatCode="General">
                  <c:v>90.434530044822807</c:v>
                </c:pt>
                <c:pt idx="112" formatCode="General">
                  <c:v>91.173568374642628</c:v>
                </c:pt>
                <c:pt idx="113" formatCode="General">
                  <c:v>91.144614393734955</c:v>
                </c:pt>
                <c:pt idx="114" formatCode="General">
                  <c:v>91.710984902968775</c:v>
                </c:pt>
                <c:pt idx="115" formatCode="General">
                  <c:v>90.830932599977231</c:v>
                </c:pt>
                <c:pt idx="116" formatCode="General">
                  <c:v>90.325331459325724</c:v>
                </c:pt>
                <c:pt idx="117" formatCode="General">
                  <c:v>91.324507941748408</c:v>
                </c:pt>
                <c:pt idx="118" formatCode="General">
                  <c:v>90.522028453684754</c:v>
                </c:pt>
                <c:pt idx="119" formatCode="General">
                  <c:v>90.190891536499507</c:v>
                </c:pt>
                <c:pt idx="120" formatCode="General">
                  <c:v>90.650126088830291</c:v>
                </c:pt>
                <c:pt idx="121" formatCode="General">
                  <c:v>91.738304729075963</c:v>
                </c:pt>
                <c:pt idx="122" formatCode="General">
                  <c:v>91.725557553907237</c:v>
                </c:pt>
                <c:pt idx="123" formatCode="General">
                  <c:v>90.803831253085164</c:v>
                </c:pt>
                <c:pt idx="124" formatCode="General">
                  <c:v>90.679576237051336</c:v>
                </c:pt>
                <c:pt idx="125" formatCode="General">
                  <c:v>89.670949845878766</c:v>
                </c:pt>
                <c:pt idx="126" formatCode="General">
                  <c:v>91.512390583766575</c:v>
                </c:pt>
                <c:pt idx="127" formatCode="General">
                  <c:v>90.756168473177752</c:v>
                </c:pt>
                <c:pt idx="128" formatCode="General">
                  <c:v>91.151689573723914</c:v>
                </c:pt>
                <c:pt idx="129" formatCode="General">
                  <c:v>91.349872823966365</c:v>
                </c:pt>
                <c:pt idx="130" formatCode="General">
                  <c:v>91.059172279695204</c:v>
                </c:pt>
                <c:pt idx="131" formatCode="General">
                  <c:v>91.254019615900006</c:v>
                </c:pt>
                <c:pt idx="132" formatCode="General">
                  <c:v>90.962331978652145</c:v>
                </c:pt>
                <c:pt idx="133" formatCode="General">
                  <c:v>91.170691168657726</c:v>
                </c:pt>
                <c:pt idx="134" formatCode="General">
                  <c:v>91.180751192496075</c:v>
                </c:pt>
                <c:pt idx="135" formatCode="General">
                  <c:v>91.840929382439541</c:v>
                </c:pt>
                <c:pt idx="136" formatCode="General">
                  <c:v>91.596284069747753</c:v>
                </c:pt>
                <c:pt idx="137" formatCode="General">
                  <c:v>91.521968228676926</c:v>
                </c:pt>
                <c:pt idx="138" formatCode="General">
                  <c:v>91.460272441616112</c:v>
                </c:pt>
                <c:pt idx="139" formatCode="General">
                  <c:v>91.48611548688703</c:v>
                </c:pt>
                <c:pt idx="140" formatCode="General">
                  <c:v>92.377323893980446</c:v>
                </c:pt>
                <c:pt idx="141" formatCode="General">
                  <c:v>89.702366605035138</c:v>
                </c:pt>
                <c:pt idx="142" formatCode="General">
                  <c:v>91.026353275227237</c:v>
                </c:pt>
                <c:pt idx="143" formatCode="General">
                  <c:v>91.23034222814114</c:v>
                </c:pt>
                <c:pt idx="144" formatCode="General">
                  <c:v>91.2552743602741</c:v>
                </c:pt>
                <c:pt idx="145" formatCode="General">
                  <c:v>90.426646593251604</c:v>
                </c:pt>
                <c:pt idx="146" formatCode="General">
                  <c:v>90.850707840019027</c:v>
                </c:pt>
                <c:pt idx="147" formatCode="General">
                  <c:v>91.271712118304919</c:v>
                </c:pt>
                <c:pt idx="148" formatCode="General">
                  <c:v>91.291793184409258</c:v>
                </c:pt>
                <c:pt idx="149" formatCode="General">
                  <c:v>92.654621043307557</c:v>
                </c:pt>
                <c:pt idx="150" formatCode="General">
                  <c:v>90.062991495442219</c:v>
                </c:pt>
                <c:pt idx="151" formatCode="General">
                  <c:v>91.872621812040194</c:v>
                </c:pt>
                <c:pt idx="152" formatCode="General">
                  <c:v>91.236073293683901</c:v>
                </c:pt>
                <c:pt idx="153" formatCode="General">
                  <c:v>91.108814583025733</c:v>
                </c:pt>
                <c:pt idx="154" formatCode="General">
                  <c:v>91.533954287119812</c:v>
                </c:pt>
                <c:pt idx="155" formatCode="General">
                  <c:v>90.749462271960567</c:v>
                </c:pt>
                <c:pt idx="158">
                  <c:v>90.826619679832262</c:v>
                </c:pt>
                <c:pt idx="159">
                  <c:v>90.807340171802679</c:v>
                </c:pt>
                <c:pt idx="160">
                  <c:v>90.758018918180554</c:v>
                </c:pt>
                <c:pt idx="161">
                  <c:v>90.808152656243863</c:v>
                </c:pt>
                <c:pt idx="162">
                  <c:v>91.167145518619108</c:v>
                </c:pt>
                <c:pt idx="163">
                  <c:v>90.626519140636248</c:v>
                </c:pt>
                <c:pt idx="164">
                  <c:v>90.972474311589195</c:v>
                </c:pt>
                <c:pt idx="165">
                  <c:v>91.031063300836976</c:v>
                </c:pt>
                <c:pt idx="166">
                  <c:v>91.038110105450798</c:v>
                </c:pt>
                <c:pt idx="167">
                  <c:v>91.003048673651747</c:v>
                </c:pt>
              </c:numCache>
            </c:numRef>
          </c:xVal>
          <c:yVal>
            <c:numRef>
              <c:f>CPX_Summary!$M$2:$M$169</c:f>
              <c:numCache>
                <c:formatCode>0.00</c:formatCode>
                <c:ptCount val="168"/>
                <c:pt idx="0">
                  <c:v>0.47561500000000001</c:v>
                </c:pt>
                <c:pt idx="1">
                  <c:v>0.47239599999999998</c:v>
                </c:pt>
                <c:pt idx="2">
                  <c:v>0.47948749999999996</c:v>
                </c:pt>
                <c:pt idx="3">
                  <c:v>0.4711433333333333</c:v>
                </c:pt>
                <c:pt idx="4">
                  <c:v>0.46419333333333329</c:v>
                </c:pt>
                <c:pt idx="5">
                  <c:v>0.48097999999999996</c:v>
                </c:pt>
                <c:pt idx="6">
                  <c:v>0.48651666666666665</c:v>
                </c:pt>
                <c:pt idx="7">
                  <c:v>0.47544333333333338</c:v>
                </c:pt>
                <c:pt idx="8">
                  <c:v>0.45209782608695653</c:v>
                </c:pt>
                <c:pt idx="9">
                  <c:v>0.45672181818181817</c:v>
                </c:pt>
                <c:pt idx="10">
                  <c:v>0.44303249999999994</c:v>
                </c:pt>
                <c:pt idx="11">
                  <c:v>0.45443000000000006</c:v>
                </c:pt>
                <c:pt idx="12">
                  <c:v>0.47225333333333336</c:v>
                </c:pt>
                <c:pt idx="13">
                  <c:v>0.47176000000000001</c:v>
                </c:pt>
                <c:pt idx="14">
                  <c:v>0.45744571428571434</c:v>
                </c:pt>
                <c:pt idx="15">
                  <c:v>0.44823333333333332</c:v>
                </c:pt>
                <c:pt idx="16">
                  <c:v>0.46082666666666666</c:v>
                </c:pt>
                <c:pt idx="17">
                  <c:v>0.47493999999999997</c:v>
                </c:pt>
                <c:pt idx="19">
                  <c:v>0.51019000000000003</c:v>
                </c:pt>
                <c:pt idx="20">
                  <c:v>0.32081000000000004</c:v>
                </c:pt>
                <c:pt idx="22">
                  <c:v>0.48332333333333333</c:v>
                </c:pt>
                <c:pt idx="23">
                  <c:v>0.48332333333333333</c:v>
                </c:pt>
                <c:pt idx="24">
                  <c:v>0.32538</c:v>
                </c:pt>
                <c:pt idx="25" formatCode="General">
                  <c:v>2.111062</c:v>
                </c:pt>
                <c:pt idx="26" formatCode="General">
                  <c:v>0.33784700000000001</c:v>
                </c:pt>
                <c:pt idx="27" formatCode="General">
                  <c:v>0.24165200000000001</c:v>
                </c:pt>
                <c:pt idx="28" formatCode="General">
                  <c:v>0.32094299999999998</c:v>
                </c:pt>
                <c:pt idx="29" formatCode="General">
                  <c:v>0.35550599999999999</c:v>
                </c:pt>
                <c:pt idx="30" formatCode="General">
                  <c:v>0.38080000000000003</c:v>
                </c:pt>
                <c:pt idx="31" formatCode="General">
                  <c:v>0.35869600000000001</c:v>
                </c:pt>
                <c:pt idx="32" formatCode="General">
                  <c:v>0.35220699999999999</c:v>
                </c:pt>
                <c:pt idx="33" formatCode="General">
                  <c:v>0.35877700000000001</c:v>
                </c:pt>
                <c:pt idx="34" formatCode="General">
                  <c:v>0.35441899999999998</c:v>
                </c:pt>
                <c:pt idx="35" formatCode="General">
                  <c:v>0.38186900000000001</c:v>
                </c:pt>
                <c:pt idx="36" formatCode="General">
                  <c:v>0.41265000000000002</c:v>
                </c:pt>
                <c:pt idx="37" formatCode="General">
                  <c:v>0.40786800000000001</c:v>
                </c:pt>
                <c:pt idx="38" formatCode="General">
                  <c:v>0.37586000000000003</c:v>
                </c:pt>
                <c:pt idx="39" formatCode="General">
                  <c:v>0.381998</c:v>
                </c:pt>
                <c:pt idx="40" formatCode="General">
                  <c:v>0.54563600000000001</c:v>
                </c:pt>
                <c:pt idx="41" formatCode="General">
                  <c:v>0.67107799999999995</c:v>
                </c:pt>
                <c:pt idx="42" formatCode="General">
                  <c:v>0.66330800000000001</c:v>
                </c:pt>
                <c:pt idx="43" formatCode="General">
                  <c:v>0.67764199999999997</c:v>
                </c:pt>
                <c:pt idx="44" formatCode="General">
                  <c:v>0.66957599999999995</c:v>
                </c:pt>
                <c:pt idx="45" formatCode="General">
                  <c:v>0.68644000000000005</c:v>
                </c:pt>
                <c:pt idx="46" formatCode="General">
                  <c:v>0.67165900000000001</c:v>
                </c:pt>
                <c:pt idx="47" formatCode="General">
                  <c:v>0.67238500000000001</c:v>
                </c:pt>
                <c:pt idx="48" formatCode="General">
                  <c:v>0.67284600000000006</c:v>
                </c:pt>
                <c:pt idx="49" formatCode="General">
                  <c:v>0.66679900000000003</c:v>
                </c:pt>
                <c:pt idx="50" formatCode="General">
                  <c:v>0.69303499999999996</c:v>
                </c:pt>
                <c:pt idx="51" formatCode="General">
                  <c:v>0.69955199999999995</c:v>
                </c:pt>
                <c:pt idx="52" formatCode="General">
                  <c:v>0.67816100000000001</c:v>
                </c:pt>
                <c:pt idx="53" formatCode="General">
                  <c:v>0.667601</c:v>
                </c:pt>
                <c:pt idx="54" formatCode="General">
                  <c:v>0.70840999999999998</c:v>
                </c:pt>
                <c:pt idx="55" formatCode="General">
                  <c:v>0.664825</c:v>
                </c:pt>
                <c:pt idx="56" formatCode="General">
                  <c:v>0.68713100000000005</c:v>
                </c:pt>
                <c:pt idx="57" formatCode="General">
                  <c:v>0.70653900000000003</c:v>
                </c:pt>
                <c:pt idx="58" formatCode="General">
                  <c:v>0.67940599999999995</c:v>
                </c:pt>
                <c:pt idx="59" formatCode="General">
                  <c:v>0.68142400000000003</c:v>
                </c:pt>
                <c:pt idx="60" formatCode="General">
                  <c:v>0.67016399999999998</c:v>
                </c:pt>
                <c:pt idx="61" formatCode="General">
                  <c:v>0.69265399999999999</c:v>
                </c:pt>
                <c:pt idx="62" formatCode="General">
                  <c:v>0.66241000000000005</c:v>
                </c:pt>
                <c:pt idx="63" formatCode="General">
                  <c:v>0.66573899999999997</c:v>
                </c:pt>
                <c:pt idx="64" formatCode="General">
                  <c:v>2.1691220000000002</c:v>
                </c:pt>
                <c:pt idx="65" formatCode="General">
                  <c:v>0.64381299999999997</c:v>
                </c:pt>
                <c:pt idx="66" formatCode="General">
                  <c:v>0.56849099999999997</c:v>
                </c:pt>
                <c:pt idx="67" formatCode="General">
                  <c:v>0.31110100000000002</c:v>
                </c:pt>
                <c:pt idx="68" formatCode="General">
                  <c:v>0.29579699999999998</c:v>
                </c:pt>
                <c:pt idx="69" formatCode="General">
                  <c:v>0.460368</c:v>
                </c:pt>
                <c:pt idx="70" formatCode="General">
                  <c:v>0.67344599999999999</c:v>
                </c:pt>
                <c:pt idx="71" formatCode="General">
                  <c:v>0.583291</c:v>
                </c:pt>
                <c:pt idx="72" formatCode="General">
                  <c:v>0.51073599999999997</c:v>
                </c:pt>
                <c:pt idx="73" formatCode="General">
                  <c:v>0.52045300000000005</c:v>
                </c:pt>
                <c:pt idx="74" formatCode="General">
                  <c:v>0.54144899999999996</c:v>
                </c:pt>
                <c:pt idx="75" formatCode="General">
                  <c:v>0.52566299999999999</c:v>
                </c:pt>
                <c:pt idx="76" formatCode="General">
                  <c:v>0.54046700000000003</c:v>
                </c:pt>
                <c:pt idx="77" formatCode="General">
                  <c:v>0.56346099999999999</c:v>
                </c:pt>
                <c:pt idx="78" formatCode="General">
                  <c:v>0.54300099999999996</c:v>
                </c:pt>
                <c:pt idx="79" formatCode="General">
                  <c:v>0.56676300000000002</c:v>
                </c:pt>
                <c:pt idx="80" formatCode="General">
                  <c:v>0.53329499999999996</c:v>
                </c:pt>
                <c:pt idx="81" formatCode="General">
                  <c:v>0.55613699999999999</c:v>
                </c:pt>
                <c:pt idx="82" formatCode="General">
                  <c:v>0.57931500000000002</c:v>
                </c:pt>
                <c:pt idx="83" formatCode="General">
                  <c:v>0.54094699999999996</c:v>
                </c:pt>
                <c:pt idx="84" formatCode="General">
                  <c:v>0.54026200000000002</c:v>
                </c:pt>
                <c:pt idx="85" formatCode="General">
                  <c:v>0.49816300000000002</c:v>
                </c:pt>
                <c:pt idx="86" formatCode="General">
                  <c:v>0.49953900000000001</c:v>
                </c:pt>
                <c:pt idx="87" formatCode="General">
                  <c:v>0.27102300000000001</c:v>
                </c:pt>
                <c:pt idx="88" formatCode="General">
                  <c:v>0.63280000000000003</c:v>
                </c:pt>
                <c:pt idx="89" formatCode="General">
                  <c:v>0.39124599999999998</c:v>
                </c:pt>
                <c:pt idx="90" formatCode="General">
                  <c:v>0.43982900000000003</c:v>
                </c:pt>
                <c:pt idx="91" formatCode="General">
                  <c:v>0.46387099999999998</c:v>
                </c:pt>
                <c:pt idx="92" formatCode="General">
                  <c:v>0.424927</c:v>
                </c:pt>
                <c:pt idx="93" formatCode="General">
                  <c:v>0.54076400000000002</c:v>
                </c:pt>
                <c:pt idx="94" formatCode="General">
                  <c:v>0.42139799999999999</c:v>
                </c:pt>
                <c:pt idx="95" formatCode="General">
                  <c:v>0.52359599999999995</c:v>
                </c:pt>
                <c:pt idx="96" formatCode="General">
                  <c:v>0.446884</c:v>
                </c:pt>
                <c:pt idx="97" formatCode="General">
                  <c:v>0.54277900000000001</c:v>
                </c:pt>
                <c:pt idx="98" formatCode="General">
                  <c:v>0.52273800000000004</c:v>
                </c:pt>
                <c:pt idx="99" formatCode="General">
                  <c:v>0.67749599999999999</c:v>
                </c:pt>
                <c:pt idx="100" formatCode="General">
                  <c:v>0.75011499999999998</c:v>
                </c:pt>
                <c:pt idx="101" formatCode="General">
                  <c:v>0.78798699999999999</c:v>
                </c:pt>
                <c:pt idx="102" formatCode="General">
                  <c:v>0.463752</c:v>
                </c:pt>
                <c:pt idx="103" formatCode="General">
                  <c:v>0.45775500000000002</c:v>
                </c:pt>
                <c:pt idx="104" formatCode="General">
                  <c:v>0.39168900000000001</c:v>
                </c:pt>
                <c:pt idx="105" formatCode="General">
                  <c:v>0.37228499999999998</c:v>
                </c:pt>
                <c:pt idx="106" formatCode="General">
                  <c:v>0.35768899999999998</c:v>
                </c:pt>
                <c:pt idx="107" formatCode="General">
                  <c:v>0.34191199999999999</c:v>
                </c:pt>
                <c:pt idx="108" formatCode="General">
                  <c:v>0.30557200000000001</c:v>
                </c:pt>
                <c:pt idx="109" formatCode="General">
                  <c:v>0.27257300000000001</c:v>
                </c:pt>
                <c:pt idx="110" formatCode="General">
                  <c:v>0.95489599999999997</c:v>
                </c:pt>
                <c:pt idx="111" formatCode="General">
                  <c:v>0.91830999999999996</c:v>
                </c:pt>
                <c:pt idx="112" formatCode="General">
                  <c:v>0.31029899999999999</c:v>
                </c:pt>
                <c:pt idx="113" formatCode="General">
                  <c:v>0.41882799999999998</c:v>
                </c:pt>
                <c:pt idx="114" formatCode="General">
                  <c:v>0.74537900000000001</c:v>
                </c:pt>
                <c:pt idx="115" formatCode="General">
                  <c:v>0.443019</c:v>
                </c:pt>
                <c:pt idx="116" formatCode="General">
                  <c:v>0.89078100000000004</c:v>
                </c:pt>
                <c:pt idx="117" formatCode="General">
                  <c:v>0.46230599999999999</c:v>
                </c:pt>
                <c:pt idx="118" formatCode="General">
                  <c:v>0.91300999999999999</c:v>
                </c:pt>
                <c:pt idx="119" formatCode="General">
                  <c:v>0.89796500000000001</c:v>
                </c:pt>
                <c:pt idx="120" formatCode="General">
                  <c:v>0.87852300000000005</c:v>
                </c:pt>
                <c:pt idx="121" formatCode="General">
                  <c:v>0.77816200000000002</c:v>
                </c:pt>
                <c:pt idx="122" formatCode="General">
                  <c:v>0.432392</c:v>
                </c:pt>
                <c:pt idx="123" formatCode="General">
                  <c:v>0.90415800000000002</c:v>
                </c:pt>
                <c:pt idx="124" formatCode="General">
                  <c:v>0.84131999999999996</c:v>
                </c:pt>
                <c:pt idx="125" formatCode="General">
                  <c:v>1.0567800000000001</c:v>
                </c:pt>
                <c:pt idx="126" formatCode="General">
                  <c:v>0.35690699999999997</c:v>
                </c:pt>
                <c:pt idx="127" formatCode="General">
                  <c:v>0.81872699999999998</c:v>
                </c:pt>
                <c:pt idx="128" formatCode="General">
                  <c:v>0.39679700000000001</c:v>
                </c:pt>
                <c:pt idx="129" formatCode="General">
                  <c:v>0.55919300000000005</c:v>
                </c:pt>
                <c:pt idx="130" formatCode="General">
                  <c:v>0.44559199999999999</c:v>
                </c:pt>
                <c:pt idx="131" formatCode="General">
                  <c:v>0.36765300000000001</c:v>
                </c:pt>
                <c:pt idx="132" formatCode="General">
                  <c:v>0.56349899999999997</c:v>
                </c:pt>
                <c:pt idx="133" formatCode="General">
                  <c:v>0.43091200000000002</c:v>
                </c:pt>
                <c:pt idx="134" formatCode="General">
                  <c:v>0.64874100000000001</c:v>
                </c:pt>
                <c:pt idx="135" formatCode="General">
                  <c:v>0.80249700000000002</c:v>
                </c:pt>
                <c:pt idx="136" formatCode="General">
                  <c:v>0.349854</c:v>
                </c:pt>
                <c:pt idx="137" formatCode="General">
                  <c:v>0.71620499999999998</c:v>
                </c:pt>
                <c:pt idx="138" formatCode="General">
                  <c:v>0.44128699999999998</c:v>
                </c:pt>
                <c:pt idx="139" formatCode="General">
                  <c:v>0.40867799999999999</c:v>
                </c:pt>
                <c:pt idx="140" formatCode="General">
                  <c:v>0.34006599999999998</c:v>
                </c:pt>
                <c:pt idx="141" formatCode="General">
                  <c:v>0.85812900000000003</c:v>
                </c:pt>
                <c:pt idx="142" formatCode="General">
                  <c:v>0.380025</c:v>
                </c:pt>
                <c:pt idx="143" formatCode="General">
                  <c:v>0.31317600000000001</c:v>
                </c:pt>
                <c:pt idx="144" formatCode="General">
                  <c:v>0.37142700000000001</c:v>
                </c:pt>
                <c:pt idx="145" formatCode="General">
                  <c:v>0.71597299999999997</c:v>
                </c:pt>
                <c:pt idx="146" formatCode="General">
                  <c:v>0.53964800000000002</c:v>
                </c:pt>
                <c:pt idx="147" formatCode="General">
                  <c:v>0.36310399999999998</c:v>
                </c:pt>
                <c:pt idx="148" formatCode="General">
                  <c:v>0.50321000000000005</c:v>
                </c:pt>
                <c:pt idx="149" formatCode="General">
                  <c:v>0.307444</c:v>
                </c:pt>
                <c:pt idx="150" formatCode="General">
                  <c:v>1.078355</c:v>
                </c:pt>
                <c:pt idx="151" formatCode="General">
                  <c:v>0.74429599999999996</c:v>
                </c:pt>
                <c:pt idx="152" formatCode="General">
                  <c:v>0.893459</c:v>
                </c:pt>
                <c:pt idx="153" formatCode="General">
                  <c:v>0.52149599999999996</c:v>
                </c:pt>
                <c:pt idx="154" formatCode="General">
                  <c:v>0.39520499999999997</c:v>
                </c:pt>
                <c:pt idx="155" formatCode="General">
                  <c:v>0.56020999999999999</c:v>
                </c:pt>
                <c:pt idx="158" formatCode="General">
                  <c:v>0.560527</c:v>
                </c:pt>
                <c:pt idx="159" formatCode="General">
                  <c:v>0.54940199999999995</c:v>
                </c:pt>
                <c:pt idx="160" formatCode="General">
                  <c:v>0.53084500000000001</c:v>
                </c:pt>
                <c:pt idx="161" formatCode="General">
                  <c:v>0.54406699999999997</c:v>
                </c:pt>
                <c:pt idx="162" formatCode="General">
                  <c:v>0.54654700000000001</c:v>
                </c:pt>
                <c:pt idx="163" formatCode="General">
                  <c:v>0.56005799999999994</c:v>
                </c:pt>
                <c:pt idx="164" formatCode="General">
                  <c:v>0.55335199999999996</c:v>
                </c:pt>
                <c:pt idx="165" formatCode="General">
                  <c:v>0.53373700000000002</c:v>
                </c:pt>
                <c:pt idx="166" formatCode="General">
                  <c:v>0.55528699999999998</c:v>
                </c:pt>
                <c:pt idx="167" formatCode="General">
                  <c:v>0.51233200000000001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5D-E240-AE27-55E275454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172256"/>
        <c:axId val="269223248"/>
      </c:scatterChart>
      <c:valAx>
        <c:axId val="269172256"/>
        <c:scaling>
          <c:orientation val="minMax"/>
          <c:min val="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Mg#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223248"/>
        <c:crosses val="autoZero"/>
        <c:crossBetween val="midCat"/>
      </c:valAx>
      <c:valAx>
        <c:axId val="269223248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Na2O3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17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CPX_Summary!$Z$42:$Z$65</c:f>
              <c:numCache>
                <c:formatCode>General</c:formatCode>
                <c:ptCount val="24"/>
                <c:pt idx="0">
                  <c:v>87.465106032037582</c:v>
                </c:pt>
                <c:pt idx="1">
                  <c:v>91.055379837639251</c:v>
                </c:pt>
                <c:pt idx="2">
                  <c:v>91.64969477290316</c:v>
                </c:pt>
                <c:pt idx="3">
                  <c:v>90.921531810819928</c:v>
                </c:pt>
                <c:pt idx="4">
                  <c:v>91.238312778947844</c:v>
                </c:pt>
                <c:pt idx="5">
                  <c:v>91.09472460297674</c:v>
                </c:pt>
                <c:pt idx="6">
                  <c:v>91.127858037091798</c:v>
                </c:pt>
                <c:pt idx="7">
                  <c:v>90.991239981746844</c:v>
                </c:pt>
                <c:pt idx="8">
                  <c:v>91.290704658157935</c:v>
                </c:pt>
                <c:pt idx="9">
                  <c:v>91.60974821037307</c:v>
                </c:pt>
                <c:pt idx="10">
                  <c:v>91.480744253484232</c:v>
                </c:pt>
                <c:pt idx="11">
                  <c:v>91.472326038390364</c:v>
                </c:pt>
                <c:pt idx="12">
                  <c:v>91.671769547899245</c:v>
                </c:pt>
                <c:pt idx="13">
                  <c:v>91.537627437123859</c:v>
                </c:pt>
                <c:pt idx="14">
                  <c:v>91.450165972864454</c:v>
                </c:pt>
                <c:pt idx="15">
                  <c:v>91.489181801784866</c:v>
                </c:pt>
                <c:pt idx="16">
                  <c:v>91.2299792514263</c:v>
                </c:pt>
                <c:pt idx="17">
                  <c:v>91.22174888216999</c:v>
                </c:pt>
                <c:pt idx="18">
                  <c:v>91.479985495224142</c:v>
                </c:pt>
                <c:pt idx="19">
                  <c:v>91.450619287105184</c:v>
                </c:pt>
                <c:pt idx="20">
                  <c:v>91.432621360377425</c:v>
                </c:pt>
                <c:pt idx="21">
                  <c:v>91.134339259146714</c:v>
                </c:pt>
                <c:pt idx="22">
                  <c:v>91.319529543890241</c:v>
                </c:pt>
                <c:pt idx="23">
                  <c:v>91.313507859879323</c:v>
                </c:pt>
              </c:numCache>
            </c:numRef>
          </c:xVal>
          <c:yVal>
            <c:numRef>
              <c:f>CPX_Summary!$M$42:$M$65</c:f>
              <c:numCache>
                <c:formatCode>General</c:formatCode>
                <c:ptCount val="24"/>
                <c:pt idx="0">
                  <c:v>0.54563600000000001</c:v>
                </c:pt>
                <c:pt idx="1">
                  <c:v>0.67107799999999995</c:v>
                </c:pt>
                <c:pt idx="2">
                  <c:v>0.66330800000000001</c:v>
                </c:pt>
                <c:pt idx="3">
                  <c:v>0.67764199999999997</c:v>
                </c:pt>
                <c:pt idx="4">
                  <c:v>0.66957599999999995</c:v>
                </c:pt>
                <c:pt idx="5">
                  <c:v>0.68644000000000005</c:v>
                </c:pt>
                <c:pt idx="6">
                  <c:v>0.67165900000000001</c:v>
                </c:pt>
                <c:pt idx="7">
                  <c:v>0.67238500000000001</c:v>
                </c:pt>
                <c:pt idx="8">
                  <c:v>0.67284600000000006</c:v>
                </c:pt>
                <c:pt idx="9">
                  <c:v>0.66679900000000003</c:v>
                </c:pt>
                <c:pt idx="10">
                  <c:v>0.69303499999999996</c:v>
                </c:pt>
                <c:pt idx="11">
                  <c:v>0.69955199999999995</c:v>
                </c:pt>
                <c:pt idx="12">
                  <c:v>0.67816100000000001</c:v>
                </c:pt>
                <c:pt idx="13">
                  <c:v>0.667601</c:v>
                </c:pt>
                <c:pt idx="14">
                  <c:v>0.70840999999999998</c:v>
                </c:pt>
                <c:pt idx="15">
                  <c:v>0.664825</c:v>
                </c:pt>
                <c:pt idx="16">
                  <c:v>0.68713100000000005</c:v>
                </c:pt>
                <c:pt idx="17">
                  <c:v>0.70653900000000003</c:v>
                </c:pt>
                <c:pt idx="18">
                  <c:v>0.67940599999999995</c:v>
                </c:pt>
                <c:pt idx="19">
                  <c:v>0.68142400000000003</c:v>
                </c:pt>
                <c:pt idx="20">
                  <c:v>0.67016399999999998</c:v>
                </c:pt>
                <c:pt idx="21">
                  <c:v>0.69265399999999999</c:v>
                </c:pt>
                <c:pt idx="22">
                  <c:v>0.66241000000000005</c:v>
                </c:pt>
                <c:pt idx="23">
                  <c:v>0.66573899999999997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E3-CD4B-AB1E-184E219FC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699968"/>
        <c:axId val="925017728"/>
      </c:scatterChart>
      <c:valAx>
        <c:axId val="92669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017728"/>
        <c:crosses val="autoZero"/>
        <c:crossBetween val="midCat"/>
      </c:valAx>
      <c:valAx>
        <c:axId val="92501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69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CPX_Summary!$AL$43:$AL$65</c:f>
              <c:numCache>
                <c:formatCode>General</c:formatCode>
                <c:ptCount val="23"/>
                <c:pt idx="0">
                  <c:v>30.003998401278714</c:v>
                </c:pt>
                <c:pt idx="1">
                  <c:v>32.503998401278714</c:v>
                </c:pt>
                <c:pt idx="2">
                  <c:v>35.003998401278714</c:v>
                </c:pt>
                <c:pt idx="3">
                  <c:v>37.503998401278714</c:v>
                </c:pt>
                <c:pt idx="4">
                  <c:v>40.005997601918089</c:v>
                </c:pt>
                <c:pt idx="5">
                  <c:v>42.505997601918089</c:v>
                </c:pt>
                <c:pt idx="6">
                  <c:v>45.005997601918089</c:v>
                </c:pt>
                <c:pt idx="7">
                  <c:v>47.505997601918089</c:v>
                </c:pt>
                <c:pt idx="8">
                  <c:v>50.005997601918089</c:v>
                </c:pt>
                <c:pt idx="9">
                  <c:v>52.505997601918089</c:v>
                </c:pt>
                <c:pt idx="10">
                  <c:v>55.007996802557429</c:v>
                </c:pt>
                <c:pt idx="11">
                  <c:v>57.507996802557429</c:v>
                </c:pt>
                <c:pt idx="12">
                  <c:v>60.007996802557429</c:v>
                </c:pt>
                <c:pt idx="13">
                  <c:v>62.507996802557429</c:v>
                </c:pt>
                <c:pt idx="14">
                  <c:v>72.408501840180151</c:v>
                </c:pt>
                <c:pt idx="15">
                  <c:v>82.408501840180151</c:v>
                </c:pt>
                <c:pt idx="16">
                  <c:v>92.309006877803782</c:v>
                </c:pt>
                <c:pt idx="17">
                  <c:v>102.3095068653044</c:v>
                </c:pt>
                <c:pt idx="18">
                  <c:v>112.20950686530404</c:v>
                </c:pt>
                <c:pt idx="19">
                  <c:v>122.21000685280467</c:v>
                </c:pt>
                <c:pt idx="20">
                  <c:v>132.11051189042828</c:v>
                </c:pt>
                <c:pt idx="21">
                  <c:v>142.11051189042828</c:v>
                </c:pt>
                <c:pt idx="22">
                  <c:v>152.01101692805099</c:v>
                </c:pt>
              </c:numCache>
            </c:numRef>
          </c:xVal>
          <c:yVal>
            <c:numRef>
              <c:f>CPX_Summary!$Z$43:$Z$66</c:f>
              <c:numCache>
                <c:formatCode>General</c:formatCode>
                <c:ptCount val="24"/>
                <c:pt idx="0">
                  <c:v>91.055379837639251</c:v>
                </c:pt>
                <c:pt idx="1">
                  <c:v>91.64969477290316</c:v>
                </c:pt>
                <c:pt idx="2">
                  <c:v>90.921531810819928</c:v>
                </c:pt>
                <c:pt idx="3">
                  <c:v>91.238312778947844</c:v>
                </c:pt>
                <c:pt idx="4">
                  <c:v>91.09472460297674</c:v>
                </c:pt>
                <c:pt idx="5">
                  <c:v>91.127858037091798</c:v>
                </c:pt>
                <c:pt idx="6">
                  <c:v>90.991239981746844</c:v>
                </c:pt>
                <c:pt idx="7">
                  <c:v>91.290704658157935</c:v>
                </c:pt>
                <c:pt idx="8">
                  <c:v>91.60974821037307</c:v>
                </c:pt>
                <c:pt idx="9">
                  <c:v>91.480744253484232</c:v>
                </c:pt>
                <c:pt idx="10">
                  <c:v>91.472326038390364</c:v>
                </c:pt>
                <c:pt idx="11">
                  <c:v>91.671769547899245</c:v>
                </c:pt>
                <c:pt idx="12">
                  <c:v>91.537627437123859</c:v>
                </c:pt>
                <c:pt idx="13">
                  <c:v>91.450165972864454</c:v>
                </c:pt>
                <c:pt idx="14">
                  <c:v>91.489181801784866</c:v>
                </c:pt>
                <c:pt idx="15">
                  <c:v>91.2299792514263</c:v>
                </c:pt>
                <c:pt idx="16">
                  <c:v>91.22174888216999</c:v>
                </c:pt>
                <c:pt idx="17">
                  <c:v>91.479985495224142</c:v>
                </c:pt>
                <c:pt idx="18">
                  <c:v>91.450619287105184</c:v>
                </c:pt>
                <c:pt idx="19">
                  <c:v>91.432621360377425</c:v>
                </c:pt>
                <c:pt idx="20">
                  <c:v>91.134339259146714</c:v>
                </c:pt>
                <c:pt idx="21">
                  <c:v>91.319529543890241</c:v>
                </c:pt>
                <c:pt idx="22">
                  <c:v>91.313507859879323</c:v>
                </c:pt>
                <c:pt idx="23">
                  <c:v>81.761510652591824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4B-654B-8322-F9D760892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975952"/>
        <c:axId val="876977600"/>
      </c:scatterChart>
      <c:valAx>
        <c:axId val="87697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977600"/>
        <c:crosses val="autoZero"/>
        <c:crossBetween val="midCat"/>
      </c:valAx>
      <c:valAx>
        <c:axId val="87697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97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CPX_Summary!$AL$31:$AL$41</c:f>
              <c:numCache>
                <c:formatCode>General</c:formatCode>
                <c:ptCount val="11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10.001999200639375</c:v>
                </c:pt>
                <c:pt idx="5">
                  <c:v>12.501999200639375</c:v>
                </c:pt>
                <c:pt idx="6">
                  <c:v>15.001999200639375</c:v>
                </c:pt>
                <c:pt idx="7">
                  <c:v>17.501999200639375</c:v>
                </c:pt>
                <c:pt idx="8">
                  <c:v>20.001999200639375</c:v>
                </c:pt>
                <c:pt idx="9">
                  <c:v>22.501999200639375</c:v>
                </c:pt>
                <c:pt idx="10">
                  <c:v>25.003998401278714</c:v>
                </c:pt>
              </c:numCache>
            </c:numRef>
          </c:xVal>
          <c:yVal>
            <c:numRef>
              <c:f>CPX_Summary!$Z$31:$Z$41</c:f>
              <c:numCache>
                <c:formatCode>General</c:formatCode>
                <c:ptCount val="11"/>
                <c:pt idx="0">
                  <c:v>76.762358584000111</c:v>
                </c:pt>
                <c:pt idx="1">
                  <c:v>77.394506857924199</c:v>
                </c:pt>
                <c:pt idx="2">
                  <c:v>77.399987124336945</c:v>
                </c:pt>
                <c:pt idx="3">
                  <c:v>77.885338277895158</c:v>
                </c:pt>
                <c:pt idx="4">
                  <c:v>78.96522029489816</c:v>
                </c:pt>
                <c:pt idx="5">
                  <c:v>79.084859980343282</c:v>
                </c:pt>
                <c:pt idx="6">
                  <c:v>78.394915320168508</c:v>
                </c:pt>
                <c:pt idx="7">
                  <c:v>79.207951328156113</c:v>
                </c:pt>
                <c:pt idx="8">
                  <c:v>79.758835765953989</c:v>
                </c:pt>
                <c:pt idx="9">
                  <c:v>80.165260077222015</c:v>
                </c:pt>
                <c:pt idx="10">
                  <c:v>80.357568436577765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16-784B-9924-4E1A52C6E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975952"/>
        <c:axId val="876977600"/>
      </c:scatterChart>
      <c:valAx>
        <c:axId val="87697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977600"/>
        <c:crosses val="autoZero"/>
        <c:crossBetween val="midCat"/>
      </c:valAx>
      <c:valAx>
        <c:axId val="87697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97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CPX_Summary!$AK$92:$AK$169</c:f>
              <c:numCache>
                <c:formatCode>0.00000</c:formatCode>
                <c:ptCount val="78"/>
                <c:pt idx="0">
                  <c:v>0.99766032195750509</c:v>
                </c:pt>
                <c:pt idx="1">
                  <c:v>1.0035070657505338</c:v>
                </c:pt>
                <c:pt idx="2">
                  <c:v>1.0739735835231714</c:v>
                </c:pt>
                <c:pt idx="3">
                  <c:v>1.3907888523968088</c:v>
                </c:pt>
                <c:pt idx="4">
                  <c:v>1.6017137961832781</c:v>
                </c:pt>
                <c:pt idx="5">
                  <c:v>1.6234590687991168</c:v>
                </c:pt>
                <c:pt idx="6">
                  <c:v>1.6276228458107411</c:v>
                </c:pt>
                <c:pt idx="7">
                  <c:v>1.6947132877923161</c:v>
                </c:pt>
                <c:pt idx="8">
                  <c:v>2.4707333243833052</c:v>
                </c:pt>
                <c:pt idx="9">
                  <c:v>2.5884719956857429</c:v>
                </c:pt>
                <c:pt idx="10">
                  <c:v>2.6940815998787961</c:v>
                </c:pt>
                <c:pt idx="11">
                  <c:v>2.7681805704489677</c:v>
                </c:pt>
                <c:pt idx="12">
                  <c:v>2.9604732538197371</c:v>
                </c:pt>
                <c:pt idx="13">
                  <c:v>3.2691965965180025</c:v>
                </c:pt>
                <c:pt idx="14">
                  <c:v>3.3962127052429727</c:v>
                </c:pt>
                <c:pt idx="15">
                  <c:v>3.4625901388800653</c:v>
                </c:pt>
                <c:pt idx="16">
                  <c:v>3.6403163383226622</c:v>
                </c:pt>
                <c:pt idx="17">
                  <c:v>3.7393254657731756</c:v>
                </c:pt>
                <c:pt idx="18">
                  <c:v>3.7783233725899832</c:v>
                </c:pt>
                <c:pt idx="19">
                  <c:v>3.9014727133701226</c:v>
                </c:pt>
                <c:pt idx="20">
                  <c:v>3.9307271702090025</c:v>
                </c:pt>
                <c:pt idx="21">
                  <c:v>3.9516456027007321</c:v>
                </c:pt>
                <c:pt idx="22">
                  <c:v>4.0900033772567497</c:v>
                </c:pt>
                <c:pt idx="23">
                  <c:v>4.1377265084642172</c:v>
                </c:pt>
                <c:pt idx="24">
                  <c:v>4.1458712118301548</c:v>
                </c:pt>
                <c:pt idx="25">
                  <c:v>4.1584445993190347</c:v>
                </c:pt>
                <c:pt idx="26">
                  <c:v>4.7756052140500085</c:v>
                </c:pt>
                <c:pt idx="27">
                  <c:v>5.2168536720158061</c:v>
                </c:pt>
                <c:pt idx="28">
                  <c:v>5.6751485682439196</c:v>
                </c:pt>
                <c:pt idx="29">
                  <c:v>5.7046131803449462</c:v>
                </c:pt>
                <c:pt idx="30">
                  <c:v>6.1042112265595438</c:v>
                </c:pt>
                <c:pt idx="31">
                  <c:v>6.1378326587154248</c:v>
                </c:pt>
                <c:pt idx="32">
                  <c:v>6.2736388118464799</c:v>
                </c:pt>
                <c:pt idx="33">
                  <c:v>6.3916023288354573</c:v>
                </c:pt>
                <c:pt idx="34">
                  <c:v>7.1854689009030883</c:v>
                </c:pt>
                <c:pt idx="35">
                  <c:v>7.4016442094253119</c:v>
                </c:pt>
                <c:pt idx="36">
                  <c:v>7.9327316911161176</c:v>
                </c:pt>
                <c:pt idx="37">
                  <c:v>7.9517243925309842</c:v>
                </c:pt>
                <c:pt idx="38">
                  <c:v>10.033251332306337</c:v>
                </c:pt>
                <c:pt idx="39">
                  <c:v>10.117702026724611</c:v>
                </c:pt>
                <c:pt idx="40">
                  <c:v>10.902560998240531</c:v>
                </c:pt>
                <c:pt idx="41">
                  <c:v>11.054042432383691</c:v>
                </c:pt>
                <c:pt idx="42">
                  <c:v>15.782656666124808</c:v>
                </c:pt>
                <c:pt idx="43">
                  <c:v>19.490777373772271</c:v>
                </c:pt>
                <c:pt idx="44">
                  <c:v>22.511750687247449</c:v>
                </c:pt>
                <c:pt idx="45">
                  <c:v>24.74811412281327</c:v>
                </c:pt>
                <c:pt idx="46">
                  <c:v>24.846677740969632</c:v>
                </c:pt>
                <c:pt idx="47">
                  <c:v>26.180659347437558</c:v>
                </c:pt>
                <c:pt idx="48">
                  <c:v>26.292870501411635</c:v>
                </c:pt>
                <c:pt idx="49">
                  <c:v>26.485855072215607</c:v>
                </c:pt>
                <c:pt idx="50">
                  <c:v>26.649805247629097</c:v>
                </c:pt>
                <c:pt idx="51">
                  <c:v>27.171429403119316</c:v>
                </c:pt>
                <c:pt idx="52">
                  <c:v>28.733571612517643</c:v>
                </c:pt>
                <c:pt idx="53">
                  <c:v>29.243169832958376</c:v>
                </c:pt>
                <c:pt idx="54">
                  <c:v>29.702377579528243</c:v>
                </c:pt>
                <c:pt idx="55">
                  <c:v>29.897404568620104</c:v>
                </c:pt>
                <c:pt idx="56">
                  <c:v>31.782861348279912</c:v>
                </c:pt>
                <c:pt idx="57">
                  <c:v>31.8705218956053</c:v>
                </c:pt>
                <c:pt idx="58">
                  <c:v>32.253429959486212</c:v>
                </c:pt>
                <c:pt idx="59">
                  <c:v>32.815990275745428</c:v>
                </c:pt>
                <c:pt idx="60">
                  <c:v>33.157344137513164</c:v>
                </c:pt>
                <c:pt idx="61">
                  <c:v>33.270546817722419</c:v>
                </c:pt>
                <c:pt idx="62">
                  <c:v>34.739318670008103</c:v>
                </c:pt>
                <c:pt idx="63">
                  <c:v>34.806726173872946</c:v>
                </c:pt>
                <c:pt idx="64">
                  <c:v>34.98695002341924</c:v>
                </c:pt>
                <c:pt idx="65">
                  <c:v>35.030803470498768</c:v>
                </c:pt>
                <c:pt idx="68">
                  <c:v>4.2297502561499911</c:v>
                </c:pt>
                <c:pt idx="69">
                  <c:v>4.576209574582963</c:v>
                </c:pt>
                <c:pt idx="70">
                  <c:v>10.241005680591361</c:v>
                </c:pt>
                <c:pt idx="71">
                  <c:v>10.644423336061839</c:v>
                </c:pt>
                <c:pt idx="72">
                  <c:v>27.018655565581863</c:v>
                </c:pt>
                <c:pt idx="73">
                  <c:v>35.916060598341865</c:v>
                </c:pt>
                <c:pt idx="74">
                  <c:v>2.2028684110330392</c:v>
                </c:pt>
                <c:pt idx="75">
                  <c:v>4.9388455739623884</c:v>
                </c:pt>
                <c:pt idx="76">
                  <c:v>3.8593433989683543</c:v>
                </c:pt>
                <c:pt idx="77">
                  <c:v>29.262754986369103</c:v>
                </c:pt>
              </c:numCache>
            </c:numRef>
          </c:xVal>
          <c:yVal>
            <c:numRef>
              <c:f>CPX_Summary!$V$92:$V$169</c:f>
              <c:numCache>
                <c:formatCode>General</c:formatCode>
                <c:ptCount val="78"/>
                <c:pt idx="0">
                  <c:v>1.024556</c:v>
                </c:pt>
                <c:pt idx="1">
                  <c:v>0.81883399999999995</c:v>
                </c:pt>
                <c:pt idx="2">
                  <c:v>0.83075500000000002</c:v>
                </c:pt>
                <c:pt idx="3">
                  <c:v>1.1581490000000001</c:v>
                </c:pt>
                <c:pt idx="4">
                  <c:v>0.89505299999999999</c:v>
                </c:pt>
                <c:pt idx="5">
                  <c:v>0.85187000000000002</c:v>
                </c:pt>
                <c:pt idx="6">
                  <c:v>1.4457990000000001</c:v>
                </c:pt>
                <c:pt idx="7">
                  <c:v>0.88309400000000005</c:v>
                </c:pt>
                <c:pt idx="8">
                  <c:v>1.2612289999999999</c:v>
                </c:pt>
                <c:pt idx="9">
                  <c:v>0.83143699999999998</c:v>
                </c:pt>
                <c:pt idx="10">
                  <c:v>0.84399199999999996</c:v>
                </c:pt>
                <c:pt idx="11">
                  <c:v>1.0521419999999999</c:v>
                </c:pt>
                <c:pt idx="12">
                  <c:v>1.245484</c:v>
                </c:pt>
                <c:pt idx="13">
                  <c:v>0.70187299999999997</c:v>
                </c:pt>
                <c:pt idx="14">
                  <c:v>0.59287999999999996</c:v>
                </c:pt>
                <c:pt idx="15">
                  <c:v>1.086894</c:v>
                </c:pt>
                <c:pt idx="16">
                  <c:v>1.220418</c:v>
                </c:pt>
                <c:pt idx="17">
                  <c:v>1.241684</c:v>
                </c:pt>
                <c:pt idx="18">
                  <c:v>0.84587299999999999</c:v>
                </c:pt>
                <c:pt idx="19">
                  <c:v>0.965561</c:v>
                </c:pt>
                <c:pt idx="20">
                  <c:v>1.0542860000000001</c:v>
                </c:pt>
                <c:pt idx="21">
                  <c:v>1.175583</c:v>
                </c:pt>
                <c:pt idx="22">
                  <c:v>1.060349</c:v>
                </c:pt>
                <c:pt idx="23">
                  <c:v>1.023596</c:v>
                </c:pt>
                <c:pt idx="24">
                  <c:v>0.748668</c:v>
                </c:pt>
                <c:pt idx="25">
                  <c:v>0.96540999999999999</c:v>
                </c:pt>
                <c:pt idx="26">
                  <c:v>1.156836</c:v>
                </c:pt>
                <c:pt idx="27">
                  <c:v>0.96324799999999999</c:v>
                </c:pt>
                <c:pt idx="28">
                  <c:v>1.198947</c:v>
                </c:pt>
                <c:pt idx="29">
                  <c:v>1.163894</c:v>
                </c:pt>
                <c:pt idx="30">
                  <c:v>1.1301680000000001</c:v>
                </c:pt>
                <c:pt idx="31">
                  <c:v>0.65102400000000005</c:v>
                </c:pt>
                <c:pt idx="32">
                  <c:v>0.83515399999999995</c:v>
                </c:pt>
                <c:pt idx="33">
                  <c:v>1.0992580000000001</c:v>
                </c:pt>
                <c:pt idx="34">
                  <c:v>0.42114600000000002</c:v>
                </c:pt>
                <c:pt idx="35">
                  <c:v>1.086684</c:v>
                </c:pt>
                <c:pt idx="36">
                  <c:v>0.46509</c:v>
                </c:pt>
                <c:pt idx="37">
                  <c:v>0.65334899999999996</c:v>
                </c:pt>
                <c:pt idx="38">
                  <c:v>0.95017399999999996</c:v>
                </c:pt>
                <c:pt idx="39">
                  <c:v>0.44849600000000001</c:v>
                </c:pt>
                <c:pt idx="40">
                  <c:v>0.91138600000000003</c:v>
                </c:pt>
                <c:pt idx="41">
                  <c:v>0.86937299999999995</c:v>
                </c:pt>
                <c:pt idx="42">
                  <c:v>0.25437900000000002</c:v>
                </c:pt>
                <c:pt idx="43">
                  <c:v>0.54742599999999997</c:v>
                </c:pt>
                <c:pt idx="44">
                  <c:v>0.68418199999999996</c:v>
                </c:pt>
                <c:pt idx="45">
                  <c:v>0.52369600000000005</c:v>
                </c:pt>
                <c:pt idx="46">
                  <c:v>0.70100300000000004</c:v>
                </c:pt>
                <c:pt idx="47">
                  <c:v>0.63295100000000004</c:v>
                </c:pt>
                <c:pt idx="48">
                  <c:v>0.80998999999999999</c:v>
                </c:pt>
                <c:pt idx="49">
                  <c:v>0.78073499999999996</c:v>
                </c:pt>
                <c:pt idx="50">
                  <c:v>0.65137400000000001</c:v>
                </c:pt>
                <c:pt idx="51">
                  <c:v>0.42311399999999999</c:v>
                </c:pt>
                <c:pt idx="52">
                  <c:v>0.79816100000000001</c:v>
                </c:pt>
                <c:pt idx="53">
                  <c:v>0.69338999999999995</c:v>
                </c:pt>
                <c:pt idx="54">
                  <c:v>0.77417800000000003</c:v>
                </c:pt>
                <c:pt idx="55">
                  <c:v>0.92083400000000004</c:v>
                </c:pt>
                <c:pt idx="56">
                  <c:v>0.23873900000000001</c:v>
                </c:pt>
                <c:pt idx="57">
                  <c:v>0.74348499999999995</c:v>
                </c:pt>
                <c:pt idx="58">
                  <c:v>0.60021899999999995</c:v>
                </c:pt>
                <c:pt idx="59">
                  <c:v>0.37134600000000001</c:v>
                </c:pt>
                <c:pt idx="60">
                  <c:v>0.65849299999999999</c:v>
                </c:pt>
                <c:pt idx="61">
                  <c:v>0.52659999999999996</c:v>
                </c:pt>
                <c:pt idx="62">
                  <c:v>0.43844499999999997</c:v>
                </c:pt>
                <c:pt idx="63">
                  <c:v>0.60407900000000003</c:v>
                </c:pt>
                <c:pt idx="64">
                  <c:v>0.34823399999999999</c:v>
                </c:pt>
                <c:pt idx="65">
                  <c:v>0.245061</c:v>
                </c:pt>
                <c:pt idx="68">
                  <c:v>0.29601100000000002</c:v>
                </c:pt>
                <c:pt idx="69">
                  <c:v>0.31557400000000002</c:v>
                </c:pt>
                <c:pt idx="70">
                  <c:v>0.27366000000000001</c:v>
                </c:pt>
                <c:pt idx="71">
                  <c:v>0.27312599999999998</c:v>
                </c:pt>
                <c:pt idx="72">
                  <c:v>0.24310100000000001</c:v>
                </c:pt>
                <c:pt idx="73">
                  <c:v>0.249218</c:v>
                </c:pt>
                <c:pt idx="74">
                  <c:v>0.324826</c:v>
                </c:pt>
                <c:pt idx="75">
                  <c:v>0.30005100000000001</c:v>
                </c:pt>
                <c:pt idx="76">
                  <c:v>0.307531</c:v>
                </c:pt>
                <c:pt idx="77">
                  <c:v>0.23544399999999999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CA-B44F-8784-1A47FE225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48943"/>
        <c:axId val="211331807"/>
      </c:scatterChart>
      <c:valAx>
        <c:axId val="21174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31807"/>
        <c:crosses val="autoZero"/>
        <c:crossBetween val="midCat"/>
      </c:valAx>
      <c:valAx>
        <c:axId val="21133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48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CPX_Summary!$M$130:$M$157</c:f>
              <c:numCache>
                <c:formatCode>General</c:formatCode>
                <c:ptCount val="28"/>
                <c:pt idx="0">
                  <c:v>0.39679700000000001</c:v>
                </c:pt>
                <c:pt idx="1">
                  <c:v>0.55919300000000005</c:v>
                </c:pt>
                <c:pt idx="2">
                  <c:v>0.44559199999999999</c:v>
                </c:pt>
                <c:pt idx="3">
                  <c:v>0.36765300000000001</c:v>
                </c:pt>
                <c:pt idx="4">
                  <c:v>0.56349899999999997</c:v>
                </c:pt>
                <c:pt idx="5">
                  <c:v>0.43091200000000002</c:v>
                </c:pt>
                <c:pt idx="6">
                  <c:v>0.64874100000000001</c:v>
                </c:pt>
                <c:pt idx="7">
                  <c:v>0.80249700000000002</c:v>
                </c:pt>
                <c:pt idx="8">
                  <c:v>0.349854</c:v>
                </c:pt>
                <c:pt idx="9">
                  <c:v>0.71620499999999998</c:v>
                </c:pt>
                <c:pt idx="10">
                  <c:v>0.44128699999999998</c:v>
                </c:pt>
                <c:pt idx="11">
                  <c:v>0.40867799999999999</c:v>
                </c:pt>
                <c:pt idx="12">
                  <c:v>0.34006599999999998</c:v>
                </c:pt>
                <c:pt idx="13">
                  <c:v>0.85812900000000003</c:v>
                </c:pt>
                <c:pt idx="14">
                  <c:v>0.380025</c:v>
                </c:pt>
                <c:pt idx="15">
                  <c:v>0.31317600000000001</c:v>
                </c:pt>
                <c:pt idx="16">
                  <c:v>0.37142700000000001</c:v>
                </c:pt>
                <c:pt idx="17">
                  <c:v>0.71597299999999997</c:v>
                </c:pt>
                <c:pt idx="18">
                  <c:v>0.53964800000000002</c:v>
                </c:pt>
                <c:pt idx="19">
                  <c:v>0.36310399999999998</c:v>
                </c:pt>
                <c:pt idx="20">
                  <c:v>0.50321000000000005</c:v>
                </c:pt>
                <c:pt idx="21">
                  <c:v>0.307444</c:v>
                </c:pt>
                <c:pt idx="22">
                  <c:v>1.078355</c:v>
                </c:pt>
                <c:pt idx="23">
                  <c:v>0.74429599999999996</c:v>
                </c:pt>
                <c:pt idx="24">
                  <c:v>0.893459</c:v>
                </c:pt>
                <c:pt idx="25">
                  <c:v>0.52149599999999996</c:v>
                </c:pt>
                <c:pt idx="26">
                  <c:v>0.39520499999999997</c:v>
                </c:pt>
                <c:pt idx="27">
                  <c:v>0.56020999999999999</c:v>
                </c:pt>
              </c:numCache>
            </c:numRef>
          </c:xVal>
          <c:yVal>
            <c:numRef>
              <c:f>CPX_Summary!$P$130:$P$157</c:f>
              <c:numCache>
                <c:formatCode>General</c:formatCode>
                <c:ptCount val="28"/>
                <c:pt idx="0">
                  <c:v>22.197780000000002</c:v>
                </c:pt>
                <c:pt idx="1">
                  <c:v>20.438690000000001</c:v>
                </c:pt>
                <c:pt idx="2">
                  <c:v>22.224440000000001</c:v>
                </c:pt>
                <c:pt idx="3">
                  <c:v>22.805869999999999</c:v>
                </c:pt>
                <c:pt idx="4">
                  <c:v>21.773579999999999</c:v>
                </c:pt>
                <c:pt idx="5">
                  <c:v>20.607690000000002</c:v>
                </c:pt>
                <c:pt idx="6">
                  <c:v>20.940460000000002</c:v>
                </c:pt>
                <c:pt idx="7">
                  <c:v>20.73583</c:v>
                </c:pt>
                <c:pt idx="8">
                  <c:v>22.848669999999998</c:v>
                </c:pt>
                <c:pt idx="9">
                  <c:v>21.240600000000001</c:v>
                </c:pt>
                <c:pt idx="10">
                  <c:v>22.07591</c:v>
                </c:pt>
                <c:pt idx="11">
                  <c:v>22.559640000000002</c:v>
                </c:pt>
                <c:pt idx="12">
                  <c:v>21.994800000000001</c:v>
                </c:pt>
                <c:pt idx="13">
                  <c:v>19.149750000000001</c:v>
                </c:pt>
                <c:pt idx="14">
                  <c:v>22.214870000000001</c:v>
                </c:pt>
                <c:pt idx="15">
                  <c:v>22.61393</c:v>
                </c:pt>
                <c:pt idx="16">
                  <c:v>22.404990000000002</c:v>
                </c:pt>
                <c:pt idx="17">
                  <c:v>21.79393</c:v>
                </c:pt>
                <c:pt idx="18">
                  <c:v>22.43891</c:v>
                </c:pt>
                <c:pt idx="19">
                  <c:v>22.571660000000001</c:v>
                </c:pt>
                <c:pt idx="20">
                  <c:v>21.673469999999998</c:v>
                </c:pt>
                <c:pt idx="21">
                  <c:v>21.53407</c:v>
                </c:pt>
                <c:pt idx="22">
                  <c:v>18.07713</c:v>
                </c:pt>
                <c:pt idx="23">
                  <c:v>20.966470000000001</c:v>
                </c:pt>
                <c:pt idx="24">
                  <c:v>19.301960000000001</c:v>
                </c:pt>
                <c:pt idx="25">
                  <c:v>20.694050000000001</c:v>
                </c:pt>
                <c:pt idx="26">
                  <c:v>20.81757</c:v>
                </c:pt>
                <c:pt idx="27">
                  <c:v>22.177869999999999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ED-A948-A5D6-5259186B0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969344"/>
        <c:axId val="1395834768"/>
      </c:scatterChart>
      <c:valAx>
        <c:axId val="139296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834768"/>
        <c:crosses val="autoZero"/>
        <c:crossBetween val="midCat"/>
      </c:valAx>
      <c:valAx>
        <c:axId val="1395834768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96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5465863561552802"/>
                  <c:y val="-4.68869582471158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CPX_Summary!$O$130:$O$157</c:f>
              <c:numCache>
                <c:formatCode>General</c:formatCode>
                <c:ptCount val="28"/>
                <c:pt idx="0">
                  <c:v>48.43</c:v>
                </c:pt>
                <c:pt idx="1">
                  <c:v>51.149949999999997</c:v>
                </c:pt>
                <c:pt idx="2">
                  <c:v>48.657400000000003</c:v>
                </c:pt>
                <c:pt idx="3">
                  <c:v>48.413249999999998</c:v>
                </c:pt>
                <c:pt idx="4">
                  <c:v>48.561799999999998</c:v>
                </c:pt>
                <c:pt idx="5">
                  <c:v>51.563189999999999</c:v>
                </c:pt>
                <c:pt idx="6">
                  <c:v>52.856439999999999</c:v>
                </c:pt>
                <c:pt idx="7">
                  <c:v>51.532470000000004</c:v>
                </c:pt>
                <c:pt idx="8">
                  <c:v>51.134129999999999</c:v>
                </c:pt>
                <c:pt idx="9">
                  <c:v>51.285229999999999</c:v>
                </c:pt>
                <c:pt idx="10">
                  <c:v>50.64564</c:v>
                </c:pt>
                <c:pt idx="11">
                  <c:v>50.790080000000003</c:v>
                </c:pt>
                <c:pt idx="12">
                  <c:v>51.881999999999998</c:v>
                </c:pt>
                <c:pt idx="13">
                  <c:v>51.446089999999998</c:v>
                </c:pt>
                <c:pt idx="14">
                  <c:v>49.986609999999999</c:v>
                </c:pt>
                <c:pt idx="15">
                  <c:v>50.828780000000002</c:v>
                </c:pt>
                <c:pt idx="16">
                  <c:v>48.616019999999999</c:v>
                </c:pt>
                <c:pt idx="17">
                  <c:v>48.402720000000002</c:v>
                </c:pt>
                <c:pt idx="18">
                  <c:v>52.618290000000002</c:v>
                </c:pt>
                <c:pt idx="19">
                  <c:v>50.150739999999999</c:v>
                </c:pt>
                <c:pt idx="20">
                  <c:v>50.974130000000002</c:v>
                </c:pt>
                <c:pt idx="21">
                  <c:v>52.777769999999997</c:v>
                </c:pt>
                <c:pt idx="22">
                  <c:v>52.617370000000001</c:v>
                </c:pt>
                <c:pt idx="23">
                  <c:v>51.209400000000002</c:v>
                </c:pt>
                <c:pt idx="24">
                  <c:v>51.091909999999999</c:v>
                </c:pt>
                <c:pt idx="25">
                  <c:v>50.15522</c:v>
                </c:pt>
                <c:pt idx="26">
                  <c:v>50.985750000000003</c:v>
                </c:pt>
                <c:pt idx="27">
                  <c:v>51.306449999999998</c:v>
                </c:pt>
              </c:numCache>
            </c:numRef>
          </c:xVal>
          <c:yVal>
            <c:numRef>
              <c:f>CPX_Summary!$M$130:$M$157</c:f>
              <c:numCache>
                <c:formatCode>General</c:formatCode>
                <c:ptCount val="28"/>
                <c:pt idx="0">
                  <c:v>0.39679700000000001</c:v>
                </c:pt>
                <c:pt idx="1">
                  <c:v>0.55919300000000005</c:v>
                </c:pt>
                <c:pt idx="2">
                  <c:v>0.44559199999999999</c:v>
                </c:pt>
                <c:pt idx="3">
                  <c:v>0.36765300000000001</c:v>
                </c:pt>
                <c:pt idx="4">
                  <c:v>0.56349899999999997</c:v>
                </c:pt>
                <c:pt idx="5">
                  <c:v>0.43091200000000002</c:v>
                </c:pt>
                <c:pt idx="6">
                  <c:v>0.64874100000000001</c:v>
                </c:pt>
                <c:pt idx="7">
                  <c:v>0.80249700000000002</c:v>
                </c:pt>
                <c:pt idx="8">
                  <c:v>0.349854</c:v>
                </c:pt>
                <c:pt idx="9">
                  <c:v>0.71620499999999998</c:v>
                </c:pt>
                <c:pt idx="10">
                  <c:v>0.44128699999999998</c:v>
                </c:pt>
                <c:pt idx="11">
                  <c:v>0.40867799999999999</c:v>
                </c:pt>
                <c:pt idx="12">
                  <c:v>0.34006599999999998</c:v>
                </c:pt>
                <c:pt idx="13">
                  <c:v>0.85812900000000003</c:v>
                </c:pt>
                <c:pt idx="14">
                  <c:v>0.380025</c:v>
                </c:pt>
                <c:pt idx="15">
                  <c:v>0.31317600000000001</c:v>
                </c:pt>
                <c:pt idx="16">
                  <c:v>0.37142700000000001</c:v>
                </c:pt>
                <c:pt idx="17">
                  <c:v>0.71597299999999997</c:v>
                </c:pt>
                <c:pt idx="18">
                  <c:v>0.53964800000000002</c:v>
                </c:pt>
                <c:pt idx="19">
                  <c:v>0.36310399999999998</c:v>
                </c:pt>
                <c:pt idx="20">
                  <c:v>0.50321000000000005</c:v>
                </c:pt>
                <c:pt idx="21">
                  <c:v>0.307444</c:v>
                </c:pt>
                <c:pt idx="22">
                  <c:v>1.078355</c:v>
                </c:pt>
                <c:pt idx="23">
                  <c:v>0.74429599999999996</c:v>
                </c:pt>
                <c:pt idx="24">
                  <c:v>0.893459</c:v>
                </c:pt>
                <c:pt idx="25">
                  <c:v>0.52149599999999996</c:v>
                </c:pt>
                <c:pt idx="26">
                  <c:v>0.39520499999999997</c:v>
                </c:pt>
                <c:pt idx="27">
                  <c:v>0.56020999999999999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BB-F442-A791-A870BFA14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762432"/>
        <c:axId val="1383037616"/>
      </c:scatterChart>
      <c:valAx>
        <c:axId val="139376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037616"/>
        <c:crosses val="autoZero"/>
        <c:crossBetween val="midCat"/>
      </c:valAx>
      <c:valAx>
        <c:axId val="138303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76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Melt Vein cpx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CPX_Summary!$AK$92:$AK$169</c:f>
              <c:numCache>
                <c:formatCode>0.00000</c:formatCode>
                <c:ptCount val="78"/>
                <c:pt idx="0">
                  <c:v>0.99766032195750509</c:v>
                </c:pt>
                <c:pt idx="1">
                  <c:v>1.0035070657505338</c:v>
                </c:pt>
                <c:pt idx="2">
                  <c:v>1.0739735835231714</c:v>
                </c:pt>
                <c:pt idx="3">
                  <c:v>1.3907888523968088</c:v>
                </c:pt>
                <c:pt idx="4">
                  <c:v>1.6017137961832781</c:v>
                </c:pt>
                <c:pt idx="5">
                  <c:v>1.6234590687991168</c:v>
                </c:pt>
                <c:pt idx="6">
                  <c:v>1.6276228458107411</c:v>
                </c:pt>
                <c:pt idx="7">
                  <c:v>1.6947132877923161</c:v>
                </c:pt>
                <c:pt idx="8">
                  <c:v>2.4707333243833052</c:v>
                </c:pt>
                <c:pt idx="9">
                  <c:v>2.5884719956857429</c:v>
                </c:pt>
                <c:pt idx="10">
                  <c:v>2.6940815998787961</c:v>
                </c:pt>
                <c:pt idx="11">
                  <c:v>2.7681805704489677</c:v>
                </c:pt>
                <c:pt idx="12">
                  <c:v>2.9604732538197371</c:v>
                </c:pt>
                <c:pt idx="13">
                  <c:v>3.2691965965180025</c:v>
                </c:pt>
                <c:pt idx="14">
                  <c:v>3.3962127052429727</c:v>
                </c:pt>
                <c:pt idx="15">
                  <c:v>3.4625901388800653</c:v>
                </c:pt>
                <c:pt idx="16">
                  <c:v>3.6403163383226622</c:v>
                </c:pt>
                <c:pt idx="17">
                  <c:v>3.7393254657731756</c:v>
                </c:pt>
                <c:pt idx="18">
                  <c:v>3.7783233725899832</c:v>
                </c:pt>
                <c:pt idx="19">
                  <c:v>3.9014727133701226</c:v>
                </c:pt>
                <c:pt idx="20">
                  <c:v>3.9307271702090025</c:v>
                </c:pt>
                <c:pt idx="21">
                  <c:v>3.9516456027007321</c:v>
                </c:pt>
                <c:pt idx="22">
                  <c:v>4.0900033772567497</c:v>
                </c:pt>
                <c:pt idx="23">
                  <c:v>4.1377265084642172</c:v>
                </c:pt>
                <c:pt idx="24">
                  <c:v>4.1458712118301548</c:v>
                </c:pt>
                <c:pt idx="25">
                  <c:v>4.1584445993190347</c:v>
                </c:pt>
                <c:pt idx="26">
                  <c:v>4.7756052140500085</c:v>
                </c:pt>
                <c:pt idx="27">
                  <c:v>5.2168536720158061</c:v>
                </c:pt>
                <c:pt idx="28">
                  <c:v>5.6751485682439196</c:v>
                </c:pt>
                <c:pt idx="29">
                  <c:v>5.7046131803449462</c:v>
                </c:pt>
                <c:pt idx="30">
                  <c:v>6.1042112265595438</c:v>
                </c:pt>
                <c:pt idx="31">
                  <c:v>6.1378326587154248</c:v>
                </c:pt>
                <c:pt idx="32">
                  <c:v>6.2736388118464799</c:v>
                </c:pt>
                <c:pt idx="33">
                  <c:v>6.3916023288354573</c:v>
                </c:pt>
                <c:pt idx="34">
                  <c:v>7.1854689009030883</c:v>
                </c:pt>
                <c:pt idx="35">
                  <c:v>7.4016442094253119</c:v>
                </c:pt>
                <c:pt idx="36">
                  <c:v>7.9327316911161176</c:v>
                </c:pt>
                <c:pt idx="37">
                  <c:v>7.9517243925309842</c:v>
                </c:pt>
                <c:pt idx="38">
                  <c:v>10.033251332306337</c:v>
                </c:pt>
                <c:pt idx="39">
                  <c:v>10.117702026724611</c:v>
                </c:pt>
                <c:pt idx="40">
                  <c:v>10.902560998240531</c:v>
                </c:pt>
                <c:pt idx="41">
                  <c:v>11.054042432383691</c:v>
                </c:pt>
                <c:pt idx="42">
                  <c:v>15.782656666124808</c:v>
                </c:pt>
                <c:pt idx="43">
                  <c:v>19.490777373772271</c:v>
                </c:pt>
                <c:pt idx="44">
                  <c:v>22.511750687247449</c:v>
                </c:pt>
                <c:pt idx="45">
                  <c:v>24.74811412281327</c:v>
                </c:pt>
                <c:pt idx="46">
                  <c:v>24.846677740969632</c:v>
                </c:pt>
                <c:pt idx="47">
                  <c:v>26.180659347437558</c:v>
                </c:pt>
                <c:pt idx="48">
                  <c:v>26.292870501411635</c:v>
                </c:pt>
                <c:pt idx="49">
                  <c:v>26.485855072215607</c:v>
                </c:pt>
                <c:pt idx="50">
                  <c:v>26.649805247629097</c:v>
                </c:pt>
                <c:pt idx="51">
                  <c:v>27.171429403119316</c:v>
                </c:pt>
                <c:pt idx="52">
                  <c:v>28.733571612517643</c:v>
                </c:pt>
                <c:pt idx="53">
                  <c:v>29.243169832958376</c:v>
                </c:pt>
                <c:pt idx="54">
                  <c:v>29.702377579528243</c:v>
                </c:pt>
                <c:pt idx="55">
                  <c:v>29.897404568620104</c:v>
                </c:pt>
                <c:pt idx="56">
                  <c:v>31.782861348279912</c:v>
                </c:pt>
                <c:pt idx="57">
                  <c:v>31.8705218956053</c:v>
                </c:pt>
                <c:pt idx="58">
                  <c:v>32.253429959486212</c:v>
                </c:pt>
                <c:pt idx="59">
                  <c:v>32.815990275745428</c:v>
                </c:pt>
                <c:pt idx="60">
                  <c:v>33.157344137513164</c:v>
                </c:pt>
                <c:pt idx="61">
                  <c:v>33.270546817722419</c:v>
                </c:pt>
                <c:pt idx="62">
                  <c:v>34.739318670008103</c:v>
                </c:pt>
                <c:pt idx="63">
                  <c:v>34.806726173872946</c:v>
                </c:pt>
                <c:pt idx="64">
                  <c:v>34.98695002341924</c:v>
                </c:pt>
                <c:pt idx="65">
                  <c:v>35.030803470498768</c:v>
                </c:pt>
                <c:pt idx="68">
                  <c:v>4.2297502561499911</c:v>
                </c:pt>
                <c:pt idx="69">
                  <c:v>4.576209574582963</c:v>
                </c:pt>
                <c:pt idx="70">
                  <c:v>10.241005680591361</c:v>
                </c:pt>
                <c:pt idx="71">
                  <c:v>10.644423336061839</c:v>
                </c:pt>
                <c:pt idx="72">
                  <c:v>27.018655565581863</c:v>
                </c:pt>
                <c:pt idx="73">
                  <c:v>35.916060598341865</c:v>
                </c:pt>
                <c:pt idx="74">
                  <c:v>2.2028684110330392</c:v>
                </c:pt>
                <c:pt idx="75">
                  <c:v>4.9388455739623884</c:v>
                </c:pt>
                <c:pt idx="76">
                  <c:v>3.8593433989683543</c:v>
                </c:pt>
                <c:pt idx="77">
                  <c:v>29.262754986369103</c:v>
                </c:pt>
              </c:numCache>
            </c:numRef>
          </c:xVal>
          <c:yVal>
            <c:numRef>
              <c:f>CPX_Summary!$V$92:$V$157</c:f>
              <c:numCache>
                <c:formatCode>General</c:formatCode>
                <c:ptCount val="66"/>
                <c:pt idx="0">
                  <c:v>1.024556</c:v>
                </c:pt>
                <c:pt idx="1">
                  <c:v>0.81883399999999995</c:v>
                </c:pt>
                <c:pt idx="2">
                  <c:v>0.83075500000000002</c:v>
                </c:pt>
                <c:pt idx="3">
                  <c:v>1.1581490000000001</c:v>
                </c:pt>
                <c:pt idx="4">
                  <c:v>0.89505299999999999</c:v>
                </c:pt>
                <c:pt idx="5">
                  <c:v>0.85187000000000002</c:v>
                </c:pt>
                <c:pt idx="6">
                  <c:v>1.4457990000000001</c:v>
                </c:pt>
                <c:pt idx="7">
                  <c:v>0.88309400000000005</c:v>
                </c:pt>
                <c:pt idx="8">
                  <c:v>1.2612289999999999</c:v>
                </c:pt>
                <c:pt idx="9">
                  <c:v>0.83143699999999998</c:v>
                </c:pt>
                <c:pt idx="10">
                  <c:v>0.84399199999999996</c:v>
                </c:pt>
                <c:pt idx="11">
                  <c:v>1.0521419999999999</c:v>
                </c:pt>
                <c:pt idx="12">
                  <c:v>1.245484</c:v>
                </c:pt>
                <c:pt idx="13">
                  <c:v>0.70187299999999997</c:v>
                </c:pt>
                <c:pt idx="14">
                  <c:v>0.59287999999999996</c:v>
                </c:pt>
                <c:pt idx="15">
                  <c:v>1.086894</c:v>
                </c:pt>
                <c:pt idx="16">
                  <c:v>1.220418</c:v>
                </c:pt>
                <c:pt idx="17">
                  <c:v>1.241684</c:v>
                </c:pt>
                <c:pt idx="18">
                  <c:v>0.84587299999999999</c:v>
                </c:pt>
                <c:pt idx="19">
                  <c:v>0.965561</c:v>
                </c:pt>
                <c:pt idx="20">
                  <c:v>1.0542860000000001</c:v>
                </c:pt>
                <c:pt idx="21">
                  <c:v>1.175583</c:v>
                </c:pt>
                <c:pt idx="22">
                  <c:v>1.060349</c:v>
                </c:pt>
                <c:pt idx="23">
                  <c:v>1.023596</c:v>
                </c:pt>
                <c:pt idx="24">
                  <c:v>0.748668</c:v>
                </c:pt>
                <c:pt idx="25">
                  <c:v>0.96540999999999999</c:v>
                </c:pt>
                <c:pt idx="26">
                  <c:v>1.156836</c:v>
                </c:pt>
                <c:pt idx="27">
                  <c:v>0.96324799999999999</c:v>
                </c:pt>
                <c:pt idx="28">
                  <c:v>1.198947</c:v>
                </c:pt>
                <c:pt idx="29">
                  <c:v>1.163894</c:v>
                </c:pt>
                <c:pt idx="30">
                  <c:v>1.1301680000000001</c:v>
                </c:pt>
                <c:pt idx="31">
                  <c:v>0.65102400000000005</c:v>
                </c:pt>
                <c:pt idx="32">
                  <c:v>0.83515399999999995</c:v>
                </c:pt>
                <c:pt idx="33">
                  <c:v>1.0992580000000001</c:v>
                </c:pt>
                <c:pt idx="34">
                  <c:v>0.42114600000000002</c:v>
                </c:pt>
                <c:pt idx="35">
                  <c:v>1.086684</c:v>
                </c:pt>
                <c:pt idx="36">
                  <c:v>0.46509</c:v>
                </c:pt>
                <c:pt idx="37">
                  <c:v>0.65334899999999996</c:v>
                </c:pt>
                <c:pt idx="38">
                  <c:v>0.95017399999999996</c:v>
                </c:pt>
                <c:pt idx="39">
                  <c:v>0.44849600000000001</c:v>
                </c:pt>
                <c:pt idx="40">
                  <c:v>0.91138600000000003</c:v>
                </c:pt>
                <c:pt idx="41">
                  <c:v>0.86937299999999995</c:v>
                </c:pt>
                <c:pt idx="42">
                  <c:v>0.25437900000000002</c:v>
                </c:pt>
                <c:pt idx="43">
                  <c:v>0.54742599999999997</c:v>
                </c:pt>
                <c:pt idx="44">
                  <c:v>0.68418199999999996</c:v>
                </c:pt>
                <c:pt idx="45">
                  <c:v>0.52369600000000005</c:v>
                </c:pt>
                <c:pt idx="46">
                  <c:v>0.70100300000000004</c:v>
                </c:pt>
                <c:pt idx="47">
                  <c:v>0.63295100000000004</c:v>
                </c:pt>
                <c:pt idx="48">
                  <c:v>0.80998999999999999</c:v>
                </c:pt>
                <c:pt idx="49">
                  <c:v>0.78073499999999996</c:v>
                </c:pt>
                <c:pt idx="50">
                  <c:v>0.65137400000000001</c:v>
                </c:pt>
                <c:pt idx="51">
                  <c:v>0.42311399999999999</c:v>
                </c:pt>
                <c:pt idx="52">
                  <c:v>0.79816100000000001</c:v>
                </c:pt>
                <c:pt idx="53">
                  <c:v>0.69338999999999995</c:v>
                </c:pt>
                <c:pt idx="54">
                  <c:v>0.77417800000000003</c:v>
                </c:pt>
                <c:pt idx="55">
                  <c:v>0.92083400000000004</c:v>
                </c:pt>
                <c:pt idx="56">
                  <c:v>0.23873900000000001</c:v>
                </c:pt>
                <c:pt idx="57">
                  <c:v>0.74348499999999995</c:v>
                </c:pt>
                <c:pt idx="58">
                  <c:v>0.60021899999999995</c:v>
                </c:pt>
                <c:pt idx="59">
                  <c:v>0.37134600000000001</c:v>
                </c:pt>
                <c:pt idx="60">
                  <c:v>0.65849299999999999</c:v>
                </c:pt>
                <c:pt idx="61">
                  <c:v>0.52659999999999996</c:v>
                </c:pt>
                <c:pt idx="62">
                  <c:v>0.43844499999999997</c:v>
                </c:pt>
                <c:pt idx="63">
                  <c:v>0.60407900000000003</c:v>
                </c:pt>
                <c:pt idx="64">
                  <c:v>0.34823399999999999</c:v>
                </c:pt>
                <c:pt idx="65">
                  <c:v>0.245061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FC-B143-8C5C-2659C39FC42B}"/>
            </c:ext>
          </c:extLst>
        </c:ser>
        <c:ser>
          <c:idx val="1"/>
          <c:order val="1"/>
          <c:tx>
            <c:v>Primary Cpx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CPX_Summary!$AK$160:$AK$169</c:f>
              <c:numCache>
                <c:formatCode>0.00000</c:formatCode>
                <c:ptCount val="10"/>
                <c:pt idx="0">
                  <c:v>4.2297502561499911</c:v>
                </c:pt>
                <c:pt idx="1">
                  <c:v>4.576209574582963</c:v>
                </c:pt>
                <c:pt idx="2">
                  <c:v>10.241005680591361</c:v>
                </c:pt>
                <c:pt idx="3">
                  <c:v>10.644423336061839</c:v>
                </c:pt>
                <c:pt idx="4">
                  <c:v>27.018655565581863</c:v>
                </c:pt>
                <c:pt idx="5">
                  <c:v>35.916060598341865</c:v>
                </c:pt>
                <c:pt idx="6">
                  <c:v>2.2028684110330392</c:v>
                </c:pt>
                <c:pt idx="7">
                  <c:v>4.9388455739623884</c:v>
                </c:pt>
                <c:pt idx="8">
                  <c:v>3.8593433989683543</c:v>
                </c:pt>
                <c:pt idx="9">
                  <c:v>29.262754986369103</c:v>
                </c:pt>
              </c:numCache>
            </c:numRef>
          </c:xVal>
          <c:yVal>
            <c:numRef>
              <c:f>CPX_Summary!$V$160:$V$169</c:f>
              <c:numCache>
                <c:formatCode>General</c:formatCode>
                <c:ptCount val="10"/>
                <c:pt idx="0">
                  <c:v>0.29601100000000002</c:v>
                </c:pt>
                <c:pt idx="1">
                  <c:v>0.31557400000000002</c:v>
                </c:pt>
                <c:pt idx="2">
                  <c:v>0.27366000000000001</c:v>
                </c:pt>
                <c:pt idx="3">
                  <c:v>0.27312599999999998</c:v>
                </c:pt>
                <c:pt idx="4">
                  <c:v>0.24310100000000001</c:v>
                </c:pt>
                <c:pt idx="5">
                  <c:v>0.249218</c:v>
                </c:pt>
                <c:pt idx="6">
                  <c:v>0.324826</c:v>
                </c:pt>
                <c:pt idx="7">
                  <c:v>0.30005100000000001</c:v>
                </c:pt>
                <c:pt idx="8">
                  <c:v>0.307531</c:v>
                </c:pt>
                <c:pt idx="9">
                  <c:v>0.23544399999999999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FC-B143-8C5C-2659C39FC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745952"/>
        <c:axId val="1516455616"/>
      </c:scatterChart>
      <c:valAx>
        <c:axId val="117974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455616"/>
        <c:crosses val="autoZero"/>
        <c:crossBetween val="midCat"/>
      </c:valAx>
      <c:valAx>
        <c:axId val="15164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74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CPX_Summary!$AK$92:$AK$169</c:f>
              <c:numCache>
                <c:formatCode>0.00000</c:formatCode>
                <c:ptCount val="78"/>
                <c:pt idx="0">
                  <c:v>0.99766032195750509</c:v>
                </c:pt>
                <c:pt idx="1">
                  <c:v>1.0035070657505338</c:v>
                </c:pt>
                <c:pt idx="2">
                  <c:v>1.0739735835231714</c:v>
                </c:pt>
                <c:pt idx="3">
                  <c:v>1.3907888523968088</c:v>
                </c:pt>
                <c:pt idx="4">
                  <c:v>1.6017137961832781</c:v>
                </c:pt>
                <c:pt idx="5">
                  <c:v>1.6234590687991168</c:v>
                </c:pt>
                <c:pt idx="6">
                  <c:v>1.6276228458107411</c:v>
                </c:pt>
                <c:pt idx="7">
                  <c:v>1.6947132877923161</c:v>
                </c:pt>
                <c:pt idx="8">
                  <c:v>2.4707333243833052</c:v>
                </c:pt>
                <c:pt idx="9">
                  <c:v>2.5884719956857429</c:v>
                </c:pt>
                <c:pt idx="10">
                  <c:v>2.6940815998787961</c:v>
                </c:pt>
                <c:pt idx="11">
                  <c:v>2.7681805704489677</c:v>
                </c:pt>
                <c:pt idx="12">
                  <c:v>2.9604732538197371</c:v>
                </c:pt>
                <c:pt idx="13">
                  <c:v>3.2691965965180025</c:v>
                </c:pt>
                <c:pt idx="14">
                  <c:v>3.3962127052429727</c:v>
                </c:pt>
                <c:pt idx="15">
                  <c:v>3.4625901388800653</c:v>
                </c:pt>
                <c:pt idx="16">
                  <c:v>3.6403163383226622</c:v>
                </c:pt>
                <c:pt idx="17">
                  <c:v>3.7393254657731756</c:v>
                </c:pt>
                <c:pt idx="18">
                  <c:v>3.7783233725899832</c:v>
                </c:pt>
                <c:pt idx="19">
                  <c:v>3.9014727133701226</c:v>
                </c:pt>
                <c:pt idx="20">
                  <c:v>3.9307271702090025</c:v>
                </c:pt>
                <c:pt idx="21">
                  <c:v>3.9516456027007321</c:v>
                </c:pt>
                <c:pt idx="22">
                  <c:v>4.0900033772567497</c:v>
                </c:pt>
                <c:pt idx="23">
                  <c:v>4.1377265084642172</c:v>
                </c:pt>
                <c:pt idx="24">
                  <c:v>4.1458712118301548</c:v>
                </c:pt>
                <c:pt idx="25">
                  <c:v>4.1584445993190347</c:v>
                </c:pt>
                <c:pt idx="26">
                  <c:v>4.7756052140500085</c:v>
                </c:pt>
                <c:pt idx="27">
                  <c:v>5.2168536720158061</c:v>
                </c:pt>
                <c:pt idx="28">
                  <c:v>5.6751485682439196</c:v>
                </c:pt>
                <c:pt idx="29">
                  <c:v>5.7046131803449462</c:v>
                </c:pt>
                <c:pt idx="30">
                  <c:v>6.1042112265595438</c:v>
                </c:pt>
                <c:pt idx="31">
                  <c:v>6.1378326587154248</c:v>
                </c:pt>
                <c:pt idx="32">
                  <c:v>6.2736388118464799</c:v>
                </c:pt>
                <c:pt idx="33">
                  <c:v>6.3916023288354573</c:v>
                </c:pt>
                <c:pt idx="34">
                  <c:v>7.1854689009030883</c:v>
                </c:pt>
                <c:pt idx="35">
                  <c:v>7.4016442094253119</c:v>
                </c:pt>
                <c:pt idx="36">
                  <c:v>7.9327316911161176</c:v>
                </c:pt>
                <c:pt idx="37">
                  <c:v>7.9517243925309842</c:v>
                </c:pt>
                <c:pt idx="38">
                  <c:v>10.033251332306337</c:v>
                </c:pt>
                <c:pt idx="39">
                  <c:v>10.117702026724611</c:v>
                </c:pt>
                <c:pt idx="40">
                  <c:v>10.902560998240531</c:v>
                </c:pt>
                <c:pt idx="41">
                  <c:v>11.054042432383691</c:v>
                </c:pt>
                <c:pt idx="42">
                  <c:v>15.782656666124808</c:v>
                </c:pt>
                <c:pt idx="43">
                  <c:v>19.490777373772271</c:v>
                </c:pt>
                <c:pt idx="44">
                  <c:v>22.511750687247449</c:v>
                </c:pt>
                <c:pt idx="45">
                  <c:v>24.74811412281327</c:v>
                </c:pt>
                <c:pt idx="46">
                  <c:v>24.846677740969632</c:v>
                </c:pt>
                <c:pt idx="47">
                  <c:v>26.180659347437558</c:v>
                </c:pt>
                <c:pt idx="48">
                  <c:v>26.292870501411635</c:v>
                </c:pt>
                <c:pt idx="49">
                  <c:v>26.485855072215607</c:v>
                </c:pt>
                <c:pt idx="50">
                  <c:v>26.649805247629097</c:v>
                </c:pt>
                <c:pt idx="51">
                  <c:v>27.171429403119316</c:v>
                </c:pt>
                <c:pt idx="52">
                  <c:v>28.733571612517643</c:v>
                </c:pt>
                <c:pt idx="53">
                  <c:v>29.243169832958376</c:v>
                </c:pt>
                <c:pt idx="54">
                  <c:v>29.702377579528243</c:v>
                </c:pt>
                <c:pt idx="55">
                  <c:v>29.897404568620104</c:v>
                </c:pt>
                <c:pt idx="56">
                  <c:v>31.782861348279912</c:v>
                </c:pt>
                <c:pt idx="57">
                  <c:v>31.8705218956053</c:v>
                </c:pt>
                <c:pt idx="58">
                  <c:v>32.253429959486212</c:v>
                </c:pt>
                <c:pt idx="59">
                  <c:v>32.815990275745428</c:v>
                </c:pt>
                <c:pt idx="60">
                  <c:v>33.157344137513164</c:v>
                </c:pt>
                <c:pt idx="61">
                  <c:v>33.270546817722419</c:v>
                </c:pt>
                <c:pt idx="62">
                  <c:v>34.739318670008103</c:v>
                </c:pt>
                <c:pt idx="63">
                  <c:v>34.806726173872946</c:v>
                </c:pt>
                <c:pt idx="64">
                  <c:v>34.98695002341924</c:v>
                </c:pt>
                <c:pt idx="65">
                  <c:v>35.030803470498768</c:v>
                </c:pt>
                <c:pt idx="68">
                  <c:v>4.2297502561499911</c:v>
                </c:pt>
                <c:pt idx="69">
                  <c:v>4.576209574582963</c:v>
                </c:pt>
                <c:pt idx="70">
                  <c:v>10.241005680591361</c:v>
                </c:pt>
                <c:pt idx="71">
                  <c:v>10.644423336061839</c:v>
                </c:pt>
                <c:pt idx="72">
                  <c:v>27.018655565581863</c:v>
                </c:pt>
                <c:pt idx="73">
                  <c:v>35.916060598341865</c:v>
                </c:pt>
                <c:pt idx="74">
                  <c:v>2.2028684110330392</c:v>
                </c:pt>
                <c:pt idx="75">
                  <c:v>4.9388455739623884</c:v>
                </c:pt>
                <c:pt idx="76">
                  <c:v>3.8593433989683543</c:v>
                </c:pt>
                <c:pt idx="77">
                  <c:v>29.262754986369103</c:v>
                </c:pt>
              </c:numCache>
            </c:numRef>
          </c:xVal>
          <c:yVal>
            <c:numRef>
              <c:f>CPX_Summary!$V$92:$V$158</c:f>
              <c:numCache>
                <c:formatCode>General</c:formatCode>
                <c:ptCount val="67"/>
                <c:pt idx="0">
                  <c:v>1.024556</c:v>
                </c:pt>
                <c:pt idx="1">
                  <c:v>0.81883399999999995</c:v>
                </c:pt>
                <c:pt idx="2">
                  <c:v>0.83075500000000002</c:v>
                </c:pt>
                <c:pt idx="3">
                  <c:v>1.1581490000000001</c:v>
                </c:pt>
                <c:pt idx="4">
                  <c:v>0.89505299999999999</c:v>
                </c:pt>
                <c:pt idx="5">
                  <c:v>0.85187000000000002</c:v>
                </c:pt>
                <c:pt idx="6">
                  <c:v>1.4457990000000001</c:v>
                </c:pt>
                <c:pt idx="7">
                  <c:v>0.88309400000000005</c:v>
                </c:pt>
                <c:pt idx="8">
                  <c:v>1.2612289999999999</c:v>
                </c:pt>
                <c:pt idx="9">
                  <c:v>0.83143699999999998</c:v>
                </c:pt>
                <c:pt idx="10">
                  <c:v>0.84399199999999996</c:v>
                </c:pt>
                <c:pt idx="11">
                  <c:v>1.0521419999999999</c:v>
                </c:pt>
                <c:pt idx="12">
                  <c:v>1.245484</c:v>
                </c:pt>
                <c:pt idx="13">
                  <c:v>0.70187299999999997</c:v>
                </c:pt>
                <c:pt idx="14">
                  <c:v>0.59287999999999996</c:v>
                </c:pt>
                <c:pt idx="15">
                  <c:v>1.086894</c:v>
                </c:pt>
                <c:pt idx="16">
                  <c:v>1.220418</c:v>
                </c:pt>
                <c:pt idx="17">
                  <c:v>1.241684</c:v>
                </c:pt>
                <c:pt idx="18">
                  <c:v>0.84587299999999999</c:v>
                </c:pt>
                <c:pt idx="19">
                  <c:v>0.965561</c:v>
                </c:pt>
                <c:pt idx="20">
                  <c:v>1.0542860000000001</c:v>
                </c:pt>
                <c:pt idx="21">
                  <c:v>1.175583</c:v>
                </c:pt>
                <c:pt idx="22">
                  <c:v>1.060349</c:v>
                </c:pt>
                <c:pt idx="23">
                  <c:v>1.023596</c:v>
                </c:pt>
                <c:pt idx="24">
                  <c:v>0.748668</c:v>
                </c:pt>
                <c:pt idx="25">
                  <c:v>0.96540999999999999</c:v>
                </c:pt>
                <c:pt idx="26">
                  <c:v>1.156836</c:v>
                </c:pt>
                <c:pt idx="27">
                  <c:v>0.96324799999999999</c:v>
                </c:pt>
                <c:pt idx="28">
                  <c:v>1.198947</c:v>
                </c:pt>
                <c:pt idx="29">
                  <c:v>1.163894</c:v>
                </c:pt>
                <c:pt idx="30">
                  <c:v>1.1301680000000001</c:v>
                </c:pt>
                <c:pt idx="31">
                  <c:v>0.65102400000000005</c:v>
                </c:pt>
                <c:pt idx="32">
                  <c:v>0.83515399999999995</c:v>
                </c:pt>
                <c:pt idx="33">
                  <c:v>1.0992580000000001</c:v>
                </c:pt>
                <c:pt idx="34">
                  <c:v>0.42114600000000002</c:v>
                </c:pt>
                <c:pt idx="35">
                  <c:v>1.086684</c:v>
                </c:pt>
                <c:pt idx="36">
                  <c:v>0.46509</c:v>
                </c:pt>
                <c:pt idx="37">
                  <c:v>0.65334899999999996</c:v>
                </c:pt>
                <c:pt idx="38">
                  <c:v>0.95017399999999996</c:v>
                </c:pt>
                <c:pt idx="39">
                  <c:v>0.44849600000000001</c:v>
                </c:pt>
                <c:pt idx="40">
                  <c:v>0.91138600000000003</c:v>
                </c:pt>
                <c:pt idx="41">
                  <c:v>0.86937299999999995</c:v>
                </c:pt>
                <c:pt idx="42">
                  <c:v>0.25437900000000002</c:v>
                </c:pt>
                <c:pt idx="43">
                  <c:v>0.54742599999999997</c:v>
                </c:pt>
                <c:pt idx="44">
                  <c:v>0.68418199999999996</c:v>
                </c:pt>
                <c:pt idx="45">
                  <c:v>0.52369600000000005</c:v>
                </c:pt>
                <c:pt idx="46">
                  <c:v>0.70100300000000004</c:v>
                </c:pt>
                <c:pt idx="47">
                  <c:v>0.63295100000000004</c:v>
                </c:pt>
                <c:pt idx="48">
                  <c:v>0.80998999999999999</c:v>
                </c:pt>
                <c:pt idx="49">
                  <c:v>0.78073499999999996</c:v>
                </c:pt>
                <c:pt idx="50">
                  <c:v>0.65137400000000001</c:v>
                </c:pt>
                <c:pt idx="51">
                  <c:v>0.42311399999999999</c:v>
                </c:pt>
                <c:pt idx="52">
                  <c:v>0.79816100000000001</c:v>
                </c:pt>
                <c:pt idx="53">
                  <c:v>0.69338999999999995</c:v>
                </c:pt>
                <c:pt idx="54">
                  <c:v>0.77417800000000003</c:v>
                </c:pt>
                <c:pt idx="55">
                  <c:v>0.92083400000000004</c:v>
                </c:pt>
                <c:pt idx="56">
                  <c:v>0.23873900000000001</c:v>
                </c:pt>
                <c:pt idx="57">
                  <c:v>0.74348499999999995</c:v>
                </c:pt>
                <c:pt idx="58">
                  <c:v>0.60021899999999995</c:v>
                </c:pt>
                <c:pt idx="59">
                  <c:v>0.37134600000000001</c:v>
                </c:pt>
                <c:pt idx="60">
                  <c:v>0.65849299999999999</c:v>
                </c:pt>
                <c:pt idx="61">
                  <c:v>0.52659999999999996</c:v>
                </c:pt>
                <c:pt idx="62">
                  <c:v>0.43844499999999997</c:v>
                </c:pt>
                <c:pt idx="63">
                  <c:v>0.60407900000000003</c:v>
                </c:pt>
                <c:pt idx="64">
                  <c:v>0.34823399999999999</c:v>
                </c:pt>
                <c:pt idx="65">
                  <c:v>0.245061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02-5F40-BAA7-8F43A38DF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745952"/>
        <c:axId val="1516455616"/>
      </c:scatterChart>
      <c:valAx>
        <c:axId val="117974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455616"/>
        <c:crosses val="autoZero"/>
        <c:crossBetween val="midCat"/>
      </c:valAx>
      <c:valAx>
        <c:axId val="15164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74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CPX_Summary!$AI$92:$AI$138</c:f>
              <c:numCache>
                <c:formatCode>General</c:formatCode>
                <c:ptCount val="47"/>
                <c:pt idx="0">
                  <c:v>10.065150945080655</c:v>
                </c:pt>
                <c:pt idx="1">
                  <c:v>10.13405711554439</c:v>
                </c:pt>
                <c:pt idx="2">
                  <c:v>9.9281681985946584</c:v>
                </c:pt>
                <c:pt idx="3">
                  <c:v>2.1621902864660529</c:v>
                </c:pt>
                <c:pt idx="4">
                  <c:v>10.244809311587177</c:v>
                </c:pt>
                <c:pt idx="5">
                  <c:v>10.153227864717559</c:v>
                </c:pt>
                <c:pt idx="6">
                  <c:v>2.288178281200826</c:v>
                </c:pt>
                <c:pt idx="7">
                  <c:v>10.344344624235688</c:v>
                </c:pt>
                <c:pt idx="8">
                  <c:v>3.3365206199001349</c:v>
                </c:pt>
                <c:pt idx="9">
                  <c:v>9.1110823980600593</c:v>
                </c:pt>
                <c:pt idx="10">
                  <c:v>9.1756483346467341</c:v>
                </c:pt>
                <c:pt idx="11">
                  <c:v>9.0520430162812549</c:v>
                </c:pt>
                <c:pt idx="12">
                  <c:v>2.9764148879677128</c:v>
                </c:pt>
                <c:pt idx="13">
                  <c:v>12.005610503184197</c:v>
                </c:pt>
                <c:pt idx="14">
                  <c:v>12.03000263529645</c:v>
                </c:pt>
                <c:pt idx="15">
                  <c:v>12.192324748655961</c:v>
                </c:pt>
                <c:pt idx="16">
                  <c:v>2.8966999984447366</c:v>
                </c:pt>
                <c:pt idx="17">
                  <c:v>12.418954451233178</c:v>
                </c:pt>
                <c:pt idx="18">
                  <c:v>12.399328479675448</c:v>
                </c:pt>
                <c:pt idx="19">
                  <c:v>2.9382838711248773</c:v>
                </c:pt>
                <c:pt idx="20">
                  <c:v>16.529685213363553</c:v>
                </c:pt>
                <c:pt idx="21">
                  <c:v>16.413439446975094</c:v>
                </c:pt>
                <c:pt idx="22">
                  <c:v>2.7382998033447135</c:v>
                </c:pt>
                <c:pt idx="23">
                  <c:v>2.8143117917623783</c:v>
                </c:pt>
                <c:pt idx="24">
                  <c:v>2.7793193489711672</c:v>
                </c:pt>
                <c:pt idx="25">
                  <c:v>16.410915255740701</c:v>
                </c:pt>
                <c:pt idx="26">
                  <c:v>16.064009338112626</c:v>
                </c:pt>
                <c:pt idx="27">
                  <c:v>15.904652681559591</c:v>
                </c:pt>
                <c:pt idx="28">
                  <c:v>15.60232308245231</c:v>
                </c:pt>
                <c:pt idx="29">
                  <c:v>14.9040373430636</c:v>
                </c:pt>
                <c:pt idx="30">
                  <c:v>14.94323773155852</c:v>
                </c:pt>
                <c:pt idx="31">
                  <c:v>14.928765441608755</c:v>
                </c:pt>
                <c:pt idx="32">
                  <c:v>14.591174326792537</c:v>
                </c:pt>
                <c:pt idx="33">
                  <c:v>14.327661517431521</c:v>
                </c:pt>
                <c:pt idx="34">
                  <c:v>14.143856560799808</c:v>
                </c:pt>
                <c:pt idx="35">
                  <c:v>14.015857955079712</c:v>
                </c:pt>
                <c:pt idx="36">
                  <c:v>2.6421732861979894</c:v>
                </c:pt>
                <c:pt idx="37">
                  <c:v>2.5814401154421867</c:v>
                </c:pt>
                <c:pt idx="38">
                  <c:v>3.84814066111556</c:v>
                </c:pt>
                <c:pt idx="39">
                  <c:v>3.5084959163441436</c:v>
                </c:pt>
                <c:pt idx="40">
                  <c:v>3.5087780214835584</c:v>
                </c:pt>
                <c:pt idx="41">
                  <c:v>3.5207791736764884</c:v>
                </c:pt>
                <c:pt idx="42">
                  <c:v>3.2817242318024</c:v>
                </c:pt>
                <c:pt idx="43">
                  <c:v>13.417814625957542</c:v>
                </c:pt>
                <c:pt idx="44">
                  <c:v>12.538981409615843</c:v>
                </c:pt>
                <c:pt idx="45">
                  <c:v>11.774007477763362</c:v>
                </c:pt>
                <c:pt idx="46">
                  <c:v>11.693576828588776</c:v>
                </c:pt>
              </c:numCache>
            </c:numRef>
          </c:xVal>
          <c:yVal>
            <c:numRef>
              <c:f>CPX_Summary!$V$92:$V$157</c:f>
              <c:numCache>
                <c:formatCode>General</c:formatCode>
                <c:ptCount val="66"/>
                <c:pt idx="0">
                  <c:v>1.024556</c:v>
                </c:pt>
                <c:pt idx="1">
                  <c:v>0.81883399999999995</c:v>
                </c:pt>
                <c:pt idx="2">
                  <c:v>0.83075500000000002</c:v>
                </c:pt>
                <c:pt idx="3">
                  <c:v>1.1581490000000001</c:v>
                </c:pt>
                <c:pt idx="4">
                  <c:v>0.89505299999999999</c:v>
                </c:pt>
                <c:pt idx="5">
                  <c:v>0.85187000000000002</c:v>
                </c:pt>
                <c:pt idx="6">
                  <c:v>1.4457990000000001</c:v>
                </c:pt>
                <c:pt idx="7">
                  <c:v>0.88309400000000005</c:v>
                </c:pt>
                <c:pt idx="8">
                  <c:v>1.2612289999999999</c:v>
                </c:pt>
                <c:pt idx="9">
                  <c:v>0.83143699999999998</c:v>
                </c:pt>
                <c:pt idx="10">
                  <c:v>0.84399199999999996</c:v>
                </c:pt>
                <c:pt idx="11">
                  <c:v>1.0521419999999999</c:v>
                </c:pt>
                <c:pt idx="12">
                  <c:v>1.245484</c:v>
                </c:pt>
                <c:pt idx="13">
                  <c:v>0.70187299999999997</c:v>
                </c:pt>
                <c:pt idx="14">
                  <c:v>0.59287999999999996</c:v>
                </c:pt>
                <c:pt idx="15">
                  <c:v>1.086894</c:v>
                </c:pt>
                <c:pt idx="16">
                  <c:v>1.220418</c:v>
                </c:pt>
                <c:pt idx="17">
                  <c:v>1.241684</c:v>
                </c:pt>
                <c:pt idx="18">
                  <c:v>0.84587299999999999</c:v>
                </c:pt>
                <c:pt idx="19">
                  <c:v>0.965561</c:v>
                </c:pt>
                <c:pt idx="20">
                  <c:v>1.0542860000000001</c:v>
                </c:pt>
                <c:pt idx="21">
                  <c:v>1.175583</c:v>
                </c:pt>
                <c:pt idx="22">
                  <c:v>1.060349</c:v>
                </c:pt>
                <c:pt idx="23">
                  <c:v>1.023596</c:v>
                </c:pt>
                <c:pt idx="24">
                  <c:v>0.748668</c:v>
                </c:pt>
                <c:pt idx="25">
                  <c:v>0.96540999999999999</c:v>
                </c:pt>
                <c:pt idx="26">
                  <c:v>1.156836</c:v>
                </c:pt>
                <c:pt idx="27">
                  <c:v>0.96324799999999999</c:v>
                </c:pt>
                <c:pt idx="28">
                  <c:v>1.198947</c:v>
                </c:pt>
                <c:pt idx="29">
                  <c:v>1.163894</c:v>
                </c:pt>
                <c:pt idx="30">
                  <c:v>1.1301680000000001</c:v>
                </c:pt>
                <c:pt idx="31">
                  <c:v>0.65102400000000005</c:v>
                </c:pt>
                <c:pt idx="32">
                  <c:v>0.83515399999999995</c:v>
                </c:pt>
                <c:pt idx="33">
                  <c:v>1.0992580000000001</c:v>
                </c:pt>
                <c:pt idx="34">
                  <c:v>0.42114600000000002</c:v>
                </c:pt>
                <c:pt idx="35">
                  <c:v>1.086684</c:v>
                </c:pt>
                <c:pt idx="36">
                  <c:v>0.46509</c:v>
                </c:pt>
                <c:pt idx="37">
                  <c:v>0.65334899999999996</c:v>
                </c:pt>
                <c:pt idx="38">
                  <c:v>0.95017399999999996</c:v>
                </c:pt>
                <c:pt idx="39">
                  <c:v>0.44849600000000001</c:v>
                </c:pt>
                <c:pt idx="40">
                  <c:v>0.91138600000000003</c:v>
                </c:pt>
                <c:pt idx="41">
                  <c:v>0.86937299999999995</c:v>
                </c:pt>
                <c:pt idx="42">
                  <c:v>0.25437900000000002</c:v>
                </c:pt>
                <c:pt idx="43">
                  <c:v>0.54742599999999997</c:v>
                </c:pt>
                <c:pt idx="44">
                  <c:v>0.68418199999999996</c:v>
                </c:pt>
                <c:pt idx="45">
                  <c:v>0.52369600000000005</c:v>
                </c:pt>
                <c:pt idx="46">
                  <c:v>0.70100300000000004</c:v>
                </c:pt>
                <c:pt idx="47">
                  <c:v>0.63295100000000004</c:v>
                </c:pt>
                <c:pt idx="48">
                  <c:v>0.80998999999999999</c:v>
                </c:pt>
                <c:pt idx="49">
                  <c:v>0.78073499999999996</c:v>
                </c:pt>
                <c:pt idx="50">
                  <c:v>0.65137400000000001</c:v>
                </c:pt>
                <c:pt idx="51">
                  <c:v>0.42311399999999999</c:v>
                </c:pt>
                <c:pt idx="52">
                  <c:v>0.79816100000000001</c:v>
                </c:pt>
                <c:pt idx="53">
                  <c:v>0.69338999999999995</c:v>
                </c:pt>
                <c:pt idx="54">
                  <c:v>0.77417800000000003</c:v>
                </c:pt>
                <c:pt idx="55">
                  <c:v>0.92083400000000004</c:v>
                </c:pt>
                <c:pt idx="56">
                  <c:v>0.23873900000000001</c:v>
                </c:pt>
                <c:pt idx="57">
                  <c:v>0.74348499999999995</c:v>
                </c:pt>
                <c:pt idx="58">
                  <c:v>0.60021899999999995</c:v>
                </c:pt>
                <c:pt idx="59">
                  <c:v>0.37134600000000001</c:v>
                </c:pt>
                <c:pt idx="60">
                  <c:v>0.65849299999999999</c:v>
                </c:pt>
                <c:pt idx="61">
                  <c:v>0.52659999999999996</c:v>
                </c:pt>
                <c:pt idx="62">
                  <c:v>0.43844499999999997</c:v>
                </c:pt>
                <c:pt idx="63">
                  <c:v>0.60407900000000003</c:v>
                </c:pt>
                <c:pt idx="64">
                  <c:v>0.34823399999999999</c:v>
                </c:pt>
                <c:pt idx="65">
                  <c:v>0.245061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C1-B74F-A9D0-DA809025A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9745952"/>
        <c:axId val="1516455616"/>
      </c:scatterChart>
      <c:valAx>
        <c:axId val="117974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455616"/>
        <c:crosses val="autoZero"/>
        <c:crossBetween val="midCat"/>
      </c:valAx>
      <c:valAx>
        <c:axId val="15164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74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CPX_Summary!$AH$92:$AH$139</c:f>
              <c:numCache>
                <c:formatCode>General</c:formatCode>
                <c:ptCount val="48"/>
                <c:pt idx="0">
                  <c:v>2.2801362412414052</c:v>
                </c:pt>
                <c:pt idx="1">
                  <c:v>2.2649377921739684</c:v>
                </c:pt>
                <c:pt idx="2">
                  <c:v>2.3982865153554789</c:v>
                </c:pt>
                <c:pt idx="3">
                  <c:v>5.086972137942575</c:v>
                </c:pt>
                <c:pt idx="4">
                  <c:v>2.8370029822160072</c:v>
                </c:pt>
                <c:pt idx="5">
                  <c:v>2.8790347011008821</c:v>
                </c:pt>
                <c:pt idx="6">
                  <c:v>5.2853271151892685</c:v>
                </c:pt>
                <c:pt idx="7">
                  <c:v>2.9142664118756496</c:v>
                </c:pt>
                <c:pt idx="8">
                  <c:v>5.8082548502827205</c:v>
                </c:pt>
                <c:pt idx="9">
                  <c:v>4.1623377344738257</c:v>
                </c:pt>
                <c:pt idx="10">
                  <c:v>4.2482277318662334</c:v>
                </c:pt>
                <c:pt idx="11">
                  <c:v>4.3600780060725537</c:v>
                </c:pt>
                <c:pt idx="12">
                  <c:v>6.4079775944318831</c:v>
                </c:pt>
                <c:pt idx="13">
                  <c:v>4.2261114459031388</c:v>
                </c:pt>
                <c:pt idx="14">
                  <c:v>4.3492712739596424</c:v>
                </c:pt>
                <c:pt idx="15">
                  <c:v>4.3899863495489724</c:v>
                </c:pt>
                <c:pt idx="16">
                  <c:v>7.1121670504218812</c:v>
                </c:pt>
                <c:pt idx="17">
                  <c:v>4.6308925928290972</c:v>
                </c:pt>
                <c:pt idx="18">
                  <c:v>4.6729932728831791</c:v>
                </c:pt>
                <c:pt idx="19">
                  <c:v>7.3606229573610582</c:v>
                </c:pt>
                <c:pt idx="20">
                  <c:v>4.1724072148924876</c:v>
                </c:pt>
                <c:pt idx="21">
                  <c:v>4.2117035529995173</c:v>
                </c:pt>
                <c:pt idx="22">
                  <c:v>7.6102323787396422</c:v>
                </c:pt>
                <c:pt idx="23">
                  <c:v>7.6347400715445488</c:v>
                </c:pt>
                <c:pt idx="24">
                  <c:v>7.6535721009111004</c:v>
                </c:pt>
                <c:pt idx="25">
                  <c:v>4.4189016123080309</c:v>
                </c:pt>
                <c:pt idx="26">
                  <c:v>5.0909064111295734</c:v>
                </c:pt>
                <c:pt idx="27">
                  <c:v>5.5573484024539521</c:v>
                </c:pt>
                <c:pt idx="28">
                  <c:v>6.0634401777403371</c:v>
                </c:pt>
                <c:pt idx="29">
                  <c:v>6.2033004610962781</c:v>
                </c:pt>
                <c:pt idx="30">
                  <c:v>6.5967011113778886</c:v>
                </c:pt>
                <c:pt idx="31">
                  <c:v>6.6326105440949714</c:v>
                </c:pt>
                <c:pt idx="32">
                  <c:v>6.8217882550677436</c:v>
                </c:pt>
                <c:pt idx="33">
                  <c:v>6.9814119003290589</c:v>
                </c:pt>
                <c:pt idx="34">
                  <c:v>7.8043371663134549</c:v>
                </c:pt>
                <c:pt idx="35">
                  <c:v>8.0407484487373271</c:v>
                </c:pt>
                <c:pt idx="36">
                  <c:v>11.482319472498443</c:v>
                </c:pt>
                <c:pt idx="37">
                  <c:v>11.519861184589445</c:v>
                </c:pt>
                <c:pt idx="38">
                  <c:v>13.214514828392232</c:v>
                </c:pt>
                <c:pt idx="39">
                  <c:v>13.402699181344323</c:v>
                </c:pt>
                <c:pt idx="40">
                  <c:v>14.187471992839653</c:v>
                </c:pt>
                <c:pt idx="41">
                  <c:v>14.335288057673383</c:v>
                </c:pt>
                <c:pt idx="42">
                  <c:v>19.136914001717503</c:v>
                </c:pt>
                <c:pt idx="43">
                  <c:v>20.224429433602232</c:v>
                </c:pt>
                <c:pt idx="44">
                  <c:v>23.384342120125599</c:v>
                </c:pt>
                <c:pt idx="45">
                  <c:v>25.741644314620242</c:v>
                </c:pt>
                <c:pt idx="46">
                  <c:v>25.852923637830052</c:v>
                </c:pt>
                <c:pt idx="47">
                  <c:v>30.001098472012437</c:v>
                </c:pt>
              </c:numCache>
            </c:numRef>
          </c:xVal>
          <c:yVal>
            <c:numRef>
              <c:f>CPX_Summary!$AI$92:$AI$139</c:f>
              <c:numCache>
                <c:formatCode>General</c:formatCode>
                <c:ptCount val="48"/>
                <c:pt idx="0">
                  <c:v>10.065150945080655</c:v>
                </c:pt>
                <c:pt idx="1">
                  <c:v>10.13405711554439</c:v>
                </c:pt>
                <c:pt idx="2">
                  <c:v>9.9281681985946584</c:v>
                </c:pt>
                <c:pt idx="3">
                  <c:v>2.1621902864660529</c:v>
                </c:pt>
                <c:pt idx="4">
                  <c:v>10.244809311587177</c:v>
                </c:pt>
                <c:pt idx="5">
                  <c:v>10.153227864717559</c:v>
                </c:pt>
                <c:pt idx="6">
                  <c:v>2.288178281200826</c:v>
                </c:pt>
                <c:pt idx="7">
                  <c:v>10.344344624235688</c:v>
                </c:pt>
                <c:pt idx="8">
                  <c:v>3.3365206199001349</c:v>
                </c:pt>
                <c:pt idx="9">
                  <c:v>9.1110823980600593</c:v>
                </c:pt>
                <c:pt idx="10">
                  <c:v>9.1756483346467341</c:v>
                </c:pt>
                <c:pt idx="11">
                  <c:v>9.0520430162812549</c:v>
                </c:pt>
                <c:pt idx="12">
                  <c:v>2.9764148879677128</c:v>
                </c:pt>
                <c:pt idx="13">
                  <c:v>12.005610503184197</c:v>
                </c:pt>
                <c:pt idx="14">
                  <c:v>12.03000263529645</c:v>
                </c:pt>
                <c:pt idx="15">
                  <c:v>12.192324748655961</c:v>
                </c:pt>
                <c:pt idx="16">
                  <c:v>2.8966999984447366</c:v>
                </c:pt>
                <c:pt idx="17">
                  <c:v>12.418954451233178</c:v>
                </c:pt>
                <c:pt idx="18">
                  <c:v>12.399328479675448</c:v>
                </c:pt>
                <c:pt idx="19">
                  <c:v>2.9382838711248773</c:v>
                </c:pt>
                <c:pt idx="20">
                  <c:v>16.529685213363553</c:v>
                </c:pt>
                <c:pt idx="21">
                  <c:v>16.413439446975094</c:v>
                </c:pt>
                <c:pt idx="22">
                  <c:v>2.7382998033447135</c:v>
                </c:pt>
                <c:pt idx="23">
                  <c:v>2.8143117917623783</c:v>
                </c:pt>
                <c:pt idx="24">
                  <c:v>2.7793193489711672</c:v>
                </c:pt>
                <c:pt idx="25">
                  <c:v>16.410915255740701</c:v>
                </c:pt>
                <c:pt idx="26">
                  <c:v>16.064009338112626</c:v>
                </c:pt>
                <c:pt idx="27">
                  <c:v>15.904652681559591</c:v>
                </c:pt>
                <c:pt idx="28">
                  <c:v>15.60232308245231</c:v>
                </c:pt>
                <c:pt idx="29">
                  <c:v>14.9040373430636</c:v>
                </c:pt>
                <c:pt idx="30">
                  <c:v>14.94323773155852</c:v>
                </c:pt>
                <c:pt idx="31">
                  <c:v>14.928765441608755</c:v>
                </c:pt>
                <c:pt idx="32">
                  <c:v>14.591174326792537</c:v>
                </c:pt>
                <c:pt idx="33">
                  <c:v>14.327661517431521</c:v>
                </c:pt>
                <c:pt idx="34">
                  <c:v>14.143856560799808</c:v>
                </c:pt>
                <c:pt idx="35">
                  <c:v>14.015857955079712</c:v>
                </c:pt>
                <c:pt idx="36">
                  <c:v>2.6421732861979894</c:v>
                </c:pt>
                <c:pt idx="37">
                  <c:v>2.5814401154421867</c:v>
                </c:pt>
                <c:pt idx="38">
                  <c:v>3.84814066111556</c:v>
                </c:pt>
                <c:pt idx="39">
                  <c:v>3.5084959163441436</c:v>
                </c:pt>
                <c:pt idx="40">
                  <c:v>3.5087780214835584</c:v>
                </c:pt>
                <c:pt idx="41">
                  <c:v>3.5207791736764884</c:v>
                </c:pt>
                <c:pt idx="42">
                  <c:v>3.2817242318024</c:v>
                </c:pt>
                <c:pt idx="43">
                  <c:v>13.417814625957542</c:v>
                </c:pt>
                <c:pt idx="44">
                  <c:v>12.538981409615843</c:v>
                </c:pt>
                <c:pt idx="45">
                  <c:v>11.774007477763362</c:v>
                </c:pt>
                <c:pt idx="46">
                  <c:v>11.693576828588776</c:v>
                </c:pt>
                <c:pt idx="47">
                  <c:v>1.7553518183169308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FD-B443-AC14-8F58FF4D7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3510320"/>
        <c:axId val="951889648"/>
      </c:scatterChart>
      <c:valAx>
        <c:axId val="95351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889648"/>
        <c:crosses val="autoZero"/>
        <c:crossBetween val="midCat"/>
      </c:valAx>
      <c:valAx>
        <c:axId val="95188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510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217055415242909E-2"/>
          <c:y val="5.1863768225144095E-2"/>
          <c:w val="0.62753872584108805"/>
          <c:h val="0.8201729269487249"/>
        </c:manualLayout>
      </c:layout>
      <c:scatterChart>
        <c:scatterStyle val="lineMarker"/>
        <c:varyColors val="0"/>
        <c:ser>
          <c:idx val="1"/>
          <c:order val="0"/>
          <c:tx>
            <c:v>Overgrowths</c:v>
          </c:tx>
          <c:spPr>
            <a:ln w="19050">
              <a:noFill/>
            </a:ln>
          </c:spPr>
          <c:errBars>
            <c:errDir val="x"/>
            <c:errBarType val="both"/>
            <c:errValType val="cust"/>
            <c:noEndCap val="0"/>
            <c:plus>
              <c:numRef>
                <c:f>'Olivine Core Pivot Table'!$H$43:$H$45</c:f>
                <c:numCache>
                  <c:formatCode>General</c:formatCode>
                  <c:ptCount val="3"/>
                  <c:pt idx="0">
                    <c:v>2.5734291774800688E-2</c:v>
                  </c:pt>
                  <c:pt idx="1">
                    <c:v>2.054403850920887E-2</c:v>
                  </c:pt>
                  <c:pt idx="2">
                    <c:v>4.0536106986769765E-3</c:v>
                  </c:pt>
                </c:numCache>
              </c:numRef>
            </c:plus>
            <c:minus>
              <c:numRef>
                <c:f>'Olivine Core Pivot Table'!$H$43:$H$45</c:f>
                <c:numCache>
                  <c:formatCode>General</c:formatCode>
                  <c:ptCount val="3"/>
                  <c:pt idx="0">
                    <c:v>2.5734291774800688E-2</c:v>
                  </c:pt>
                  <c:pt idx="1">
                    <c:v>2.054403850920887E-2</c:v>
                  </c:pt>
                  <c:pt idx="2">
                    <c:v>4.0536106986769765E-3</c:v>
                  </c:pt>
                </c:numCache>
              </c:numRef>
            </c:minus>
          </c:errBars>
          <c:errBars>
            <c:errDir val="y"/>
            <c:errBarType val="both"/>
            <c:errValType val="cust"/>
            <c:noEndCap val="0"/>
            <c:plus>
              <c:numRef>
                <c:f>'Olivine Core Pivot Table'!$K$43:$K$45</c:f>
                <c:numCache>
                  <c:formatCode>General</c:formatCode>
                  <c:ptCount val="3"/>
                  <c:pt idx="0">
                    <c:v>4.0325523701778008E-3</c:v>
                  </c:pt>
                  <c:pt idx="1">
                    <c:v>2.2807126079363881E-3</c:v>
                  </c:pt>
                  <c:pt idx="2">
                    <c:v>2.2542560223465557E-3</c:v>
                  </c:pt>
                </c:numCache>
              </c:numRef>
            </c:plus>
            <c:minus>
              <c:numRef>
                <c:f>'Olivine Core Pivot Table'!$K$43:$K$45</c:f>
                <c:numCache>
                  <c:formatCode>General</c:formatCode>
                  <c:ptCount val="3"/>
                  <c:pt idx="0">
                    <c:v>4.0325523701778008E-3</c:v>
                  </c:pt>
                  <c:pt idx="1">
                    <c:v>2.2807126079363881E-3</c:v>
                  </c:pt>
                  <c:pt idx="2">
                    <c:v>2.2542560223465557E-3</c:v>
                  </c:pt>
                </c:numCache>
              </c:numRef>
            </c:minus>
          </c:errBars>
          <c:xVal>
            <c:numRef>
              <c:f>'Olivine Core Pivot Table'!$G$43:$G$45</c:f>
              <c:numCache>
                <c:formatCode>General</c:formatCode>
                <c:ptCount val="3"/>
                <c:pt idx="0">
                  <c:v>3.3873433333333341E-2</c:v>
                </c:pt>
                <c:pt idx="1">
                  <c:v>4.1164624999999996E-2</c:v>
                </c:pt>
                <c:pt idx="2">
                  <c:v>2.7119375000000001E-2</c:v>
                </c:pt>
              </c:numCache>
            </c:numRef>
          </c:xVal>
          <c:yVal>
            <c:numRef>
              <c:f>'Olivine Core Pivot Table'!$J$43:$J$45</c:f>
              <c:numCache>
                <c:formatCode>General</c:formatCode>
                <c:ptCount val="3"/>
                <c:pt idx="0">
                  <c:v>7.8287586206896558E-3</c:v>
                </c:pt>
                <c:pt idx="1">
                  <c:v>2.8510000000000002E-3</c:v>
                </c:pt>
                <c:pt idx="2">
                  <c:v>4.1757499999999998E-3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02-1E48-815F-4520551C3B06}"/>
            </c:ext>
          </c:extLst>
        </c:ser>
        <c:ser>
          <c:idx val="0"/>
          <c:order val="1"/>
          <c:tx>
            <c:v>Cores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'Olivine Core Pivot Table'!$H$36:$H$40</c:f>
                <c:numCache>
                  <c:formatCode>General</c:formatCode>
                  <c:ptCount val="5"/>
                  <c:pt idx="0">
                    <c:v>3.6766861520000759E-3</c:v>
                  </c:pt>
                  <c:pt idx="1">
                    <c:v>2.7457833885189604E-3</c:v>
                  </c:pt>
                  <c:pt idx="3">
                    <c:v>1.3301738509248358E-3</c:v>
                  </c:pt>
                  <c:pt idx="4">
                    <c:v>8.6196371817395898E-3</c:v>
                  </c:pt>
                </c:numCache>
              </c:numRef>
            </c:plus>
            <c:minus>
              <c:numRef>
                <c:f>'Olivine Core Pivot Table'!$H$36:$H$40</c:f>
                <c:numCache>
                  <c:formatCode>General</c:formatCode>
                  <c:ptCount val="5"/>
                  <c:pt idx="0">
                    <c:v>3.6766861520000759E-3</c:v>
                  </c:pt>
                  <c:pt idx="1">
                    <c:v>2.7457833885189604E-3</c:v>
                  </c:pt>
                  <c:pt idx="3">
                    <c:v>1.3301738509248358E-3</c:v>
                  </c:pt>
                  <c:pt idx="4">
                    <c:v>8.6196371817395898E-3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'Olivine Core Pivot Table'!$K$36:$K$40</c:f>
                <c:numCache>
                  <c:formatCode>General</c:formatCode>
                  <c:ptCount val="5"/>
                  <c:pt idx="0">
                    <c:v>5.8201355413259968E-3</c:v>
                  </c:pt>
                  <c:pt idx="1">
                    <c:v>2.3104877505632105E-3</c:v>
                  </c:pt>
                  <c:pt idx="3">
                    <c:v>3.4980047061112665E-3</c:v>
                  </c:pt>
                  <c:pt idx="4">
                    <c:v>2.3058257477349348E-3</c:v>
                  </c:pt>
                </c:numCache>
              </c:numRef>
            </c:plus>
            <c:minus>
              <c:numRef>
                <c:f>'Olivine Core Pivot Table'!$K$36:$K$40</c:f>
                <c:numCache>
                  <c:formatCode>General</c:formatCode>
                  <c:ptCount val="5"/>
                  <c:pt idx="0">
                    <c:v>5.8201355413259968E-3</c:v>
                  </c:pt>
                  <c:pt idx="1">
                    <c:v>2.3104877505632105E-3</c:v>
                  </c:pt>
                  <c:pt idx="3">
                    <c:v>3.4980047061112665E-3</c:v>
                  </c:pt>
                  <c:pt idx="4">
                    <c:v>2.3058257477349348E-3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'Olivine Core Pivot Table'!$G$36:$G$40</c:f>
              <c:numCache>
                <c:formatCode>General</c:formatCode>
                <c:ptCount val="5"/>
                <c:pt idx="0">
                  <c:v>1.0827079470198672E-2</c:v>
                </c:pt>
                <c:pt idx="1">
                  <c:v>2.9567499999999997E-3</c:v>
                </c:pt>
                <c:pt idx="3">
                  <c:v>1.1458842105263158E-2</c:v>
                </c:pt>
                <c:pt idx="4">
                  <c:v>7.8475999999999997E-3</c:v>
                </c:pt>
              </c:numCache>
            </c:numRef>
          </c:xVal>
          <c:yVal>
            <c:numRef>
              <c:f>'Olivine Core Pivot Table'!$J$36:$J$40</c:f>
              <c:numCache>
                <c:formatCode>General</c:formatCode>
                <c:ptCount val="5"/>
                <c:pt idx="0">
                  <c:v>1.7452613861386135E-2</c:v>
                </c:pt>
                <c:pt idx="1">
                  <c:v>3.1193571428571429E-3</c:v>
                </c:pt>
                <c:pt idx="3">
                  <c:v>2.067557894736842E-2</c:v>
                </c:pt>
                <c:pt idx="4">
                  <c:v>3.8780740740740746E-3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02-1E48-815F-4520551C3B06}"/>
            </c:ext>
          </c:extLst>
        </c:ser>
        <c:ser>
          <c:idx val="2"/>
          <c:order val="2"/>
          <c:tx>
            <c:v>Phenocrysts</c:v>
          </c:tx>
          <c:spPr>
            <a:ln w="19050">
              <a:noFill/>
            </a:ln>
          </c:spPr>
          <c:errBars>
            <c:errDir val="x"/>
            <c:errBarType val="both"/>
            <c:errValType val="cust"/>
            <c:noEndCap val="0"/>
            <c:plus>
              <c:numRef>
                <c:f>'Olivine Core Pivot Table'!$H$47</c:f>
                <c:numCache>
                  <c:formatCode>General</c:formatCode>
                  <c:ptCount val="1"/>
                  <c:pt idx="0">
                    <c:v>9.5706325013788524E-3</c:v>
                  </c:pt>
                </c:numCache>
              </c:numRef>
            </c:plus>
            <c:minus>
              <c:numRef>
                <c:f>'Olivine Core Pivot Table'!$H$47</c:f>
                <c:numCache>
                  <c:formatCode>General</c:formatCode>
                  <c:ptCount val="1"/>
                  <c:pt idx="0">
                    <c:v>9.5706325013788524E-3</c:v>
                  </c:pt>
                </c:numCache>
              </c:numRef>
            </c:minus>
          </c:errBars>
          <c:errBars>
            <c:errDir val="y"/>
            <c:errBarType val="both"/>
            <c:errValType val="cust"/>
            <c:noEndCap val="0"/>
            <c:plus>
              <c:numRef>
                <c:f>'Olivine Core Pivot Table'!$K$47</c:f>
                <c:numCache>
                  <c:formatCode>General</c:formatCode>
                  <c:ptCount val="1"/>
                  <c:pt idx="0">
                    <c:v>8.637408505671209E-3</c:v>
                  </c:pt>
                </c:numCache>
              </c:numRef>
            </c:plus>
            <c:minus>
              <c:numRef>
                <c:f>'Olivine Core Pivot Table'!$K$47</c:f>
                <c:numCache>
                  <c:formatCode>General</c:formatCode>
                  <c:ptCount val="1"/>
                  <c:pt idx="0">
                    <c:v>8.637408505671209E-3</c:v>
                  </c:pt>
                </c:numCache>
              </c:numRef>
            </c:minus>
          </c:errBars>
          <c:xVal>
            <c:numRef>
              <c:f>'Olivine Core Pivot Table'!$G$47</c:f>
              <c:numCache>
                <c:formatCode>General</c:formatCode>
                <c:ptCount val="1"/>
                <c:pt idx="0">
                  <c:v>4.369270833333333E-2</c:v>
                </c:pt>
              </c:numCache>
            </c:numRef>
          </c:xVal>
          <c:yVal>
            <c:numRef>
              <c:f>'Olivine Core Pivot Table'!$J$47</c:f>
              <c:numCache>
                <c:formatCode>General</c:formatCode>
                <c:ptCount val="1"/>
                <c:pt idx="0">
                  <c:v>4.1060958333333328E-2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02-1E48-815F-4520551C3B06}"/>
            </c:ext>
          </c:extLst>
        </c:ser>
        <c:ser>
          <c:idx val="3"/>
          <c:order val="3"/>
          <c:tx>
            <c:v>Xenocryst Overgrowth</c:v>
          </c:tx>
          <c:spPr>
            <a:ln w="19050">
              <a:noFill/>
            </a:ln>
          </c:spPr>
          <c:errBars>
            <c:errDir val="x"/>
            <c:errBarType val="both"/>
            <c:errValType val="cust"/>
            <c:noEndCap val="0"/>
            <c:plus>
              <c:numRef>
                <c:f>'Olivine Core Pivot Table'!$H$46</c:f>
                <c:numCache>
                  <c:formatCode>General</c:formatCode>
                  <c:ptCount val="1"/>
                  <c:pt idx="0">
                    <c:v>3.2149837688309098E-3</c:v>
                  </c:pt>
                </c:numCache>
              </c:numRef>
            </c:plus>
            <c:minus>
              <c:numRef>
                <c:f>'Olivine Core Pivot Table'!$H$46</c:f>
                <c:numCache>
                  <c:formatCode>General</c:formatCode>
                  <c:ptCount val="1"/>
                  <c:pt idx="0">
                    <c:v>3.2149837688309098E-3</c:v>
                  </c:pt>
                </c:numCache>
              </c:numRef>
            </c:minus>
          </c:errBars>
          <c:errBars>
            <c:errDir val="y"/>
            <c:errBarType val="both"/>
            <c:errValType val="cust"/>
            <c:noEndCap val="0"/>
            <c:plus>
              <c:numRef>
                <c:f>'Olivine Core Pivot Table'!$K$46</c:f>
                <c:numCache>
                  <c:formatCode>General</c:formatCode>
                  <c:ptCount val="1"/>
                  <c:pt idx="0">
                    <c:v>7.6003995640917749E-3</c:v>
                  </c:pt>
                </c:numCache>
              </c:numRef>
            </c:plus>
            <c:minus>
              <c:numRef>
                <c:f>'Olivine Core Pivot Table'!$K$46</c:f>
                <c:numCache>
                  <c:formatCode>General</c:formatCode>
                  <c:ptCount val="1"/>
                  <c:pt idx="0">
                    <c:v>7.6003995640917749E-3</c:v>
                  </c:pt>
                </c:numCache>
              </c:numRef>
            </c:minus>
          </c:errBars>
          <c:xVal>
            <c:numRef>
              <c:f>'Olivine Core Pivot Table'!$G$46</c:f>
              <c:numCache>
                <c:formatCode>General</c:formatCode>
                <c:ptCount val="1"/>
                <c:pt idx="0">
                  <c:v>2.6833076923076921E-2</c:v>
                </c:pt>
              </c:numCache>
            </c:numRef>
          </c:xVal>
          <c:yVal>
            <c:numRef>
              <c:f>'Olivine Core Pivot Table'!$J$46</c:f>
              <c:numCache>
                <c:formatCode>General</c:formatCode>
                <c:ptCount val="1"/>
                <c:pt idx="0">
                  <c:v>2.4267423076923072E-2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FE-784A-B4CB-ED874FA76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2608896"/>
        <c:axId val="1612466416"/>
      </c:scatterChart>
      <c:valAx>
        <c:axId val="1612608896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 sz="1400" b="0">
                    <a:latin typeface="Avenir Next" panose="020B0503020202020204" pitchFamily="34" charset="0"/>
                  </a:defRPr>
                </a:pPr>
                <a:r>
                  <a:rPr lang="en-US" sz="1400" b="0">
                    <a:latin typeface="Avenir Next" panose="020B0503020202020204" pitchFamily="34" charset="0"/>
                  </a:rPr>
                  <a:t>Al2O3 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200">
                <a:latin typeface="Avenir Next" panose="020B0503020202020204" pitchFamily="34" charset="0"/>
              </a:defRPr>
            </a:pPr>
            <a:endParaRPr lang="en-US"/>
          </a:p>
        </c:txPr>
        <c:crossAx val="1612466416"/>
        <c:crosses val="autoZero"/>
        <c:crossBetween val="midCat"/>
      </c:valAx>
      <c:valAx>
        <c:axId val="161246641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 b="0">
                    <a:latin typeface="Avenir Next" panose="020B0503020202020204" pitchFamily="34" charset="0"/>
                  </a:defRPr>
                </a:pPr>
                <a:r>
                  <a:rPr lang="en-US" sz="1400" b="0">
                    <a:latin typeface="Avenir Next" panose="020B0503020202020204" pitchFamily="34" charset="0"/>
                  </a:rPr>
                  <a:t>P2O5 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sz="1200">
                <a:latin typeface="Avenir Next" panose="020B0503020202020204" pitchFamily="34" charset="0"/>
              </a:defRPr>
            </a:pPr>
            <a:endParaRPr lang="en-US"/>
          </a:p>
        </c:txPr>
        <c:crossAx val="1612608896"/>
        <c:crossesAt val="-4.000000000000001E-3"/>
        <c:crossBetween val="midCat"/>
      </c:valAx>
      <c:spPr>
        <a:ln w="12700">
          <a:solidFill>
            <a:schemeClr val="tx1"/>
          </a:solidFill>
        </a:ln>
      </c:spPr>
    </c:plotArea>
    <c:legend>
      <c:legendPos val="r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 sz="1200">
              <a:latin typeface="Avenir Next" panose="020B0503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98899932590394"/>
          <c:y val="4.1234917577748824E-2"/>
          <c:w val="0.58734779054257558"/>
          <c:h val="0.82212239657093222"/>
        </c:manualLayout>
      </c:layout>
      <c:scatterChart>
        <c:scatterStyle val="lineMarker"/>
        <c:varyColors val="0"/>
        <c:ser>
          <c:idx val="1"/>
          <c:order val="0"/>
          <c:tx>
            <c:v>Overgrowths</c:v>
          </c:tx>
          <c:spPr>
            <a:ln w="19050">
              <a:noFill/>
            </a:ln>
          </c:spPr>
          <c:errBars>
            <c:errDir val="x"/>
            <c:errBarType val="both"/>
            <c:errValType val="cust"/>
            <c:noEndCap val="0"/>
            <c:plus>
              <c:numRef>
                <c:f>'Olivine Core Pivot Table'!$C$43:$C$45</c:f>
                <c:numCache>
                  <c:formatCode>General</c:formatCode>
                  <c:ptCount val="3"/>
                  <c:pt idx="0">
                    <c:v>2.6385241886392779E-2</c:v>
                  </c:pt>
                  <c:pt idx="1">
                    <c:v>2.4513463268389987E-2</c:v>
                  </c:pt>
                  <c:pt idx="2">
                    <c:v>1.6723343299860829E-2</c:v>
                  </c:pt>
                </c:numCache>
              </c:numRef>
            </c:plus>
            <c:minus>
              <c:numRef>
                <c:f>'Olivine Core Pivot Table'!$C$43:$C$45</c:f>
                <c:numCache>
                  <c:formatCode>General</c:formatCode>
                  <c:ptCount val="3"/>
                  <c:pt idx="0">
                    <c:v>2.6385241886392779E-2</c:v>
                  </c:pt>
                  <c:pt idx="1">
                    <c:v>2.4513463268389987E-2</c:v>
                  </c:pt>
                  <c:pt idx="2">
                    <c:v>1.6723343299860829E-2</c:v>
                  </c:pt>
                </c:numCache>
              </c:numRef>
            </c:minus>
          </c:errBars>
          <c:errBars>
            <c:errDir val="y"/>
            <c:errBarType val="both"/>
            <c:errValType val="cust"/>
            <c:noEndCap val="0"/>
            <c:plus>
              <c:numRef>
                <c:f>'Olivine Core Pivot Table'!$K$43:$K$45</c:f>
                <c:numCache>
                  <c:formatCode>General</c:formatCode>
                  <c:ptCount val="3"/>
                  <c:pt idx="0">
                    <c:v>4.0325523701778008E-3</c:v>
                  </c:pt>
                  <c:pt idx="1">
                    <c:v>2.2807126079363881E-3</c:v>
                  </c:pt>
                  <c:pt idx="2">
                    <c:v>2.2542560223465557E-3</c:v>
                  </c:pt>
                </c:numCache>
              </c:numRef>
            </c:plus>
            <c:minus>
              <c:numRef>
                <c:f>'Olivine Core Pivot Table'!$K$43:$K$45</c:f>
                <c:numCache>
                  <c:formatCode>General</c:formatCode>
                  <c:ptCount val="3"/>
                  <c:pt idx="0">
                    <c:v>4.0325523701778008E-3</c:v>
                  </c:pt>
                  <c:pt idx="1">
                    <c:v>2.2807126079363881E-3</c:v>
                  </c:pt>
                  <c:pt idx="2">
                    <c:v>2.2542560223465557E-3</c:v>
                  </c:pt>
                </c:numCache>
              </c:numRef>
            </c:minus>
          </c:errBars>
          <c:xVal>
            <c:numRef>
              <c:f>'Olivine Core Pivot Table'!$B$43:$B$45</c:f>
              <c:numCache>
                <c:formatCode>General</c:formatCode>
                <c:ptCount val="3"/>
                <c:pt idx="0">
                  <c:v>0.15098389999999998</c:v>
                </c:pt>
                <c:pt idx="1">
                  <c:v>0.18170837500000003</c:v>
                </c:pt>
                <c:pt idx="2">
                  <c:v>0.144148625</c:v>
                </c:pt>
              </c:numCache>
            </c:numRef>
          </c:xVal>
          <c:yVal>
            <c:numRef>
              <c:f>'Olivine Core Pivot Table'!$O$43:$O$45</c:f>
              <c:numCache>
                <c:formatCode>General</c:formatCode>
                <c:ptCount val="3"/>
                <c:pt idx="0">
                  <c:v>91.392729461510754</c:v>
                </c:pt>
                <c:pt idx="1">
                  <c:v>92.84662725686762</c:v>
                </c:pt>
                <c:pt idx="2">
                  <c:v>92.004844178465476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2D8-3841-BCAA-821F26E6E0B5}"/>
            </c:ext>
          </c:extLst>
        </c:ser>
        <c:ser>
          <c:idx val="0"/>
          <c:order val="1"/>
          <c:tx>
            <c:v>Cores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'Olivine Core Pivot Table'!$C$36:$C$40</c:f>
                <c:numCache>
                  <c:formatCode>General</c:formatCode>
                  <c:ptCount val="5"/>
                  <c:pt idx="0">
                    <c:v>8.7169532564175499E-3</c:v>
                  </c:pt>
                  <c:pt idx="1">
                    <c:v>7.8540858019259478E-3</c:v>
                  </c:pt>
                  <c:pt idx="3">
                    <c:v>5.1722644429530026E-3</c:v>
                  </c:pt>
                  <c:pt idx="4">
                    <c:v>5.8665191740537295E-3</c:v>
                  </c:pt>
                </c:numCache>
              </c:numRef>
            </c:plus>
            <c:minus>
              <c:numRef>
                <c:f>'Olivine Core Pivot Table'!$C$36:$C$40</c:f>
                <c:numCache>
                  <c:formatCode>General</c:formatCode>
                  <c:ptCount val="5"/>
                  <c:pt idx="0">
                    <c:v>8.7169532564175499E-3</c:v>
                  </c:pt>
                  <c:pt idx="1">
                    <c:v>7.8540858019259478E-3</c:v>
                  </c:pt>
                  <c:pt idx="3">
                    <c:v>5.1722644429530026E-3</c:v>
                  </c:pt>
                  <c:pt idx="4">
                    <c:v>5.8665191740537295E-3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'Olivine Core Pivot Table'!$K$36:$K$40</c:f>
                <c:numCache>
                  <c:formatCode>General</c:formatCode>
                  <c:ptCount val="5"/>
                  <c:pt idx="0">
                    <c:v>5.8201355413259968E-3</c:v>
                  </c:pt>
                  <c:pt idx="1">
                    <c:v>2.3104877505632105E-3</c:v>
                  </c:pt>
                  <c:pt idx="3">
                    <c:v>3.4980047061112665E-3</c:v>
                  </c:pt>
                  <c:pt idx="4">
                    <c:v>2.3058257477349348E-3</c:v>
                  </c:pt>
                </c:numCache>
              </c:numRef>
            </c:plus>
            <c:minus>
              <c:numRef>
                <c:f>'Olivine Core Pivot Table'!$K$36:$K$40</c:f>
                <c:numCache>
                  <c:formatCode>General</c:formatCode>
                  <c:ptCount val="5"/>
                  <c:pt idx="0">
                    <c:v>5.8201355413259968E-3</c:v>
                  </c:pt>
                  <c:pt idx="1">
                    <c:v>2.3104877505632105E-3</c:v>
                  </c:pt>
                  <c:pt idx="3">
                    <c:v>3.4980047061112665E-3</c:v>
                  </c:pt>
                  <c:pt idx="4">
                    <c:v>2.3058257477349348E-3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'Olivine Core Pivot Table'!$B$36:$B$40</c:f>
              <c:numCache>
                <c:formatCode>General</c:formatCode>
                <c:ptCount val="5"/>
                <c:pt idx="0">
                  <c:v>5.6161645161290331E-2</c:v>
                </c:pt>
                <c:pt idx="1">
                  <c:v>3.6855612244897938E-2</c:v>
                </c:pt>
                <c:pt idx="3">
                  <c:v>5.5111631578947377E-2</c:v>
                </c:pt>
                <c:pt idx="4">
                  <c:v>3.9805233333333336E-2</c:v>
                </c:pt>
              </c:numCache>
            </c:numRef>
          </c:xVal>
          <c:yVal>
            <c:numRef>
              <c:f>'Olivine Core Pivot Table'!$O$36:$O$40</c:f>
              <c:numCache>
                <c:formatCode>General</c:formatCode>
                <c:ptCount val="5"/>
                <c:pt idx="0">
                  <c:v>89.726285744444326</c:v>
                </c:pt>
                <c:pt idx="1">
                  <c:v>89.705826821823891</c:v>
                </c:pt>
                <c:pt idx="3">
                  <c:v>90.68362019947017</c:v>
                </c:pt>
                <c:pt idx="4">
                  <c:v>90.516021651542502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D8-3841-BCAA-821F26E6E0B5}"/>
            </c:ext>
          </c:extLst>
        </c:ser>
        <c:ser>
          <c:idx val="2"/>
          <c:order val="2"/>
          <c:tx>
            <c:v>Phenocrysts</c:v>
          </c:tx>
          <c:spPr>
            <a:ln w="19050">
              <a:noFill/>
            </a:ln>
          </c:spPr>
          <c:errBars>
            <c:errDir val="x"/>
            <c:errBarType val="both"/>
            <c:errValType val="cust"/>
            <c:noEndCap val="0"/>
            <c:plus>
              <c:numRef>
                <c:f>'Olivine Core Pivot Table'!$C$47</c:f>
                <c:numCache>
                  <c:formatCode>General</c:formatCode>
                  <c:ptCount val="1"/>
                  <c:pt idx="0">
                    <c:v>3.6616447912640654E-2</c:v>
                  </c:pt>
                </c:numCache>
              </c:numRef>
            </c:plus>
            <c:minus>
              <c:numRef>
                <c:f>'Olivine Core Pivot Table'!$C$47</c:f>
                <c:numCache>
                  <c:formatCode>General</c:formatCode>
                  <c:ptCount val="1"/>
                  <c:pt idx="0">
                    <c:v>3.6616447912640654E-2</c:v>
                  </c:pt>
                </c:numCache>
              </c:numRef>
            </c:minus>
          </c:errBars>
          <c:errBars>
            <c:errDir val="y"/>
            <c:errBarType val="both"/>
            <c:errValType val="cust"/>
            <c:noEndCap val="0"/>
            <c:plus>
              <c:numRef>
                <c:f>'Olivine Core Pivot Table'!$K$47</c:f>
                <c:numCache>
                  <c:formatCode>General</c:formatCode>
                  <c:ptCount val="1"/>
                  <c:pt idx="0">
                    <c:v>8.637408505671209E-3</c:v>
                  </c:pt>
                </c:numCache>
              </c:numRef>
            </c:plus>
            <c:minus>
              <c:numRef>
                <c:f>'Olivine Core Pivot Table'!$K$47</c:f>
                <c:numCache>
                  <c:formatCode>General</c:formatCode>
                  <c:ptCount val="1"/>
                  <c:pt idx="0">
                    <c:v>8.637408505671209E-3</c:v>
                  </c:pt>
                </c:numCache>
              </c:numRef>
            </c:minus>
          </c:errBars>
          <c:xVal>
            <c:numRef>
              <c:f>'Olivine Core Pivot Table'!$B$47</c:f>
              <c:numCache>
                <c:formatCode>General</c:formatCode>
                <c:ptCount val="1"/>
                <c:pt idx="0">
                  <c:v>0.15878900000000001</c:v>
                </c:pt>
              </c:numCache>
            </c:numRef>
          </c:xVal>
          <c:yVal>
            <c:numRef>
              <c:f>'Olivine Core Pivot Table'!$O$47</c:f>
              <c:numCache>
                <c:formatCode>General</c:formatCode>
                <c:ptCount val="1"/>
                <c:pt idx="0">
                  <c:v>86.523927535200684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2D8-3841-BCAA-821F26E6E0B5}"/>
            </c:ext>
          </c:extLst>
        </c:ser>
        <c:ser>
          <c:idx val="3"/>
          <c:order val="3"/>
          <c:tx>
            <c:v>Xenocryst Overgrowth</c:v>
          </c:tx>
          <c:spPr>
            <a:ln w="19050">
              <a:noFill/>
            </a:ln>
          </c:spPr>
          <c:errBars>
            <c:errDir val="x"/>
            <c:errBarType val="both"/>
            <c:errValType val="cust"/>
            <c:noEndCap val="0"/>
            <c:plus>
              <c:numRef>
                <c:f>'Olivine Core Pivot Table'!$C$46</c:f>
                <c:numCache>
                  <c:formatCode>General</c:formatCode>
                  <c:ptCount val="1"/>
                  <c:pt idx="0">
                    <c:v>5.1394940926305602E-2</c:v>
                  </c:pt>
                </c:numCache>
              </c:numRef>
            </c:plus>
            <c:minus>
              <c:numRef>
                <c:f>'Olivine Core Pivot Table'!$C$46</c:f>
                <c:numCache>
                  <c:formatCode>General</c:formatCode>
                  <c:ptCount val="1"/>
                  <c:pt idx="0">
                    <c:v>5.1394940926305602E-2</c:v>
                  </c:pt>
                </c:numCache>
              </c:numRef>
            </c:minus>
          </c:errBars>
          <c:errBars>
            <c:errDir val="y"/>
            <c:errBarType val="both"/>
            <c:errValType val="cust"/>
            <c:noEndCap val="0"/>
            <c:plus>
              <c:numRef>
                <c:f>'Olivine Core Pivot Table'!$K$46</c:f>
                <c:numCache>
                  <c:formatCode>General</c:formatCode>
                  <c:ptCount val="1"/>
                  <c:pt idx="0">
                    <c:v>7.6003995640917749E-3</c:v>
                  </c:pt>
                </c:numCache>
              </c:numRef>
            </c:plus>
            <c:minus>
              <c:numRef>
                <c:f>'Olivine Core Pivot Table'!$K$46</c:f>
                <c:numCache>
                  <c:formatCode>General</c:formatCode>
                  <c:ptCount val="1"/>
                  <c:pt idx="0">
                    <c:v>7.6003995640917749E-3</c:v>
                  </c:pt>
                </c:numCache>
              </c:numRef>
            </c:minus>
          </c:errBars>
          <c:xVal>
            <c:numRef>
              <c:f>'Olivine Core Pivot Table'!$B$46</c:f>
              <c:numCache>
                <c:formatCode>General</c:formatCode>
                <c:ptCount val="1"/>
                <c:pt idx="0">
                  <c:v>0.19723553846153849</c:v>
                </c:pt>
              </c:numCache>
            </c:numRef>
          </c:xVal>
          <c:yVal>
            <c:numRef>
              <c:f>'Olivine Core Pivot Table'!$O$46</c:f>
              <c:numCache>
                <c:formatCode>General</c:formatCode>
                <c:ptCount val="1"/>
                <c:pt idx="0">
                  <c:v>83.226210929394938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1D-9340-ACD1-F7B387CB3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2608896"/>
        <c:axId val="1612466416"/>
      </c:scatterChart>
      <c:valAx>
        <c:axId val="1612608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>
                    <a:latin typeface="Avenir Next" panose="020B0503020202020204" pitchFamily="34" charset="0"/>
                  </a:rPr>
                  <a:t>CaO 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612466416"/>
        <c:crosses val="autoZero"/>
        <c:crossBetween val="midCat"/>
      </c:valAx>
      <c:valAx>
        <c:axId val="16124664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Avenir Next" panose="020B0503020202020204" pitchFamily="34" charset="0"/>
                  </a:rPr>
                  <a:t>Fo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612608896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708180968904313"/>
          <c:y val="7.9534734417190667E-2"/>
          <c:w val="0.24447671159749099"/>
          <c:h val="0.21319888970713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GCB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'Olivine Core Pivot Table'!$B$55</c:f>
              <c:numCache>
                <c:formatCode>0.000</c:formatCode>
                <c:ptCount val="1"/>
                <c:pt idx="0">
                  <c:v>0.46685499999999996</c:v>
                </c:pt>
              </c:numCache>
            </c:numRef>
          </c:xVal>
          <c:yVal>
            <c:numRef>
              <c:f>'Olivine Core Pivot Table'!$C$55</c:f>
              <c:numCache>
                <c:formatCode>General</c:formatCode>
                <c:ptCount val="1"/>
                <c:pt idx="0">
                  <c:v>5.5111631578947377E-2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5F-5449-88C6-0FA21576EE3A}"/>
            </c:ext>
          </c:extLst>
        </c:ser>
        <c:ser>
          <c:idx val="1"/>
          <c:order val="1"/>
          <c:tx>
            <c:v>WHT1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'Olivine Core Pivot Table'!$B$59</c:f>
              <c:numCache>
                <c:formatCode>0.000</c:formatCode>
                <c:ptCount val="1"/>
                <c:pt idx="0">
                  <c:v>0.54461539999999986</c:v>
                </c:pt>
              </c:numCache>
            </c:numRef>
          </c:xVal>
          <c:yVal>
            <c:numRef>
              <c:f>'Olivine Core Pivot Table'!$C$59</c:f>
              <c:numCache>
                <c:formatCode>General</c:formatCode>
                <c:ptCount val="1"/>
                <c:pt idx="0">
                  <c:v>5.6161645161290331E-2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5F-5449-88C6-0FA21576EE3A}"/>
            </c:ext>
          </c:extLst>
        </c:ser>
        <c:ser>
          <c:idx val="2"/>
          <c:order val="2"/>
          <c:tx>
            <c:v>WHT6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'Olivine Core Pivot Table'!$B$63</c:f>
              <c:numCache>
                <c:formatCode>0.000</c:formatCode>
                <c:ptCount val="1"/>
                <c:pt idx="0">
                  <c:v>0.30344899999999997</c:v>
                </c:pt>
              </c:numCache>
            </c:numRef>
          </c:xVal>
          <c:yVal>
            <c:numRef>
              <c:f>'Olivine Core Pivot Table'!$C$63</c:f>
              <c:numCache>
                <c:formatCode>General</c:formatCode>
                <c:ptCount val="1"/>
                <c:pt idx="0">
                  <c:v>3.6855612244897938E-2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5F-5449-88C6-0FA21576E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988336"/>
        <c:axId val="1683687392"/>
      </c:scatterChart>
      <c:valAx>
        <c:axId val="1684988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NaO2 in Cpx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687392"/>
        <c:crosses val="autoZero"/>
        <c:crossBetween val="midCat"/>
      </c:valAx>
      <c:valAx>
        <c:axId val="16836873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CaO</a:t>
                </a:r>
                <a:r>
                  <a:rPr lang="en-US" baseline="0"/>
                  <a:t> in Olivine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988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'Olivine Core Pivot Table'!$B$55</c:f>
              <c:numCache>
                <c:formatCode>0.000</c:formatCode>
                <c:ptCount val="1"/>
                <c:pt idx="0">
                  <c:v>0.46685499999999996</c:v>
                </c:pt>
              </c:numCache>
            </c:numRef>
          </c:xVal>
          <c:yVal>
            <c:numRef>
              <c:f>'Olivine Core Pivot Table'!$D$55</c:f>
              <c:numCache>
                <c:formatCode>General</c:formatCode>
                <c:ptCount val="1"/>
                <c:pt idx="0">
                  <c:v>1.1458842105263158E-2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66-4944-BD07-2662DCDD668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'Olivine Core Pivot Table'!$B$59</c:f>
              <c:numCache>
                <c:formatCode>0.000</c:formatCode>
                <c:ptCount val="1"/>
                <c:pt idx="0">
                  <c:v>0.54461539999999986</c:v>
                </c:pt>
              </c:numCache>
            </c:numRef>
          </c:xVal>
          <c:yVal>
            <c:numRef>
              <c:f>'Olivine Core Pivot Table'!$D$59</c:f>
              <c:numCache>
                <c:formatCode>General</c:formatCode>
                <c:ptCount val="1"/>
                <c:pt idx="0">
                  <c:v>1.0827079470198672E-2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66-4944-BD07-2662DCDD668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'Olivine Core Pivot Table'!$B$63</c:f>
              <c:numCache>
                <c:formatCode>0.000</c:formatCode>
                <c:ptCount val="1"/>
                <c:pt idx="0">
                  <c:v>0.30344899999999997</c:v>
                </c:pt>
              </c:numCache>
            </c:numRef>
          </c:xVal>
          <c:yVal>
            <c:numRef>
              <c:f>'Olivine Core Pivot Table'!$D$63</c:f>
              <c:numCache>
                <c:formatCode>General</c:formatCode>
                <c:ptCount val="1"/>
                <c:pt idx="0">
                  <c:v>2.9567499999999997E-3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66-4944-BD07-2662DCDD6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988336"/>
        <c:axId val="1683687392"/>
      </c:scatterChart>
      <c:valAx>
        <c:axId val="1684988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NaO2 in Cpx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687392"/>
        <c:crosses val="autoZero"/>
        <c:crossBetween val="midCat"/>
      </c:valAx>
      <c:valAx>
        <c:axId val="16836873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Al2O3</a:t>
                </a:r>
                <a:r>
                  <a:rPr lang="en-US" baseline="0"/>
                  <a:t> in Olivine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988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'Olivine Core Pivot Table'!$B$55</c:f>
              <c:numCache>
                <c:formatCode>0.000</c:formatCode>
                <c:ptCount val="1"/>
                <c:pt idx="0">
                  <c:v>0.46685499999999996</c:v>
                </c:pt>
              </c:numCache>
            </c:numRef>
          </c:xVal>
          <c:yVal>
            <c:numRef>
              <c:f>'Olivine Core Pivot Table'!$E$55</c:f>
              <c:numCache>
                <c:formatCode>General</c:formatCode>
                <c:ptCount val="1"/>
                <c:pt idx="0">
                  <c:v>2.067557894736842E-2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D4-6F46-8BC1-BAB1979EB41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'Olivine Core Pivot Table'!$B$59</c:f>
              <c:numCache>
                <c:formatCode>0.000</c:formatCode>
                <c:ptCount val="1"/>
                <c:pt idx="0">
                  <c:v>0.54461539999999986</c:v>
                </c:pt>
              </c:numCache>
            </c:numRef>
          </c:xVal>
          <c:yVal>
            <c:numRef>
              <c:f>'Olivine Core Pivot Table'!$E$59</c:f>
              <c:numCache>
                <c:formatCode>General</c:formatCode>
                <c:ptCount val="1"/>
                <c:pt idx="0">
                  <c:v>1.7452613861386135E-2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D4-6F46-8BC1-BAB1979EB41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'Olivine Core Pivot Table'!$B$63</c:f>
              <c:numCache>
                <c:formatCode>0.000</c:formatCode>
                <c:ptCount val="1"/>
                <c:pt idx="0">
                  <c:v>0.30344899999999997</c:v>
                </c:pt>
              </c:numCache>
            </c:numRef>
          </c:xVal>
          <c:yVal>
            <c:numRef>
              <c:f>'Olivine Core Pivot Table'!$E$63</c:f>
              <c:numCache>
                <c:formatCode>General</c:formatCode>
                <c:ptCount val="1"/>
                <c:pt idx="0">
                  <c:v>3.1193571428571429E-3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D4-6F46-8BC1-BAB1979EB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988336"/>
        <c:axId val="1683687392"/>
      </c:scatterChart>
      <c:valAx>
        <c:axId val="1684988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NaO2 in Cpx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687392"/>
        <c:crosses val="autoZero"/>
        <c:crossBetween val="midCat"/>
      </c:valAx>
      <c:valAx>
        <c:axId val="16836873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P2O5</a:t>
                </a:r>
                <a:r>
                  <a:rPr lang="en-US" baseline="0"/>
                  <a:t> in Olivine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988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98899932590394"/>
          <c:y val="4.1234917577748824E-2"/>
          <c:w val="0.58734779054257558"/>
          <c:h val="0.82212239657093222"/>
        </c:manualLayout>
      </c:layout>
      <c:scatterChart>
        <c:scatterStyle val="lineMarker"/>
        <c:varyColors val="0"/>
        <c:ser>
          <c:idx val="1"/>
          <c:order val="0"/>
          <c:tx>
            <c:v>Overgrowths</c:v>
          </c:tx>
          <c:spPr>
            <a:ln w="19050">
              <a:noFill/>
            </a:ln>
          </c:spPr>
          <c:errBars>
            <c:errDir val="x"/>
            <c:errBarType val="both"/>
            <c:errValType val="cust"/>
            <c:noEndCap val="0"/>
            <c:plus>
              <c:numRef>
                <c:f>'Olivine Core Pivot Table'!$C$43:$C$45</c:f>
                <c:numCache>
                  <c:formatCode>General</c:formatCode>
                  <c:ptCount val="3"/>
                  <c:pt idx="0">
                    <c:v>2.6385241886392779E-2</c:v>
                  </c:pt>
                  <c:pt idx="1">
                    <c:v>2.4513463268389987E-2</c:v>
                  </c:pt>
                  <c:pt idx="2">
                    <c:v>1.6723343299860829E-2</c:v>
                  </c:pt>
                </c:numCache>
              </c:numRef>
            </c:plus>
            <c:minus>
              <c:numRef>
                <c:f>'Olivine Core Pivot Table'!$C$43:$C$45</c:f>
                <c:numCache>
                  <c:formatCode>General</c:formatCode>
                  <c:ptCount val="3"/>
                  <c:pt idx="0">
                    <c:v>2.6385241886392779E-2</c:v>
                  </c:pt>
                  <c:pt idx="1">
                    <c:v>2.4513463268389987E-2</c:v>
                  </c:pt>
                  <c:pt idx="2">
                    <c:v>1.6723343299860829E-2</c:v>
                  </c:pt>
                </c:numCache>
              </c:numRef>
            </c:minus>
          </c:errBars>
          <c:errBars>
            <c:errDir val="y"/>
            <c:errBarType val="both"/>
            <c:errValType val="cust"/>
            <c:noEndCap val="0"/>
            <c:plus>
              <c:numRef>
                <c:f>'Olivine Core Pivot Table'!$K$43:$K$45</c:f>
                <c:numCache>
                  <c:formatCode>General</c:formatCode>
                  <c:ptCount val="3"/>
                  <c:pt idx="0">
                    <c:v>4.0325523701778008E-3</c:v>
                  </c:pt>
                  <c:pt idx="1">
                    <c:v>2.2807126079363881E-3</c:v>
                  </c:pt>
                  <c:pt idx="2">
                    <c:v>2.2542560223465557E-3</c:v>
                  </c:pt>
                </c:numCache>
              </c:numRef>
            </c:plus>
            <c:minus>
              <c:numRef>
                <c:f>'Olivine Core Pivot Table'!$K$43:$K$45</c:f>
                <c:numCache>
                  <c:formatCode>General</c:formatCode>
                  <c:ptCount val="3"/>
                  <c:pt idx="0">
                    <c:v>4.0325523701778008E-3</c:v>
                  </c:pt>
                  <c:pt idx="1">
                    <c:v>2.2807126079363881E-3</c:v>
                  </c:pt>
                  <c:pt idx="2">
                    <c:v>2.2542560223465557E-3</c:v>
                  </c:pt>
                </c:numCache>
              </c:numRef>
            </c:minus>
          </c:errBars>
          <c:xVal>
            <c:numRef>
              <c:f>'Olivine Core Pivot Table'!$B$43:$B$45</c:f>
              <c:numCache>
                <c:formatCode>General</c:formatCode>
                <c:ptCount val="3"/>
                <c:pt idx="0">
                  <c:v>0.15098389999999998</c:v>
                </c:pt>
                <c:pt idx="1">
                  <c:v>0.18170837500000003</c:v>
                </c:pt>
                <c:pt idx="2">
                  <c:v>0.144148625</c:v>
                </c:pt>
              </c:numCache>
            </c:numRef>
          </c:xVal>
          <c:yVal>
            <c:numRef>
              <c:f>'Olivine Core Pivot Table'!$O$43:$O$45</c:f>
              <c:numCache>
                <c:formatCode>General</c:formatCode>
                <c:ptCount val="3"/>
                <c:pt idx="0">
                  <c:v>91.392729461510754</c:v>
                </c:pt>
                <c:pt idx="1">
                  <c:v>92.84662725686762</c:v>
                </c:pt>
                <c:pt idx="2">
                  <c:v>92.004844178465476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DA-0042-95BC-B09917482E4D}"/>
            </c:ext>
          </c:extLst>
        </c:ser>
        <c:ser>
          <c:idx val="0"/>
          <c:order val="1"/>
          <c:tx>
            <c:v>Cores</c:v>
          </c:tx>
          <c:spPr>
            <a:ln w="1905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'Olivine Core Pivot Table'!$C$36:$C$40</c:f>
                <c:numCache>
                  <c:formatCode>General</c:formatCode>
                  <c:ptCount val="5"/>
                  <c:pt idx="0">
                    <c:v>8.7169532564175499E-3</c:v>
                  </c:pt>
                  <c:pt idx="1">
                    <c:v>7.8540858019259478E-3</c:v>
                  </c:pt>
                  <c:pt idx="3">
                    <c:v>5.1722644429530026E-3</c:v>
                  </c:pt>
                  <c:pt idx="4">
                    <c:v>5.8665191740537295E-3</c:v>
                  </c:pt>
                </c:numCache>
              </c:numRef>
            </c:plus>
            <c:minus>
              <c:numRef>
                <c:f>'Olivine Core Pivot Table'!$C$36:$C$40</c:f>
                <c:numCache>
                  <c:formatCode>General</c:formatCode>
                  <c:ptCount val="5"/>
                  <c:pt idx="0">
                    <c:v>8.7169532564175499E-3</c:v>
                  </c:pt>
                  <c:pt idx="1">
                    <c:v>7.8540858019259478E-3</c:v>
                  </c:pt>
                  <c:pt idx="3">
                    <c:v>5.1722644429530026E-3</c:v>
                  </c:pt>
                  <c:pt idx="4">
                    <c:v>5.8665191740537295E-3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'Olivine Core Pivot Table'!$K$36:$K$40</c:f>
                <c:numCache>
                  <c:formatCode>General</c:formatCode>
                  <c:ptCount val="5"/>
                  <c:pt idx="0">
                    <c:v>5.8201355413259968E-3</c:v>
                  </c:pt>
                  <c:pt idx="1">
                    <c:v>2.3104877505632105E-3</c:v>
                  </c:pt>
                  <c:pt idx="3">
                    <c:v>3.4980047061112665E-3</c:v>
                  </c:pt>
                  <c:pt idx="4">
                    <c:v>2.3058257477349348E-3</c:v>
                  </c:pt>
                </c:numCache>
              </c:numRef>
            </c:plus>
            <c:minus>
              <c:numRef>
                <c:f>'Olivine Core Pivot Table'!$K$36:$K$40</c:f>
                <c:numCache>
                  <c:formatCode>General</c:formatCode>
                  <c:ptCount val="5"/>
                  <c:pt idx="0">
                    <c:v>5.8201355413259968E-3</c:v>
                  </c:pt>
                  <c:pt idx="1">
                    <c:v>2.3104877505632105E-3</c:v>
                  </c:pt>
                  <c:pt idx="3">
                    <c:v>3.4980047061112665E-3</c:v>
                  </c:pt>
                  <c:pt idx="4">
                    <c:v>2.3058257477349348E-3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'Olivine Core Pivot Table'!$B$36:$B$40</c:f>
              <c:numCache>
                <c:formatCode>General</c:formatCode>
                <c:ptCount val="5"/>
                <c:pt idx="0">
                  <c:v>5.6161645161290331E-2</c:v>
                </c:pt>
                <c:pt idx="1">
                  <c:v>3.6855612244897938E-2</c:v>
                </c:pt>
                <c:pt idx="3">
                  <c:v>5.5111631578947377E-2</c:v>
                </c:pt>
                <c:pt idx="4">
                  <c:v>3.9805233333333336E-2</c:v>
                </c:pt>
              </c:numCache>
            </c:numRef>
          </c:xVal>
          <c:yVal>
            <c:numRef>
              <c:f>'Olivine Core Pivot Table'!$O$36:$O$40</c:f>
              <c:numCache>
                <c:formatCode>General</c:formatCode>
                <c:ptCount val="5"/>
                <c:pt idx="0">
                  <c:v>89.726285744444326</c:v>
                </c:pt>
                <c:pt idx="1">
                  <c:v>89.705826821823891</c:v>
                </c:pt>
                <c:pt idx="3">
                  <c:v>90.68362019947017</c:v>
                </c:pt>
                <c:pt idx="4">
                  <c:v>90.516021651542502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DA-0042-95BC-B09917482E4D}"/>
            </c:ext>
          </c:extLst>
        </c:ser>
        <c:ser>
          <c:idx val="2"/>
          <c:order val="2"/>
          <c:tx>
            <c:v>Phenocrysts</c:v>
          </c:tx>
          <c:spPr>
            <a:ln w="19050">
              <a:noFill/>
            </a:ln>
          </c:spPr>
          <c:errBars>
            <c:errDir val="x"/>
            <c:errBarType val="both"/>
            <c:errValType val="cust"/>
            <c:noEndCap val="0"/>
            <c:plus>
              <c:numRef>
                <c:f>'Olivine Core Pivot Table'!$C$47</c:f>
                <c:numCache>
                  <c:formatCode>General</c:formatCode>
                  <c:ptCount val="1"/>
                  <c:pt idx="0">
                    <c:v>3.6616447912640654E-2</c:v>
                  </c:pt>
                </c:numCache>
              </c:numRef>
            </c:plus>
            <c:minus>
              <c:numRef>
                <c:f>'Olivine Core Pivot Table'!$C$47</c:f>
                <c:numCache>
                  <c:formatCode>General</c:formatCode>
                  <c:ptCount val="1"/>
                  <c:pt idx="0">
                    <c:v>3.6616447912640654E-2</c:v>
                  </c:pt>
                </c:numCache>
              </c:numRef>
            </c:minus>
          </c:errBars>
          <c:errBars>
            <c:errDir val="y"/>
            <c:errBarType val="both"/>
            <c:errValType val="cust"/>
            <c:noEndCap val="0"/>
            <c:plus>
              <c:numRef>
                <c:f>'Olivine Core Pivot Table'!$K$47</c:f>
                <c:numCache>
                  <c:formatCode>General</c:formatCode>
                  <c:ptCount val="1"/>
                  <c:pt idx="0">
                    <c:v>8.637408505671209E-3</c:v>
                  </c:pt>
                </c:numCache>
              </c:numRef>
            </c:plus>
            <c:minus>
              <c:numRef>
                <c:f>'Olivine Core Pivot Table'!$K$47</c:f>
                <c:numCache>
                  <c:formatCode>General</c:formatCode>
                  <c:ptCount val="1"/>
                  <c:pt idx="0">
                    <c:v>8.637408505671209E-3</c:v>
                  </c:pt>
                </c:numCache>
              </c:numRef>
            </c:minus>
          </c:errBars>
          <c:xVal>
            <c:numRef>
              <c:f>'Olivine Core Pivot Table'!$B$47</c:f>
              <c:numCache>
                <c:formatCode>General</c:formatCode>
                <c:ptCount val="1"/>
                <c:pt idx="0">
                  <c:v>0.15878900000000001</c:v>
                </c:pt>
              </c:numCache>
            </c:numRef>
          </c:xVal>
          <c:yVal>
            <c:numRef>
              <c:f>'Olivine Core Pivot Table'!$O$47</c:f>
              <c:numCache>
                <c:formatCode>General</c:formatCode>
                <c:ptCount val="1"/>
                <c:pt idx="0">
                  <c:v>86.523927535200684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DA-0042-95BC-B09917482E4D}"/>
            </c:ext>
          </c:extLst>
        </c:ser>
        <c:ser>
          <c:idx val="3"/>
          <c:order val="3"/>
          <c:tx>
            <c:v>Xenocryst Overgrowth</c:v>
          </c:tx>
          <c:spPr>
            <a:ln w="19050">
              <a:noFill/>
            </a:ln>
          </c:spPr>
          <c:errBars>
            <c:errDir val="x"/>
            <c:errBarType val="both"/>
            <c:errValType val="cust"/>
            <c:noEndCap val="0"/>
            <c:plus>
              <c:numRef>
                <c:f>'Olivine Core Pivot Table'!$C$46</c:f>
                <c:numCache>
                  <c:formatCode>General</c:formatCode>
                  <c:ptCount val="1"/>
                  <c:pt idx="0">
                    <c:v>5.1394940926305602E-2</c:v>
                  </c:pt>
                </c:numCache>
              </c:numRef>
            </c:plus>
            <c:minus>
              <c:numRef>
                <c:f>'Olivine Core Pivot Table'!$C$46</c:f>
                <c:numCache>
                  <c:formatCode>General</c:formatCode>
                  <c:ptCount val="1"/>
                  <c:pt idx="0">
                    <c:v>5.1394940926305602E-2</c:v>
                  </c:pt>
                </c:numCache>
              </c:numRef>
            </c:minus>
          </c:errBars>
          <c:errBars>
            <c:errDir val="y"/>
            <c:errBarType val="both"/>
            <c:errValType val="cust"/>
            <c:noEndCap val="0"/>
            <c:plus>
              <c:numRef>
                <c:f>'Olivine Core Pivot Table'!$K$46</c:f>
                <c:numCache>
                  <c:formatCode>General</c:formatCode>
                  <c:ptCount val="1"/>
                  <c:pt idx="0">
                    <c:v>7.6003995640917749E-3</c:v>
                  </c:pt>
                </c:numCache>
              </c:numRef>
            </c:plus>
            <c:minus>
              <c:numRef>
                <c:f>'Olivine Core Pivot Table'!$K$46</c:f>
                <c:numCache>
                  <c:formatCode>General</c:formatCode>
                  <c:ptCount val="1"/>
                  <c:pt idx="0">
                    <c:v>7.6003995640917749E-3</c:v>
                  </c:pt>
                </c:numCache>
              </c:numRef>
            </c:minus>
          </c:errBars>
          <c:xVal>
            <c:numRef>
              <c:f>'Olivine Core Pivot Table'!$B$46</c:f>
              <c:numCache>
                <c:formatCode>General</c:formatCode>
                <c:ptCount val="1"/>
                <c:pt idx="0">
                  <c:v>0.19723553846153849</c:v>
                </c:pt>
              </c:numCache>
            </c:numRef>
          </c:xVal>
          <c:yVal>
            <c:numRef>
              <c:f>'Olivine Core Pivot Table'!$O$46</c:f>
              <c:numCache>
                <c:formatCode>General</c:formatCode>
                <c:ptCount val="1"/>
                <c:pt idx="0">
                  <c:v>83.226210929394938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DA-0042-95BC-B09917482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2608896"/>
        <c:axId val="1612466416"/>
      </c:scatterChart>
      <c:valAx>
        <c:axId val="1612608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>
                    <a:latin typeface="Avenir Next" panose="020B0503020202020204" pitchFamily="34" charset="0"/>
                  </a:rPr>
                  <a:t>CaO 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612466416"/>
        <c:crosses val="autoZero"/>
        <c:crossBetween val="midCat"/>
      </c:valAx>
      <c:valAx>
        <c:axId val="16124664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Avenir Next" panose="020B0503020202020204" pitchFamily="34" charset="0"/>
                  </a:rPr>
                  <a:t>Fo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612608896"/>
        <c:crosses val="autoZero"/>
        <c:crossBetween val="midCat"/>
      </c:valAx>
      <c:spPr>
        <a:noFill/>
        <a:ln w="127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708180968904313"/>
          <c:y val="7.9534734417190667E-2"/>
          <c:w val="0.24447671159749099"/>
          <c:h val="0.21319888970713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98899932590394"/>
          <c:y val="4.1234917577748824E-2"/>
          <c:w val="0.58734779054257558"/>
          <c:h val="0.82212239657093222"/>
        </c:manualLayout>
      </c:layout>
      <c:scatterChart>
        <c:scatterStyle val="lineMarker"/>
        <c:varyColors val="0"/>
        <c:ser>
          <c:idx val="1"/>
          <c:order val="0"/>
          <c:tx>
            <c:v>Overgrowths</c:v>
          </c:tx>
          <c:spPr>
            <a:ln>
              <a:noFill/>
            </a:ln>
          </c:spPr>
          <c:errBars>
            <c:errDir val="x"/>
            <c:errBarType val="both"/>
            <c:errValType val="cust"/>
            <c:noEndCap val="0"/>
            <c:plus>
              <c:numRef>
                <c:f>'Olivine Core Pivot Table'!$C$43:$C$45</c:f>
                <c:numCache>
                  <c:formatCode>General</c:formatCode>
                  <c:ptCount val="3"/>
                  <c:pt idx="0">
                    <c:v>2.6385241886392779E-2</c:v>
                  </c:pt>
                  <c:pt idx="1">
                    <c:v>2.4513463268389987E-2</c:v>
                  </c:pt>
                  <c:pt idx="2">
                    <c:v>1.6723343299860829E-2</c:v>
                  </c:pt>
                </c:numCache>
              </c:numRef>
            </c:plus>
            <c:minus>
              <c:numRef>
                <c:f>'Olivine Core Pivot Table'!$C$43:$C$45</c:f>
                <c:numCache>
                  <c:formatCode>General</c:formatCode>
                  <c:ptCount val="3"/>
                  <c:pt idx="0">
                    <c:v>2.6385241886392779E-2</c:v>
                  </c:pt>
                  <c:pt idx="1">
                    <c:v>2.4513463268389987E-2</c:v>
                  </c:pt>
                  <c:pt idx="2">
                    <c:v>1.6723343299860829E-2</c:v>
                  </c:pt>
                </c:numCache>
              </c:numRef>
            </c:minus>
          </c:errBars>
          <c:errBars>
            <c:errDir val="y"/>
            <c:errBarType val="both"/>
            <c:errValType val="cust"/>
            <c:noEndCap val="0"/>
            <c:plus>
              <c:numRef>
                <c:f>'Olivine Core Pivot Table'!$K$43:$K$45</c:f>
                <c:numCache>
                  <c:formatCode>General</c:formatCode>
                  <c:ptCount val="3"/>
                  <c:pt idx="0">
                    <c:v>4.0325523701778008E-3</c:v>
                  </c:pt>
                  <c:pt idx="1">
                    <c:v>2.2807126079363881E-3</c:v>
                  </c:pt>
                  <c:pt idx="2">
                    <c:v>2.2542560223465557E-3</c:v>
                  </c:pt>
                </c:numCache>
              </c:numRef>
            </c:plus>
            <c:minus>
              <c:numRef>
                <c:f>'Olivine Core Pivot Table'!$K$43:$K$45</c:f>
                <c:numCache>
                  <c:formatCode>General</c:formatCode>
                  <c:ptCount val="3"/>
                  <c:pt idx="0">
                    <c:v>4.0325523701778008E-3</c:v>
                  </c:pt>
                  <c:pt idx="1">
                    <c:v>2.2807126079363881E-3</c:v>
                  </c:pt>
                  <c:pt idx="2">
                    <c:v>2.2542560223465557E-3</c:v>
                  </c:pt>
                </c:numCache>
              </c:numRef>
            </c:minus>
          </c:errBars>
          <c:xVal>
            <c:numRef>
              <c:f>'Olivine Core Pivot Table'!$B$43:$B$45</c:f>
              <c:numCache>
                <c:formatCode>General</c:formatCode>
                <c:ptCount val="3"/>
                <c:pt idx="0">
                  <c:v>0.15098389999999998</c:v>
                </c:pt>
                <c:pt idx="1">
                  <c:v>0.18170837500000003</c:v>
                </c:pt>
                <c:pt idx="2">
                  <c:v>0.144148625</c:v>
                </c:pt>
              </c:numCache>
            </c:numRef>
          </c:xVal>
          <c:yVal>
            <c:numRef>
              <c:f>'Olivine Core Pivot Table'!$J$43:$J$45</c:f>
              <c:numCache>
                <c:formatCode>General</c:formatCode>
                <c:ptCount val="3"/>
                <c:pt idx="0">
                  <c:v>7.8287586206896558E-3</c:v>
                </c:pt>
                <c:pt idx="1">
                  <c:v>2.8510000000000002E-3</c:v>
                </c:pt>
                <c:pt idx="2">
                  <c:v>4.1757499999999998E-3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8F-9649-8785-210863E6D778}"/>
            </c:ext>
          </c:extLst>
        </c:ser>
        <c:ser>
          <c:idx val="0"/>
          <c:order val="1"/>
          <c:tx>
            <c:v>Cores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'Olivine Core Pivot Table'!$C$36:$C$40</c:f>
                <c:numCache>
                  <c:formatCode>General</c:formatCode>
                  <c:ptCount val="5"/>
                  <c:pt idx="0">
                    <c:v>8.7169532564175499E-3</c:v>
                  </c:pt>
                  <c:pt idx="1">
                    <c:v>7.8540858019259478E-3</c:v>
                  </c:pt>
                  <c:pt idx="3">
                    <c:v>5.1722644429530026E-3</c:v>
                  </c:pt>
                  <c:pt idx="4">
                    <c:v>5.8665191740537295E-3</c:v>
                  </c:pt>
                </c:numCache>
              </c:numRef>
            </c:plus>
            <c:minus>
              <c:numRef>
                <c:f>'Olivine Core Pivot Table'!$C$36:$C$40</c:f>
                <c:numCache>
                  <c:formatCode>General</c:formatCode>
                  <c:ptCount val="5"/>
                  <c:pt idx="0">
                    <c:v>8.7169532564175499E-3</c:v>
                  </c:pt>
                  <c:pt idx="1">
                    <c:v>7.8540858019259478E-3</c:v>
                  </c:pt>
                  <c:pt idx="3">
                    <c:v>5.1722644429530026E-3</c:v>
                  </c:pt>
                  <c:pt idx="4">
                    <c:v>5.8665191740537295E-3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'Olivine Core Pivot Table'!$K$36:$K$40</c:f>
                <c:numCache>
                  <c:formatCode>General</c:formatCode>
                  <c:ptCount val="5"/>
                  <c:pt idx="0">
                    <c:v>5.8201355413259968E-3</c:v>
                  </c:pt>
                  <c:pt idx="1">
                    <c:v>2.3104877505632105E-3</c:v>
                  </c:pt>
                  <c:pt idx="3">
                    <c:v>3.4980047061112665E-3</c:v>
                  </c:pt>
                  <c:pt idx="4">
                    <c:v>2.3058257477349348E-3</c:v>
                  </c:pt>
                </c:numCache>
              </c:numRef>
            </c:plus>
            <c:minus>
              <c:numRef>
                <c:f>'Olivine Core Pivot Table'!$K$36:$K$40</c:f>
                <c:numCache>
                  <c:formatCode>General</c:formatCode>
                  <c:ptCount val="5"/>
                  <c:pt idx="0">
                    <c:v>5.8201355413259968E-3</c:v>
                  </c:pt>
                  <c:pt idx="1">
                    <c:v>2.3104877505632105E-3</c:v>
                  </c:pt>
                  <c:pt idx="3">
                    <c:v>3.4980047061112665E-3</c:v>
                  </c:pt>
                  <c:pt idx="4">
                    <c:v>2.3058257477349348E-3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'Olivine Core Pivot Table'!$B$36:$B$40</c:f>
              <c:numCache>
                <c:formatCode>General</c:formatCode>
                <c:ptCount val="5"/>
                <c:pt idx="0">
                  <c:v>5.6161645161290331E-2</c:v>
                </c:pt>
                <c:pt idx="1">
                  <c:v>3.6855612244897938E-2</c:v>
                </c:pt>
                <c:pt idx="3">
                  <c:v>5.5111631578947377E-2</c:v>
                </c:pt>
                <c:pt idx="4">
                  <c:v>3.9805233333333336E-2</c:v>
                </c:pt>
              </c:numCache>
            </c:numRef>
          </c:xVal>
          <c:yVal>
            <c:numRef>
              <c:f>'Olivine Core Pivot Table'!$J$36:$J$40</c:f>
              <c:numCache>
                <c:formatCode>General</c:formatCode>
                <c:ptCount val="5"/>
                <c:pt idx="0">
                  <c:v>1.7452613861386135E-2</c:v>
                </c:pt>
                <c:pt idx="1">
                  <c:v>3.1193571428571429E-3</c:v>
                </c:pt>
                <c:pt idx="3">
                  <c:v>2.067557894736842E-2</c:v>
                </c:pt>
                <c:pt idx="4">
                  <c:v>3.8780740740740746E-3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8F-9649-8785-210863E6D778}"/>
            </c:ext>
          </c:extLst>
        </c:ser>
        <c:ser>
          <c:idx val="2"/>
          <c:order val="2"/>
          <c:tx>
            <c:v>Phenocrysts</c:v>
          </c:tx>
          <c:spPr>
            <a:ln w="19050">
              <a:noFill/>
            </a:ln>
          </c:spPr>
          <c:errBars>
            <c:errDir val="x"/>
            <c:errBarType val="both"/>
            <c:errValType val="cust"/>
            <c:noEndCap val="0"/>
            <c:plus>
              <c:numRef>
                <c:f>'Olivine Core Pivot Table'!$C$47</c:f>
                <c:numCache>
                  <c:formatCode>General</c:formatCode>
                  <c:ptCount val="1"/>
                  <c:pt idx="0">
                    <c:v>3.6616447912640654E-2</c:v>
                  </c:pt>
                </c:numCache>
              </c:numRef>
            </c:plus>
            <c:minus>
              <c:numRef>
                <c:f>'Olivine Core Pivot Table'!$C$47</c:f>
                <c:numCache>
                  <c:formatCode>General</c:formatCode>
                  <c:ptCount val="1"/>
                  <c:pt idx="0">
                    <c:v>3.6616447912640654E-2</c:v>
                  </c:pt>
                </c:numCache>
              </c:numRef>
            </c:minus>
          </c:errBars>
          <c:errBars>
            <c:errDir val="y"/>
            <c:errBarType val="both"/>
            <c:errValType val="cust"/>
            <c:noEndCap val="0"/>
            <c:plus>
              <c:numRef>
                <c:f>'Olivine Core Pivot Table'!$K$47</c:f>
                <c:numCache>
                  <c:formatCode>General</c:formatCode>
                  <c:ptCount val="1"/>
                  <c:pt idx="0">
                    <c:v>8.637408505671209E-3</c:v>
                  </c:pt>
                </c:numCache>
              </c:numRef>
            </c:plus>
            <c:minus>
              <c:numRef>
                <c:f>'Olivine Core Pivot Table'!$K$47</c:f>
                <c:numCache>
                  <c:formatCode>General</c:formatCode>
                  <c:ptCount val="1"/>
                  <c:pt idx="0">
                    <c:v>8.637408505671209E-3</c:v>
                  </c:pt>
                </c:numCache>
              </c:numRef>
            </c:minus>
          </c:errBars>
          <c:xVal>
            <c:numRef>
              <c:f>'Olivine Core Pivot Table'!$B$47</c:f>
              <c:numCache>
                <c:formatCode>General</c:formatCode>
                <c:ptCount val="1"/>
                <c:pt idx="0">
                  <c:v>0.15878900000000001</c:v>
                </c:pt>
              </c:numCache>
            </c:numRef>
          </c:xVal>
          <c:yVal>
            <c:numRef>
              <c:f>'Olivine Core Pivot Table'!$J$47</c:f>
              <c:numCache>
                <c:formatCode>General</c:formatCode>
                <c:ptCount val="1"/>
                <c:pt idx="0">
                  <c:v>4.1060958333333328E-2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8F-9649-8785-210863E6D778}"/>
            </c:ext>
          </c:extLst>
        </c:ser>
        <c:ser>
          <c:idx val="3"/>
          <c:order val="3"/>
          <c:tx>
            <c:v>Xenocryst Overgrowth</c:v>
          </c:tx>
          <c:spPr>
            <a:ln w="19050">
              <a:noFill/>
            </a:ln>
          </c:spPr>
          <c:errBars>
            <c:errDir val="x"/>
            <c:errBarType val="both"/>
            <c:errValType val="cust"/>
            <c:noEndCap val="0"/>
            <c:plus>
              <c:numRef>
                <c:f>'Olivine Core Pivot Table'!$C$46</c:f>
                <c:numCache>
                  <c:formatCode>General</c:formatCode>
                  <c:ptCount val="1"/>
                  <c:pt idx="0">
                    <c:v>5.1394940926305602E-2</c:v>
                  </c:pt>
                </c:numCache>
              </c:numRef>
            </c:plus>
            <c:minus>
              <c:numRef>
                <c:f>'Olivine Core Pivot Table'!$C$46</c:f>
                <c:numCache>
                  <c:formatCode>General</c:formatCode>
                  <c:ptCount val="1"/>
                  <c:pt idx="0">
                    <c:v>5.1394940926305602E-2</c:v>
                  </c:pt>
                </c:numCache>
              </c:numRef>
            </c:minus>
          </c:errBars>
          <c:errBars>
            <c:errDir val="y"/>
            <c:errBarType val="both"/>
            <c:errValType val="cust"/>
            <c:noEndCap val="0"/>
            <c:plus>
              <c:numRef>
                <c:f>'Olivine Core Pivot Table'!$K$46</c:f>
                <c:numCache>
                  <c:formatCode>General</c:formatCode>
                  <c:ptCount val="1"/>
                  <c:pt idx="0">
                    <c:v>7.6003995640917749E-3</c:v>
                  </c:pt>
                </c:numCache>
              </c:numRef>
            </c:plus>
            <c:minus>
              <c:numRef>
                <c:f>'Olivine Core Pivot Table'!$K$46</c:f>
                <c:numCache>
                  <c:formatCode>General</c:formatCode>
                  <c:ptCount val="1"/>
                  <c:pt idx="0">
                    <c:v>7.6003995640917749E-3</c:v>
                  </c:pt>
                </c:numCache>
              </c:numRef>
            </c:minus>
          </c:errBars>
          <c:xVal>
            <c:numRef>
              <c:f>'Olivine Core Pivot Table'!$B$46</c:f>
              <c:numCache>
                <c:formatCode>General</c:formatCode>
                <c:ptCount val="1"/>
                <c:pt idx="0">
                  <c:v>0.19723553846153849</c:v>
                </c:pt>
              </c:numCache>
            </c:numRef>
          </c:xVal>
          <c:yVal>
            <c:numRef>
              <c:f>'Olivine Core Pivot Table'!$J$46</c:f>
              <c:numCache>
                <c:formatCode>General</c:formatCode>
                <c:ptCount val="1"/>
                <c:pt idx="0">
                  <c:v>2.4267423076923072E-2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8F-9649-8785-210863E6D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2608896"/>
        <c:axId val="1612466416"/>
      </c:scatterChart>
      <c:valAx>
        <c:axId val="1612608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>
                    <a:latin typeface="Avenir Next" panose="020B0503020202020204" pitchFamily="34" charset="0"/>
                  </a:rPr>
                  <a:t>CaO 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612466416"/>
        <c:crosses val="autoZero"/>
        <c:crossBetween val="midCat"/>
      </c:valAx>
      <c:valAx>
        <c:axId val="16124664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Avenir Next" panose="020B0503020202020204" pitchFamily="34" charset="0"/>
                  </a:rPr>
                  <a:t>P2O5 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612608896"/>
        <c:crosses val="autoZero"/>
        <c:crossBetween val="midCat"/>
      </c:valAx>
      <c:spPr>
        <a:noFill/>
        <a:ln w="127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708180968904313"/>
          <c:y val="7.9534734417190667E-2"/>
          <c:w val="0.24447671159749099"/>
          <c:h val="0.213198889707131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'[1]Olivine Profiles_WDS+EDS'!$CK$541:$CK$600</c:f>
              <c:numCache>
                <c:formatCode>General</c:formatCode>
                <c:ptCount val="60"/>
                <c:pt idx="0">
                  <c:v>0</c:v>
                </c:pt>
                <c:pt idx="1">
                  <c:v>2.5</c:v>
                </c:pt>
                <c:pt idx="2">
                  <c:v>5.0612496949730827</c:v>
                </c:pt>
                <c:pt idx="3">
                  <c:v>7.4819933823548386</c:v>
                </c:pt>
                <c:pt idx="4">
                  <c:v>9.9819933823548386</c:v>
                </c:pt>
                <c:pt idx="5">
                  <c:v>12.543243077327922</c:v>
                </c:pt>
                <c:pt idx="6">
                  <c:v>15.043243077327922</c:v>
                </c:pt>
                <c:pt idx="7">
                  <c:v>17.463986764709677</c:v>
                </c:pt>
                <c:pt idx="8">
                  <c:v>20.025236459683043</c:v>
                </c:pt>
                <c:pt idx="9">
                  <c:v>22.525236459683043</c:v>
                </c:pt>
                <c:pt idx="10">
                  <c:v>25.025236459683043</c:v>
                </c:pt>
                <c:pt idx="11">
                  <c:v>27.509184929358941</c:v>
                </c:pt>
                <c:pt idx="12">
                  <c:v>30.009184929358941</c:v>
                </c:pt>
                <c:pt idx="13">
                  <c:v>32.509184929358938</c:v>
                </c:pt>
                <c:pt idx="14">
                  <c:v>35.070434624332023</c:v>
                </c:pt>
                <c:pt idx="15">
                  <c:v>37.491178311713782</c:v>
                </c:pt>
                <c:pt idx="16">
                  <c:v>39.991178311713782</c:v>
                </c:pt>
                <c:pt idx="17">
                  <c:v>42.491178311713782</c:v>
                </c:pt>
                <c:pt idx="18">
                  <c:v>45.052428006686867</c:v>
                </c:pt>
                <c:pt idx="19">
                  <c:v>47.473171694068625</c:v>
                </c:pt>
                <c:pt idx="20">
                  <c:v>49.973171694068625</c:v>
                </c:pt>
                <c:pt idx="21">
                  <c:v>52.534421389041711</c:v>
                </c:pt>
                <c:pt idx="22">
                  <c:v>55.034421389041711</c:v>
                </c:pt>
                <c:pt idx="23">
                  <c:v>57.455165076423469</c:v>
                </c:pt>
                <c:pt idx="24">
                  <c:v>60.016414771396839</c:v>
                </c:pt>
                <c:pt idx="25">
                  <c:v>62.516414771396839</c:v>
                </c:pt>
                <c:pt idx="26">
                  <c:v>65.016414771396839</c:v>
                </c:pt>
                <c:pt idx="27">
                  <c:v>67.500363241071341</c:v>
                </c:pt>
                <c:pt idx="28">
                  <c:v>70.000363241071341</c:v>
                </c:pt>
                <c:pt idx="29">
                  <c:v>72.500363241071341</c:v>
                </c:pt>
                <c:pt idx="30">
                  <c:v>75.061612936044426</c:v>
                </c:pt>
                <c:pt idx="31">
                  <c:v>77.482356623427606</c:v>
                </c:pt>
                <c:pt idx="32">
                  <c:v>79.982356623427606</c:v>
                </c:pt>
                <c:pt idx="33">
                  <c:v>82.543606318400691</c:v>
                </c:pt>
                <c:pt idx="34">
                  <c:v>85.043606318400691</c:v>
                </c:pt>
                <c:pt idx="35">
                  <c:v>87.46435000578245</c:v>
                </c:pt>
                <c:pt idx="36">
                  <c:v>90.025599700755535</c:v>
                </c:pt>
                <c:pt idx="37">
                  <c:v>92.525599700755535</c:v>
                </c:pt>
                <c:pt idx="38">
                  <c:v>95.025599700755535</c:v>
                </c:pt>
                <c:pt idx="39">
                  <c:v>97.509548170430335</c:v>
                </c:pt>
                <c:pt idx="40">
                  <c:v>100.00954817043034</c:v>
                </c:pt>
                <c:pt idx="41">
                  <c:v>108.99063941815771</c:v>
                </c:pt>
                <c:pt idx="42">
                  <c:v>117.97173066588508</c:v>
                </c:pt>
                <c:pt idx="43">
                  <c:v>126.952821913611</c:v>
                </c:pt>
                <c:pt idx="44">
                  <c:v>135.93391316133838</c:v>
                </c:pt>
                <c:pt idx="45">
                  <c:v>144.91500440906574</c:v>
                </c:pt>
                <c:pt idx="46">
                  <c:v>153.95768100396862</c:v>
                </c:pt>
                <c:pt idx="47">
                  <c:v>162.93877225169598</c:v>
                </c:pt>
                <c:pt idx="48">
                  <c:v>171.99912544569366</c:v>
                </c:pt>
                <c:pt idx="49">
                  <c:v>180.98021669342103</c:v>
                </c:pt>
                <c:pt idx="50">
                  <c:v>189.96130794114839</c:v>
                </c:pt>
                <c:pt idx="51">
                  <c:v>198.94239918887575</c:v>
                </c:pt>
                <c:pt idx="52">
                  <c:v>207.9234904366017</c:v>
                </c:pt>
                <c:pt idx="53">
                  <c:v>216.90458168432906</c:v>
                </c:pt>
                <c:pt idx="54">
                  <c:v>225.88567293205642</c:v>
                </c:pt>
                <c:pt idx="55">
                  <c:v>234.92834952695929</c:v>
                </c:pt>
                <c:pt idx="56">
                  <c:v>243.90944077468666</c:v>
                </c:pt>
                <c:pt idx="57">
                  <c:v>252.8905320224126</c:v>
                </c:pt>
                <c:pt idx="58">
                  <c:v>261.87162327013999</c:v>
                </c:pt>
                <c:pt idx="59">
                  <c:v>270.85271451786735</c:v>
                </c:pt>
              </c:numCache>
            </c:numRef>
          </c:xVal>
          <c:yVal>
            <c:numRef>
              <c:f>'[1]Olivine Profiles_WDS+EDS'!$AX$541:$AX$600</c:f>
              <c:numCache>
                <c:formatCode>General</c:formatCode>
                <c:ptCount val="60"/>
                <c:pt idx="0">
                  <c:v>0.15836700000000001</c:v>
                </c:pt>
                <c:pt idx="1">
                  <c:v>0.152221</c:v>
                </c:pt>
                <c:pt idx="2">
                  <c:v>0.111649</c:v>
                </c:pt>
                <c:pt idx="3">
                  <c:v>0.13378200000000001</c:v>
                </c:pt>
                <c:pt idx="4">
                  <c:v>0.14802399999999999</c:v>
                </c:pt>
                <c:pt idx="5">
                  <c:v>0.163525</c:v>
                </c:pt>
                <c:pt idx="6">
                  <c:v>0.15257599999999999</c:v>
                </c:pt>
                <c:pt idx="7">
                  <c:v>0.158718</c:v>
                </c:pt>
                <c:pt idx="8">
                  <c:v>0.15579200000000001</c:v>
                </c:pt>
                <c:pt idx="9">
                  <c:v>0.14063800000000001</c:v>
                </c:pt>
                <c:pt idx="10">
                  <c:v>0.15472900000000001</c:v>
                </c:pt>
                <c:pt idx="11">
                  <c:v>0.14126900000000001</c:v>
                </c:pt>
                <c:pt idx="12">
                  <c:v>0.15814700000000001</c:v>
                </c:pt>
                <c:pt idx="13">
                  <c:v>0.14580699999999999</c:v>
                </c:pt>
                <c:pt idx="14">
                  <c:v>0.14397199999999999</c:v>
                </c:pt>
                <c:pt idx="15">
                  <c:v>0.13585900000000001</c:v>
                </c:pt>
                <c:pt idx="16">
                  <c:v>0.14604900000000001</c:v>
                </c:pt>
                <c:pt idx="17">
                  <c:v>0.15320900000000001</c:v>
                </c:pt>
                <c:pt idx="18">
                  <c:v>0.15523899999999999</c:v>
                </c:pt>
                <c:pt idx="19">
                  <c:v>0.148308</c:v>
                </c:pt>
                <c:pt idx="20">
                  <c:v>0.14591499999999999</c:v>
                </c:pt>
                <c:pt idx="21">
                  <c:v>0.160216</c:v>
                </c:pt>
                <c:pt idx="22">
                  <c:v>0.149336</c:v>
                </c:pt>
                <c:pt idx="23">
                  <c:v>0.157194</c:v>
                </c:pt>
                <c:pt idx="24">
                  <c:v>0.16137799999999999</c:v>
                </c:pt>
                <c:pt idx="25">
                  <c:v>0.14002899999999999</c:v>
                </c:pt>
                <c:pt idx="26">
                  <c:v>0.149226</c:v>
                </c:pt>
                <c:pt idx="27">
                  <c:v>0.149122</c:v>
                </c:pt>
                <c:pt idx="28">
                  <c:v>0.14785999999999999</c:v>
                </c:pt>
                <c:pt idx="29">
                  <c:v>0.14582899999999999</c:v>
                </c:pt>
                <c:pt idx="30">
                  <c:v>0.15764600000000001</c:v>
                </c:pt>
                <c:pt idx="31">
                  <c:v>0.141319</c:v>
                </c:pt>
                <c:pt idx="32">
                  <c:v>0.14655000000000001</c:v>
                </c:pt>
                <c:pt idx="33">
                  <c:v>0.14827299999999999</c:v>
                </c:pt>
                <c:pt idx="34">
                  <c:v>0.15279400000000001</c:v>
                </c:pt>
                <c:pt idx="35">
                  <c:v>0.137604</c:v>
                </c:pt>
                <c:pt idx="36">
                  <c:v>0.150951</c:v>
                </c:pt>
                <c:pt idx="37">
                  <c:v>0.125084</c:v>
                </c:pt>
                <c:pt idx="38">
                  <c:v>0.14663699999999999</c:v>
                </c:pt>
                <c:pt idx="39">
                  <c:v>0.15415799999999999</c:v>
                </c:pt>
                <c:pt idx="40">
                  <c:v>0.14135400000000001</c:v>
                </c:pt>
                <c:pt idx="41">
                  <c:v>0.14477999999999999</c:v>
                </c:pt>
                <c:pt idx="42">
                  <c:v>0.13680400000000001</c:v>
                </c:pt>
                <c:pt idx="43">
                  <c:v>0.13150700000000001</c:v>
                </c:pt>
                <c:pt idx="44">
                  <c:v>0.132271</c:v>
                </c:pt>
                <c:pt idx="45">
                  <c:v>0.13481299999999999</c:v>
                </c:pt>
                <c:pt idx="46">
                  <c:v>0.12879299999999999</c:v>
                </c:pt>
                <c:pt idx="47">
                  <c:v>0.128994</c:v>
                </c:pt>
                <c:pt idx="48">
                  <c:v>0.14038300000000001</c:v>
                </c:pt>
                <c:pt idx="49">
                  <c:v>0.150002</c:v>
                </c:pt>
                <c:pt idx="50">
                  <c:v>0.135938</c:v>
                </c:pt>
                <c:pt idx="51">
                  <c:v>0.13556199999999999</c:v>
                </c:pt>
                <c:pt idx="52">
                  <c:v>0.125725</c:v>
                </c:pt>
                <c:pt idx="53">
                  <c:v>0.13431199999999999</c:v>
                </c:pt>
                <c:pt idx="54">
                  <c:v>0.14374300000000001</c:v>
                </c:pt>
                <c:pt idx="55">
                  <c:v>0.127355</c:v>
                </c:pt>
                <c:pt idx="56">
                  <c:v>0.13454099999999999</c:v>
                </c:pt>
                <c:pt idx="57">
                  <c:v>0.13649800000000001</c:v>
                </c:pt>
                <c:pt idx="58">
                  <c:v>0.14988499999999999</c:v>
                </c:pt>
                <c:pt idx="59">
                  <c:v>0.14347699999999999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6B-7748-805F-3647932FE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19791"/>
        <c:axId val="35616751"/>
      </c:scatterChart>
      <c:valAx>
        <c:axId val="3561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16751"/>
        <c:crosses val="autoZero"/>
        <c:crossBetween val="midCat"/>
      </c:valAx>
      <c:valAx>
        <c:axId val="3561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19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10364646668891"/>
          <c:y val="4.5602239558008344E-2"/>
          <c:w val="0.7991799309598957"/>
          <c:h val="0.8032474057258592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0">
                <a:solidFill>
                  <a:schemeClr val="tx1"/>
                </a:solidFill>
              </a:ln>
              <a:effectLst/>
            </c:spPr>
          </c:marker>
          <c:xVal>
            <c:numRef>
              <c:f>Olivine!$AB$2:$AB$1218</c:f>
              <c:numCache>
                <c:formatCode>0.00</c:formatCode>
                <c:ptCount val="35"/>
                <c:pt idx="0">
                  <c:v>82.977150130480638</c:v>
                </c:pt>
                <c:pt idx="1">
                  <c:v>82.852286351180382</c:v>
                </c:pt>
                <c:pt idx="2">
                  <c:v>83.095563076379918</c:v>
                </c:pt>
                <c:pt idx="3">
                  <c:v>83.067345488009636</c:v>
                </c:pt>
                <c:pt idx="4">
                  <c:v>83.293116346112896</c:v>
                </c:pt>
                <c:pt idx="5">
                  <c:v>82.781721823614973</c:v>
                </c:pt>
                <c:pt idx="6">
                  <c:v>82.075971729600255</c:v>
                </c:pt>
                <c:pt idx="7">
                  <c:v>82.593549750667265</c:v>
                </c:pt>
                <c:pt idx="8">
                  <c:v>82.685444174286317</c:v>
                </c:pt>
                <c:pt idx="9">
                  <c:v>82.703143630841666</c:v>
                </c:pt>
                <c:pt idx="10">
                  <c:v>82.809828368809008</c:v>
                </c:pt>
                <c:pt idx="11">
                  <c:v>83.204735500339083</c:v>
                </c:pt>
                <c:pt idx="12">
                  <c:v>85.319388468019042</c:v>
                </c:pt>
                <c:pt idx="13">
                  <c:v>88.313761778865299</c:v>
                </c:pt>
                <c:pt idx="14">
                  <c:v>90.067409229975553</c:v>
                </c:pt>
                <c:pt idx="15">
                  <c:v>90.274765895731747</c:v>
                </c:pt>
                <c:pt idx="16">
                  <c:v>90.33546494010271</c:v>
                </c:pt>
                <c:pt idx="17">
                  <c:v>90.493764718705961</c:v>
                </c:pt>
                <c:pt idx="18">
                  <c:v>90.582278586788192</c:v>
                </c:pt>
                <c:pt idx="19">
                  <c:v>90.348917804856711</c:v>
                </c:pt>
                <c:pt idx="20">
                  <c:v>90.457415042633031</c:v>
                </c:pt>
                <c:pt idx="21">
                  <c:v>90.606078859607621</c:v>
                </c:pt>
                <c:pt idx="22">
                  <c:v>90.595260085094438</c:v>
                </c:pt>
                <c:pt idx="23">
                  <c:v>90.508255625155499</c:v>
                </c:pt>
                <c:pt idx="24">
                  <c:v>90.443713155929387</c:v>
                </c:pt>
                <c:pt idx="25">
                  <c:v>90.614487973343245</c:v>
                </c:pt>
                <c:pt idx="26">
                  <c:v>90.463102240023076</c:v>
                </c:pt>
                <c:pt idx="27">
                  <c:v>90.594344623277777</c:v>
                </c:pt>
                <c:pt idx="28">
                  <c:v>90.465663016776119</c:v>
                </c:pt>
                <c:pt idx="29">
                  <c:v>90.632103705667021</c:v>
                </c:pt>
                <c:pt idx="30">
                  <c:v>81.80357336674264</c:v>
                </c:pt>
                <c:pt idx="31">
                  <c:v>82.403100227384797</c:v>
                </c:pt>
                <c:pt idx="32">
                  <c:v>82.782636373281605</c:v>
                </c:pt>
                <c:pt idx="33">
                  <c:v>82.625448712639312</c:v>
                </c:pt>
                <c:pt idx="34">
                  <c:v>82.827056802569814</c:v>
                </c:pt>
              </c:numCache>
            </c:numRef>
          </c:xVal>
          <c:yVal>
            <c:numRef>
              <c:f>Olivine!$Z$2:$Z$1218</c:f>
              <c:numCache>
                <c:formatCode>General</c:formatCode>
                <c:ptCount val="35"/>
                <c:pt idx="0">
                  <c:v>0.18976000000000001</c:v>
                </c:pt>
                <c:pt idx="1">
                  <c:v>0.194634</c:v>
                </c:pt>
                <c:pt idx="2">
                  <c:v>0.197912</c:v>
                </c:pt>
                <c:pt idx="3">
                  <c:v>0.199937</c:v>
                </c:pt>
                <c:pt idx="4">
                  <c:v>0.21113799999999999</c:v>
                </c:pt>
                <c:pt idx="5">
                  <c:v>0.21315100000000001</c:v>
                </c:pt>
                <c:pt idx="6">
                  <c:v>0.20787</c:v>
                </c:pt>
                <c:pt idx="7">
                  <c:v>0.20025000000000001</c:v>
                </c:pt>
                <c:pt idx="8">
                  <c:v>0.19292500000000001</c:v>
                </c:pt>
                <c:pt idx="9">
                  <c:v>0.195218</c:v>
                </c:pt>
                <c:pt idx="10">
                  <c:v>0.190308</c:v>
                </c:pt>
                <c:pt idx="11">
                  <c:v>0.19525600000000001</c:v>
                </c:pt>
                <c:pt idx="12">
                  <c:v>0.27347700000000003</c:v>
                </c:pt>
                <c:pt idx="13">
                  <c:v>0.38347399999999998</c:v>
                </c:pt>
                <c:pt idx="14">
                  <c:v>0.39910400000000001</c:v>
                </c:pt>
                <c:pt idx="15">
                  <c:v>0.401449</c:v>
                </c:pt>
                <c:pt idx="16">
                  <c:v>0.40724900000000003</c:v>
                </c:pt>
                <c:pt idx="17">
                  <c:v>0.403221</c:v>
                </c:pt>
                <c:pt idx="18">
                  <c:v>0.39887800000000001</c:v>
                </c:pt>
                <c:pt idx="19">
                  <c:v>0.39605899999999999</c:v>
                </c:pt>
                <c:pt idx="20">
                  <c:v>0.398368</c:v>
                </c:pt>
                <c:pt idx="21">
                  <c:v>0.39654699999999998</c:v>
                </c:pt>
                <c:pt idx="22">
                  <c:v>0.40711399999999998</c:v>
                </c:pt>
                <c:pt idx="23">
                  <c:v>0.402669</c:v>
                </c:pt>
                <c:pt idx="24">
                  <c:v>0.39586900000000003</c:v>
                </c:pt>
                <c:pt idx="25">
                  <c:v>0.39319100000000001</c:v>
                </c:pt>
                <c:pt idx="26">
                  <c:v>0.40212399999999998</c:v>
                </c:pt>
                <c:pt idx="27">
                  <c:v>0.40709099999999998</c:v>
                </c:pt>
                <c:pt idx="28">
                  <c:v>0.40474500000000002</c:v>
                </c:pt>
                <c:pt idx="29">
                  <c:v>0.40729300000000002</c:v>
                </c:pt>
                <c:pt idx="30">
                  <c:v>0.137798</c:v>
                </c:pt>
                <c:pt idx="31">
                  <c:v>0.14055500000000001</c:v>
                </c:pt>
                <c:pt idx="32">
                  <c:v>0.17172699999999999</c:v>
                </c:pt>
                <c:pt idx="33">
                  <c:v>0.172707</c:v>
                </c:pt>
                <c:pt idx="34">
                  <c:v>0.181336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D6-E142-8AF2-DDDBF4ADB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708176"/>
        <c:axId val="271631840"/>
      </c:scatterChart>
      <c:valAx>
        <c:axId val="271708176"/>
        <c:scaling>
          <c:orientation val="minMax"/>
          <c:min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Fo#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631840"/>
        <c:crosses val="autoZero"/>
        <c:crossBetween val="midCat"/>
      </c:valAx>
      <c:valAx>
        <c:axId val="27163184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NiO</a:t>
                </a:r>
                <a:r>
                  <a:rPr lang="en-US" sz="1400" b="1" baseline="0"/>
                  <a:t> wt%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70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10364646668891"/>
          <c:y val="4.5602239558008344E-2"/>
          <c:w val="0.7991799309598957"/>
          <c:h val="0.8032474057258592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0">
                <a:solidFill>
                  <a:schemeClr val="tx1"/>
                </a:solidFill>
              </a:ln>
              <a:effectLst/>
            </c:spPr>
          </c:marker>
          <c:xVal>
            <c:numRef>
              <c:f>Olivine!$AB$2:$AB$1218</c:f>
              <c:numCache>
                <c:formatCode>0.00</c:formatCode>
                <c:ptCount val="35"/>
                <c:pt idx="0">
                  <c:v>82.977150130480638</c:v>
                </c:pt>
                <c:pt idx="1">
                  <c:v>82.852286351180382</c:v>
                </c:pt>
                <c:pt idx="2">
                  <c:v>83.095563076379918</c:v>
                </c:pt>
                <c:pt idx="3">
                  <c:v>83.067345488009636</c:v>
                </c:pt>
                <c:pt idx="4">
                  <c:v>83.293116346112896</c:v>
                </c:pt>
                <c:pt idx="5">
                  <c:v>82.781721823614973</c:v>
                </c:pt>
                <c:pt idx="6">
                  <c:v>82.075971729600255</c:v>
                </c:pt>
                <c:pt idx="7">
                  <c:v>82.593549750667265</c:v>
                </c:pt>
                <c:pt idx="8">
                  <c:v>82.685444174286317</c:v>
                </c:pt>
                <c:pt idx="9">
                  <c:v>82.703143630841666</c:v>
                </c:pt>
                <c:pt idx="10">
                  <c:v>82.809828368809008</c:v>
                </c:pt>
                <c:pt idx="11">
                  <c:v>83.204735500339083</c:v>
                </c:pt>
                <c:pt idx="12">
                  <c:v>85.319388468019042</c:v>
                </c:pt>
                <c:pt idx="13">
                  <c:v>88.313761778865299</c:v>
                </c:pt>
                <c:pt idx="14">
                  <c:v>90.067409229975553</c:v>
                </c:pt>
                <c:pt idx="15">
                  <c:v>90.274765895731747</c:v>
                </c:pt>
                <c:pt idx="16">
                  <c:v>90.33546494010271</c:v>
                </c:pt>
                <c:pt idx="17">
                  <c:v>90.493764718705961</c:v>
                </c:pt>
                <c:pt idx="18">
                  <c:v>90.582278586788192</c:v>
                </c:pt>
                <c:pt idx="19">
                  <c:v>90.348917804856711</c:v>
                </c:pt>
                <c:pt idx="20">
                  <c:v>90.457415042633031</c:v>
                </c:pt>
                <c:pt idx="21">
                  <c:v>90.606078859607621</c:v>
                </c:pt>
                <c:pt idx="22">
                  <c:v>90.595260085094438</c:v>
                </c:pt>
                <c:pt idx="23">
                  <c:v>90.508255625155499</c:v>
                </c:pt>
                <c:pt idx="24">
                  <c:v>90.443713155929387</c:v>
                </c:pt>
                <c:pt idx="25">
                  <c:v>90.614487973343245</c:v>
                </c:pt>
                <c:pt idx="26">
                  <c:v>90.463102240023076</c:v>
                </c:pt>
                <c:pt idx="27">
                  <c:v>90.594344623277777</c:v>
                </c:pt>
                <c:pt idx="28">
                  <c:v>90.465663016776119</c:v>
                </c:pt>
                <c:pt idx="29">
                  <c:v>90.632103705667021</c:v>
                </c:pt>
                <c:pt idx="30">
                  <c:v>81.80357336674264</c:v>
                </c:pt>
                <c:pt idx="31">
                  <c:v>82.403100227384797</c:v>
                </c:pt>
                <c:pt idx="32">
                  <c:v>82.782636373281605</c:v>
                </c:pt>
                <c:pt idx="33">
                  <c:v>82.625448712639312</c:v>
                </c:pt>
                <c:pt idx="34">
                  <c:v>82.827056802569814</c:v>
                </c:pt>
              </c:numCache>
            </c:numRef>
          </c:xVal>
          <c:yVal>
            <c:numRef>
              <c:f>Olivine!$S$2:$S$1218</c:f>
              <c:numCache>
                <c:formatCode>General</c:formatCode>
                <c:ptCount val="35"/>
                <c:pt idx="0">
                  <c:v>3.2353E-2</c:v>
                </c:pt>
                <c:pt idx="1">
                  <c:v>2.6192E-2</c:v>
                </c:pt>
                <c:pt idx="2">
                  <c:v>2.3633999999999999E-2</c:v>
                </c:pt>
                <c:pt idx="3">
                  <c:v>2.8088999999999999E-2</c:v>
                </c:pt>
                <c:pt idx="4">
                  <c:v>3.5160999999999998E-2</c:v>
                </c:pt>
                <c:pt idx="5">
                  <c:v>3.7248000000000003E-2</c:v>
                </c:pt>
                <c:pt idx="6">
                  <c:v>3.1683000000000003E-2</c:v>
                </c:pt>
                <c:pt idx="7">
                  <c:v>3.372E-2</c:v>
                </c:pt>
                <c:pt idx="8">
                  <c:v>3.2885999999999999E-2</c:v>
                </c:pt>
                <c:pt idx="9">
                  <c:v>2.9789E-2</c:v>
                </c:pt>
                <c:pt idx="10">
                  <c:v>3.3623E-2</c:v>
                </c:pt>
                <c:pt idx="11">
                  <c:v>2.6417E-2</c:v>
                </c:pt>
                <c:pt idx="12">
                  <c:v>3.1413000000000003E-2</c:v>
                </c:pt>
                <c:pt idx="13">
                  <c:v>6.8820000000000001E-3</c:v>
                </c:pt>
                <c:pt idx="14">
                  <c:v>1.271E-3</c:v>
                </c:pt>
                <c:pt idx="15">
                  <c:v>8.5089999999999992E-3</c:v>
                </c:pt>
                <c:pt idx="16">
                  <c:v>7.1900000000000002E-3</c:v>
                </c:pt>
                <c:pt idx="17">
                  <c:v>9.5379999999999996E-3</c:v>
                </c:pt>
                <c:pt idx="18">
                  <c:v>4.156E-3</c:v>
                </c:pt>
                <c:pt idx="19">
                  <c:v>2.346E-3</c:v>
                </c:pt>
                <c:pt idx="20">
                  <c:v>3.5720000000000001E-3</c:v>
                </c:pt>
                <c:pt idx="21">
                  <c:v>2.8189999999999999E-3</c:v>
                </c:pt>
                <c:pt idx="22">
                  <c:v>1.0511E-2</c:v>
                </c:pt>
                <c:pt idx="23">
                  <c:v>1.9530000000000001E-3</c:v>
                </c:pt>
                <c:pt idx="24">
                  <c:v>1.2756E-2</c:v>
                </c:pt>
                <c:pt idx="25">
                  <c:v>1.5E-5</c:v>
                </c:pt>
                <c:pt idx="26">
                  <c:v>4.2059999999999997E-3</c:v>
                </c:pt>
                <c:pt idx="27">
                  <c:v>1.5E-5</c:v>
                </c:pt>
                <c:pt idx="28">
                  <c:v>5.1900000000000002E-3</c:v>
                </c:pt>
                <c:pt idx="29">
                  <c:v>1.5E-5</c:v>
                </c:pt>
                <c:pt idx="30">
                  <c:v>1.3487000000000001E-2</c:v>
                </c:pt>
                <c:pt idx="31">
                  <c:v>2.1316999999999999E-2</c:v>
                </c:pt>
                <c:pt idx="32">
                  <c:v>1.9736E-2</c:v>
                </c:pt>
                <c:pt idx="33">
                  <c:v>1.3051E-2</c:v>
                </c:pt>
                <c:pt idx="34">
                  <c:v>1.8468999999999999E-2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09-3A42-BC51-BBF95756C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708176"/>
        <c:axId val="271631840"/>
      </c:scatterChart>
      <c:valAx>
        <c:axId val="271708176"/>
        <c:scaling>
          <c:orientation val="minMax"/>
          <c:min val="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Fo#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631840"/>
        <c:crosses val="autoZero"/>
        <c:crossBetween val="midCat"/>
      </c:valAx>
      <c:valAx>
        <c:axId val="271631840"/>
        <c:scaling>
          <c:orientation val="minMax"/>
          <c:max val="0.1800000000000000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Cr2O3</a:t>
                </a:r>
                <a:r>
                  <a:rPr lang="en-US" sz="1400" b="1" baseline="0"/>
                  <a:t> wt%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70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10364646668891"/>
          <c:y val="4.5602239558008344E-2"/>
          <c:w val="0.7991799309598957"/>
          <c:h val="0.8032474057258592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0">
                <a:solidFill>
                  <a:schemeClr val="tx1"/>
                </a:solidFill>
              </a:ln>
              <a:effectLst/>
            </c:spPr>
          </c:marker>
          <c:xVal>
            <c:numRef>
              <c:f>Olivine!$Z$2:$Z$1218</c:f>
              <c:numCache>
                <c:formatCode>General</c:formatCode>
                <c:ptCount val="35"/>
                <c:pt idx="0">
                  <c:v>0.18976000000000001</c:v>
                </c:pt>
                <c:pt idx="1">
                  <c:v>0.194634</c:v>
                </c:pt>
                <c:pt idx="2">
                  <c:v>0.197912</c:v>
                </c:pt>
                <c:pt idx="3">
                  <c:v>0.199937</c:v>
                </c:pt>
                <c:pt idx="4">
                  <c:v>0.21113799999999999</c:v>
                </c:pt>
                <c:pt idx="5">
                  <c:v>0.21315100000000001</c:v>
                </c:pt>
                <c:pt idx="6">
                  <c:v>0.20787</c:v>
                </c:pt>
                <c:pt idx="7">
                  <c:v>0.20025000000000001</c:v>
                </c:pt>
                <c:pt idx="8">
                  <c:v>0.19292500000000001</c:v>
                </c:pt>
                <c:pt idx="9">
                  <c:v>0.195218</c:v>
                </c:pt>
                <c:pt idx="10">
                  <c:v>0.190308</c:v>
                </c:pt>
                <c:pt idx="11">
                  <c:v>0.19525600000000001</c:v>
                </c:pt>
                <c:pt idx="12">
                  <c:v>0.27347700000000003</c:v>
                </c:pt>
                <c:pt idx="13">
                  <c:v>0.38347399999999998</c:v>
                </c:pt>
                <c:pt idx="14">
                  <c:v>0.39910400000000001</c:v>
                </c:pt>
                <c:pt idx="15">
                  <c:v>0.401449</c:v>
                </c:pt>
                <c:pt idx="16">
                  <c:v>0.40724900000000003</c:v>
                </c:pt>
                <c:pt idx="17">
                  <c:v>0.403221</c:v>
                </c:pt>
                <c:pt idx="18">
                  <c:v>0.39887800000000001</c:v>
                </c:pt>
                <c:pt idx="19">
                  <c:v>0.39605899999999999</c:v>
                </c:pt>
                <c:pt idx="20">
                  <c:v>0.398368</c:v>
                </c:pt>
                <c:pt idx="21">
                  <c:v>0.39654699999999998</c:v>
                </c:pt>
                <c:pt idx="22">
                  <c:v>0.40711399999999998</c:v>
                </c:pt>
                <c:pt idx="23">
                  <c:v>0.402669</c:v>
                </c:pt>
                <c:pt idx="24">
                  <c:v>0.39586900000000003</c:v>
                </c:pt>
                <c:pt idx="25">
                  <c:v>0.39319100000000001</c:v>
                </c:pt>
                <c:pt idx="26">
                  <c:v>0.40212399999999998</c:v>
                </c:pt>
                <c:pt idx="27">
                  <c:v>0.40709099999999998</c:v>
                </c:pt>
                <c:pt idx="28">
                  <c:v>0.40474500000000002</c:v>
                </c:pt>
                <c:pt idx="29">
                  <c:v>0.40729300000000002</c:v>
                </c:pt>
                <c:pt idx="30">
                  <c:v>0.137798</c:v>
                </c:pt>
                <c:pt idx="31">
                  <c:v>0.14055500000000001</c:v>
                </c:pt>
                <c:pt idx="32">
                  <c:v>0.17172699999999999</c:v>
                </c:pt>
                <c:pt idx="33">
                  <c:v>0.172707</c:v>
                </c:pt>
                <c:pt idx="34">
                  <c:v>0.181336</c:v>
                </c:pt>
              </c:numCache>
            </c:numRef>
          </c:xVal>
          <c:yVal>
            <c:numRef>
              <c:f>Olivine!$R$2:$R$1218</c:f>
              <c:numCache>
                <c:formatCode>General</c:formatCode>
                <c:ptCount val="35"/>
                <c:pt idx="0">
                  <c:v>0.18759100000000001</c:v>
                </c:pt>
                <c:pt idx="1">
                  <c:v>0.18085100000000001</c:v>
                </c:pt>
                <c:pt idx="2">
                  <c:v>0.183253</c:v>
                </c:pt>
                <c:pt idx="3">
                  <c:v>0.17794399999999999</c:v>
                </c:pt>
                <c:pt idx="4">
                  <c:v>0.170625</c:v>
                </c:pt>
                <c:pt idx="5">
                  <c:v>0.16164100000000001</c:v>
                </c:pt>
                <c:pt idx="6">
                  <c:v>0.15759799999999999</c:v>
                </c:pt>
                <c:pt idx="7">
                  <c:v>0.15196499999999999</c:v>
                </c:pt>
                <c:pt idx="8">
                  <c:v>0.15176799999999999</c:v>
                </c:pt>
                <c:pt idx="9">
                  <c:v>0.154892</c:v>
                </c:pt>
                <c:pt idx="10">
                  <c:v>0.15442800000000001</c:v>
                </c:pt>
                <c:pt idx="11">
                  <c:v>0.15482199999999999</c:v>
                </c:pt>
                <c:pt idx="12">
                  <c:v>9.7939999999999999E-2</c:v>
                </c:pt>
                <c:pt idx="13">
                  <c:v>3.8245000000000001E-2</c:v>
                </c:pt>
                <c:pt idx="14">
                  <c:v>3.6442000000000002E-2</c:v>
                </c:pt>
                <c:pt idx="15">
                  <c:v>3.8982000000000003E-2</c:v>
                </c:pt>
                <c:pt idx="16">
                  <c:v>3.6614000000000001E-2</c:v>
                </c:pt>
                <c:pt idx="17">
                  <c:v>3.5895000000000003E-2</c:v>
                </c:pt>
                <c:pt idx="18">
                  <c:v>3.4856999999999999E-2</c:v>
                </c:pt>
                <c:pt idx="19">
                  <c:v>3.4305000000000002E-2</c:v>
                </c:pt>
                <c:pt idx="20">
                  <c:v>3.2045999999999998E-2</c:v>
                </c:pt>
                <c:pt idx="21">
                  <c:v>3.4972000000000003E-2</c:v>
                </c:pt>
                <c:pt idx="22">
                  <c:v>3.7196E-2</c:v>
                </c:pt>
                <c:pt idx="23">
                  <c:v>3.4515999999999998E-2</c:v>
                </c:pt>
                <c:pt idx="24">
                  <c:v>3.3848000000000003E-2</c:v>
                </c:pt>
                <c:pt idx="25">
                  <c:v>3.7659999999999999E-2</c:v>
                </c:pt>
                <c:pt idx="26">
                  <c:v>3.4623000000000001E-2</c:v>
                </c:pt>
                <c:pt idx="27">
                  <c:v>3.3418000000000003E-2</c:v>
                </c:pt>
                <c:pt idx="28">
                  <c:v>3.8529000000000001E-2</c:v>
                </c:pt>
                <c:pt idx="29">
                  <c:v>3.7265E-2</c:v>
                </c:pt>
                <c:pt idx="30">
                  <c:v>0.290358</c:v>
                </c:pt>
                <c:pt idx="31">
                  <c:v>0.26494600000000001</c:v>
                </c:pt>
                <c:pt idx="32">
                  <c:v>0.238542</c:v>
                </c:pt>
                <c:pt idx="33">
                  <c:v>0.214499</c:v>
                </c:pt>
                <c:pt idx="34">
                  <c:v>0.21162700000000001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C5-6343-9CAE-ABAD092B3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708176"/>
        <c:axId val="271631840"/>
      </c:scatterChart>
      <c:valAx>
        <c:axId val="271708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NiO 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631840"/>
        <c:crosses val="autoZero"/>
        <c:crossBetween val="midCat"/>
      </c:valAx>
      <c:valAx>
        <c:axId val="271631840"/>
        <c:scaling>
          <c:orientation val="minMax"/>
          <c:max val="0.18000000000000002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CaO</a:t>
                </a:r>
                <a:r>
                  <a:rPr lang="en-US" sz="1400" b="1" baseline="0"/>
                  <a:t> wt%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70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Olivine!$AB$272:$AB$286</c:f>
            </c:numRef>
          </c:yVal>
          <c:smooth val="0"/>
          <c:extLst>
            <c:ext xmlns:c16="http://schemas.microsoft.com/office/drawing/2014/chart" uri="{C3380CC4-5D6E-409C-BE32-E72D297353CC}">
              <c16:uniqueId val="{00000000-8034-9F4A-94A3-1FF0F1AC0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5005408"/>
        <c:axId val="2005007088"/>
      </c:scatterChart>
      <c:valAx>
        <c:axId val="200500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007088"/>
        <c:crosses val="autoZero"/>
        <c:crossBetween val="midCat"/>
      </c:valAx>
      <c:valAx>
        <c:axId val="2005007088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00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Olivine!$AG$774:$AG$793</c:f>
            </c:numRef>
          </c:xVal>
          <c:yVal>
            <c:numRef>
              <c:f>Olivine!$AH$774:$AH$793</c:f>
            </c:numRef>
          </c:yVal>
          <c:smooth val="0"/>
          <c:extLst>
            <c:ext xmlns:c16="http://schemas.microsoft.com/office/drawing/2014/chart" uri="{C3380CC4-5D6E-409C-BE32-E72D297353CC}">
              <c16:uniqueId val="{00000004-DD37-104A-BC5D-E49C4E34635D}"/>
            </c:ext>
          </c:extLst>
        </c:ser>
        <c:ser>
          <c:idx val="0"/>
          <c:order val="1"/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Olivine!$AG$898:$AG$917</c:f>
            </c:numRef>
          </c:xVal>
          <c:yVal>
            <c:numRef>
              <c:f>Olivine!$AH$898:$AH$917</c:f>
            </c:numRef>
          </c:yVal>
          <c:smooth val="0"/>
          <c:extLst>
            <c:ext xmlns:c16="http://schemas.microsoft.com/office/drawing/2014/chart" uri="{C3380CC4-5D6E-409C-BE32-E72D297353CC}">
              <c16:uniqueId val="{00000003-DD37-104A-BC5D-E49C4E346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4982656"/>
        <c:axId val="2124984336"/>
      </c:scatterChart>
      <c:valAx>
        <c:axId val="212498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984336"/>
        <c:crosses val="autoZero"/>
        <c:crossBetween val="midCat"/>
      </c:valAx>
      <c:valAx>
        <c:axId val="212498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98265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Olivine!$AP$1196:$AP$1218</c:f>
            </c:numRef>
          </c:xVal>
          <c:yVal>
            <c:numRef>
              <c:f>Olivine!$X$1196:$X$1218</c:f>
            </c:numRef>
          </c:yVal>
          <c:smooth val="0"/>
          <c:extLst>
            <c:ext xmlns:c16="http://schemas.microsoft.com/office/drawing/2014/chart" uri="{C3380CC4-5D6E-409C-BE32-E72D297353CC}">
              <c16:uniqueId val="{00000000-5D09-B740-981E-62FF67C7D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046208"/>
        <c:axId val="15142671"/>
      </c:scatterChart>
      <c:valAx>
        <c:axId val="204804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2671"/>
        <c:crosses val="autoZero"/>
        <c:crossBetween val="midCat"/>
      </c:valAx>
      <c:valAx>
        <c:axId val="1514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04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Olivine!$AP$847:$AP$864</c:f>
            </c:numRef>
          </c:xVal>
          <c:yVal>
            <c:numRef>
              <c:f>Olivine!$V$847:$V$864</c:f>
            </c:numRef>
          </c:yVal>
          <c:smooth val="0"/>
          <c:extLst>
            <c:ext xmlns:c16="http://schemas.microsoft.com/office/drawing/2014/chart" uri="{C3380CC4-5D6E-409C-BE32-E72D297353CC}">
              <c16:uniqueId val="{00000000-41A1-4E41-9054-5D694DBB5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63936"/>
        <c:axId val="181894304"/>
      </c:scatterChart>
      <c:valAx>
        <c:axId val="18156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94304"/>
        <c:crosses val="autoZero"/>
        <c:crossBetween val="midCat"/>
      </c:valAx>
      <c:valAx>
        <c:axId val="18189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63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Olivine!$AP$899:$AP$917</c:f>
            </c:numRef>
          </c:xVal>
          <c:yVal>
            <c:numRef>
              <c:f>Olivine!$AB$899:$AB$917</c:f>
            </c:numRef>
          </c:yVal>
          <c:smooth val="0"/>
          <c:extLst>
            <c:ext xmlns:c16="http://schemas.microsoft.com/office/drawing/2014/chart" uri="{C3380CC4-5D6E-409C-BE32-E72D297353CC}">
              <c16:uniqueId val="{00000000-256A-164A-8C11-2C987313C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002848"/>
        <c:axId val="229035376"/>
      </c:scatterChart>
      <c:valAx>
        <c:axId val="23100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035376"/>
        <c:crosses val="autoZero"/>
        <c:crossBetween val="midCat"/>
      </c:valAx>
      <c:valAx>
        <c:axId val="22903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00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Olivine!$AP$901:$AP$917</c:f>
            </c:numRef>
          </c:xVal>
          <c:yVal>
            <c:numRef>
              <c:f>Olivine!$W$900:$W$917</c:f>
            </c:numRef>
          </c:yVal>
          <c:smooth val="0"/>
          <c:extLst>
            <c:ext xmlns:c16="http://schemas.microsoft.com/office/drawing/2014/chart" uri="{C3380CC4-5D6E-409C-BE32-E72D297353CC}">
              <c16:uniqueId val="{00000000-AF2D-2243-B746-D68817A51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002848"/>
        <c:axId val="229035376"/>
      </c:scatterChart>
      <c:valAx>
        <c:axId val="23100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035376"/>
        <c:crosses val="autoZero"/>
        <c:crossBetween val="midCat"/>
      </c:valAx>
      <c:valAx>
        <c:axId val="22903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00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Olivine!$AP$921:$AP$939</c:f>
            </c:numRef>
          </c:xVal>
          <c:yVal>
            <c:numRef>
              <c:f>Olivine!$AB$921:$AB$939</c:f>
            </c:numRef>
          </c:yVal>
          <c:smooth val="0"/>
          <c:extLst>
            <c:ext xmlns:c16="http://schemas.microsoft.com/office/drawing/2014/chart" uri="{C3380CC4-5D6E-409C-BE32-E72D297353CC}">
              <c16:uniqueId val="{00000000-AC84-854E-8D7C-1E97201A8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787664"/>
        <c:axId val="248789344"/>
      </c:scatterChart>
      <c:valAx>
        <c:axId val="24878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789344"/>
        <c:crosses val="autoZero"/>
        <c:crossBetween val="midCat"/>
      </c:valAx>
      <c:valAx>
        <c:axId val="24878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787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Olivine!$AP$922:$AP$939</c:f>
            </c:numRef>
          </c:xVal>
          <c:yVal>
            <c:numRef>
              <c:f>Olivine!$V$922:$V$939</c:f>
            </c:numRef>
          </c:yVal>
          <c:smooth val="0"/>
          <c:extLst>
            <c:ext xmlns:c16="http://schemas.microsoft.com/office/drawing/2014/chart" uri="{C3380CC4-5D6E-409C-BE32-E72D297353CC}">
              <c16:uniqueId val="{00000000-9F17-1F4D-A969-2FCE75A50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787664"/>
        <c:axId val="248789344"/>
      </c:scatterChart>
      <c:valAx>
        <c:axId val="24878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789344"/>
        <c:crosses val="autoZero"/>
        <c:crossBetween val="midCat"/>
      </c:valAx>
      <c:valAx>
        <c:axId val="24878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787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Olivine!$AP$795:$AP$877</c:f>
            </c:numRef>
          </c:xVal>
          <c:yVal>
            <c:numRef>
              <c:f>Olivine!$S$795:$S$877</c:f>
            </c:numRef>
          </c:yVal>
          <c:smooth val="0"/>
          <c:extLst>
            <c:ext xmlns:c16="http://schemas.microsoft.com/office/drawing/2014/chart" uri="{C3380CC4-5D6E-409C-BE32-E72D297353CC}">
              <c16:uniqueId val="{00000000-C620-1840-9F23-19A073D85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870400"/>
        <c:axId val="267872048"/>
      </c:scatterChart>
      <c:valAx>
        <c:axId val="26787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872048"/>
        <c:crosses val="autoZero"/>
        <c:crossBetween val="midCat"/>
      </c:valAx>
      <c:valAx>
        <c:axId val="26787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87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Olivine!$AP$794:$AP$888</c:f>
            </c:numRef>
          </c:xVal>
          <c:yVal>
            <c:numRef>
              <c:f>Olivine!$AB$794:$AB$888</c:f>
            </c:numRef>
          </c:yVal>
          <c:smooth val="0"/>
          <c:extLst>
            <c:ext xmlns:c16="http://schemas.microsoft.com/office/drawing/2014/chart" uri="{C3380CC4-5D6E-409C-BE32-E72D297353CC}">
              <c16:uniqueId val="{00000000-B286-9546-8DC1-D12C4F1F6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870400"/>
        <c:axId val="267872048"/>
      </c:scatterChart>
      <c:valAx>
        <c:axId val="26787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872048"/>
        <c:crosses val="autoZero"/>
        <c:crossBetween val="midCat"/>
      </c:valAx>
      <c:valAx>
        <c:axId val="26787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87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Olivine!$AP$667:$AP$681</c:f>
            </c:numRef>
          </c:xVal>
          <c:yVal>
            <c:numRef>
              <c:f>Olivine!$AB$667:$AB$681</c:f>
            </c:numRef>
          </c:yVal>
          <c:smooth val="0"/>
          <c:extLst>
            <c:ext xmlns:c16="http://schemas.microsoft.com/office/drawing/2014/chart" uri="{C3380CC4-5D6E-409C-BE32-E72D297353CC}">
              <c16:uniqueId val="{00000000-CEC0-F94A-949F-04F16F9CA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300847"/>
        <c:axId val="1912302495"/>
      </c:scatterChart>
      <c:valAx>
        <c:axId val="191230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302495"/>
        <c:crosses val="autoZero"/>
        <c:crossBetween val="midCat"/>
      </c:valAx>
      <c:valAx>
        <c:axId val="191230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30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Olivine!$AP$667:$AP$681</c:f>
            </c:numRef>
          </c:xVal>
          <c:yVal>
            <c:numRef>
              <c:f>Olivine!$W$667:$W$681</c:f>
            </c:numRef>
          </c:yVal>
          <c:smooth val="0"/>
          <c:extLst>
            <c:ext xmlns:c16="http://schemas.microsoft.com/office/drawing/2014/chart" uri="{C3380CC4-5D6E-409C-BE32-E72D297353CC}">
              <c16:uniqueId val="{00000000-7E07-5C41-9D7B-7C2FE25A6F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300847"/>
        <c:axId val="1912302495"/>
      </c:scatterChart>
      <c:valAx>
        <c:axId val="191230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302495"/>
        <c:crosses val="autoZero"/>
        <c:crossBetween val="midCat"/>
      </c:valAx>
      <c:valAx>
        <c:axId val="191230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30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Olivine!$AP$1140:$AP$1164</c:f>
            </c:numRef>
          </c:xVal>
          <c:yVal>
            <c:numRef>
              <c:f>Olivine!$AB$1140:$AB$1163</c:f>
            </c:numRef>
          </c:yVal>
          <c:smooth val="0"/>
          <c:extLst>
            <c:ext xmlns:c16="http://schemas.microsoft.com/office/drawing/2014/chart" uri="{C3380CC4-5D6E-409C-BE32-E72D297353CC}">
              <c16:uniqueId val="{00000000-5F0D-0440-807C-0BA65F68B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091839"/>
        <c:axId val="1940093519"/>
      </c:scatterChart>
      <c:valAx>
        <c:axId val="194009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093519"/>
        <c:crosses val="autoZero"/>
        <c:crossBetween val="midCat"/>
      </c:valAx>
      <c:valAx>
        <c:axId val="194009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09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Olivine!$AP$1140:$AP$1164</c:f>
            </c:numRef>
          </c:xVal>
          <c:yVal>
            <c:numRef>
              <c:f>Olivine!$R$1140:$R$1163</c:f>
            </c:numRef>
          </c:yVal>
          <c:smooth val="0"/>
          <c:extLst>
            <c:ext xmlns:c16="http://schemas.microsoft.com/office/drawing/2014/chart" uri="{C3380CC4-5D6E-409C-BE32-E72D297353CC}">
              <c16:uniqueId val="{00000000-29A5-A945-842D-D281C79C1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091839"/>
        <c:axId val="1940093519"/>
      </c:scatterChart>
      <c:valAx>
        <c:axId val="1940091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093519"/>
        <c:crosses val="autoZero"/>
        <c:crossBetween val="midCat"/>
      </c:valAx>
      <c:valAx>
        <c:axId val="194009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091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Olivine!$AP$1069:$AP$1088</c:f>
            </c:numRef>
          </c:xVal>
          <c:yVal>
            <c:numRef>
              <c:f>Olivine!$AB$1069:$AB$1088</c:f>
            </c:numRef>
          </c:yVal>
          <c:smooth val="0"/>
          <c:extLst>
            <c:ext xmlns:c16="http://schemas.microsoft.com/office/drawing/2014/chart" uri="{C3380CC4-5D6E-409C-BE32-E72D297353CC}">
              <c16:uniqueId val="{00000000-1CF6-564F-81A7-45E9A7FE1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528799"/>
        <c:axId val="1959530447"/>
      </c:scatterChart>
      <c:valAx>
        <c:axId val="195952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530447"/>
        <c:crosses val="autoZero"/>
        <c:crossBetween val="midCat"/>
      </c:valAx>
      <c:valAx>
        <c:axId val="19595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52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Olivine!$AP$1069:$AP$1088</c:f>
            </c:numRef>
          </c:xVal>
          <c:yVal>
            <c:numRef>
              <c:f>Olivine!$W$1069:$W$1088</c:f>
            </c:numRef>
          </c:yVal>
          <c:smooth val="0"/>
          <c:extLst>
            <c:ext xmlns:c16="http://schemas.microsoft.com/office/drawing/2014/chart" uri="{C3380CC4-5D6E-409C-BE32-E72D297353CC}">
              <c16:uniqueId val="{00000000-CC2F-5449-B822-4521D24E8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528799"/>
        <c:axId val="1959530447"/>
      </c:scatterChart>
      <c:valAx>
        <c:axId val="195952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530447"/>
        <c:crosses val="autoZero"/>
        <c:crossBetween val="midCat"/>
      </c:valAx>
      <c:valAx>
        <c:axId val="19595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52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Olivine!$AP$1089:$AP$1118</c:f>
            </c:numRef>
          </c:xVal>
          <c:yVal>
            <c:numRef>
              <c:f>Olivine!$AB$1089:$AB$1118</c:f>
            </c:numRef>
          </c:yVal>
          <c:smooth val="0"/>
          <c:extLst>
            <c:ext xmlns:c16="http://schemas.microsoft.com/office/drawing/2014/chart" uri="{C3380CC4-5D6E-409C-BE32-E72D297353CC}">
              <c16:uniqueId val="{00000000-CBC3-BE43-B336-D62C2F5EA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402831"/>
        <c:axId val="1976404479"/>
      </c:scatterChart>
      <c:valAx>
        <c:axId val="197640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04479"/>
        <c:crosses val="autoZero"/>
        <c:crossBetween val="midCat"/>
      </c:valAx>
      <c:valAx>
        <c:axId val="197640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02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Olivine!$AP$1089:$AP$1118</c:f>
            </c:numRef>
          </c:xVal>
          <c:yVal>
            <c:numRef>
              <c:f>Olivine!$W$1089:$W$1118</c:f>
            </c:numRef>
          </c:yVal>
          <c:smooth val="0"/>
          <c:extLst>
            <c:ext xmlns:c16="http://schemas.microsoft.com/office/drawing/2014/chart" uri="{C3380CC4-5D6E-409C-BE32-E72D297353CC}">
              <c16:uniqueId val="{00000000-28DA-D840-8345-A03E18BFA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6402831"/>
        <c:axId val="1976404479"/>
      </c:scatterChart>
      <c:valAx>
        <c:axId val="197640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04479"/>
        <c:crosses val="autoZero"/>
        <c:crossBetween val="midCat"/>
      </c:valAx>
      <c:valAx>
        <c:axId val="197640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02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Olivine!$AP$1119:$AP$1138</c:f>
            </c:numRef>
          </c:xVal>
          <c:yVal>
            <c:numRef>
              <c:f>Olivine!$AB$1119:$AB$1138</c:f>
            </c:numRef>
          </c:yVal>
          <c:smooth val="0"/>
          <c:extLst>
            <c:ext xmlns:c16="http://schemas.microsoft.com/office/drawing/2014/chart" uri="{C3380CC4-5D6E-409C-BE32-E72D297353CC}">
              <c16:uniqueId val="{00000007-CE93-6445-BBF7-8761F4296A88}"/>
            </c:ext>
          </c:extLst>
        </c:ser>
        <c:ser>
          <c:idx val="0"/>
          <c:order val="1"/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Olivine!$AP$1119:$AP$1138</c:f>
            </c:numRef>
          </c:xVal>
          <c:yVal>
            <c:numRef>
              <c:f>Olivine!$AB$1119:$AB$1138</c:f>
            </c:numRef>
          </c:yVal>
          <c:smooth val="0"/>
          <c:extLst>
            <c:ext xmlns:c16="http://schemas.microsoft.com/office/drawing/2014/chart" uri="{C3380CC4-5D6E-409C-BE32-E72D297353CC}">
              <c16:uniqueId val="{00000006-CE93-6445-BBF7-8761F4296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637519"/>
        <c:axId val="1991639199"/>
      </c:scatterChart>
      <c:valAx>
        <c:axId val="199163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639199"/>
        <c:crosses val="autoZero"/>
        <c:crossBetween val="midCat"/>
      </c:valAx>
      <c:valAx>
        <c:axId val="199163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637519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Olivine!$AP$1120:$AP$1138</c:f>
            </c:numRef>
          </c:xVal>
          <c:yVal>
            <c:numRef>
              <c:f>Olivine!$V$1120:$V$1138</c:f>
            </c:numRef>
          </c:yVal>
          <c:smooth val="0"/>
          <c:extLst>
            <c:ext xmlns:c16="http://schemas.microsoft.com/office/drawing/2014/chart" uri="{C3380CC4-5D6E-409C-BE32-E72D297353CC}">
              <c16:uniqueId val="{00000000-B3BE-F747-A8D7-8FB4F6DFD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637519"/>
        <c:axId val="1991639199"/>
      </c:scatterChart>
      <c:valAx>
        <c:axId val="199163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639199"/>
        <c:crosses val="autoZero"/>
        <c:crossBetween val="midCat"/>
      </c:valAx>
      <c:valAx>
        <c:axId val="199163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637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Olivine!$AP$1165:$AP$1193</c:f>
            </c:numRef>
          </c:xVal>
          <c:yVal>
            <c:numRef>
              <c:f>Olivine!$AB$1165:$AB$1193</c:f>
            </c:numRef>
          </c:yVal>
          <c:smooth val="0"/>
          <c:extLst>
            <c:ext xmlns:c16="http://schemas.microsoft.com/office/drawing/2014/chart" uri="{C3380CC4-5D6E-409C-BE32-E72D297353CC}">
              <c16:uniqueId val="{00000000-ADC6-C146-9E44-F012E4AC8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4138719"/>
        <c:axId val="2014140367"/>
      </c:scatterChart>
      <c:valAx>
        <c:axId val="201413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140367"/>
        <c:crosses val="autoZero"/>
        <c:crossBetween val="midCat"/>
      </c:valAx>
      <c:valAx>
        <c:axId val="201414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138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Olivine!$AP$1165:$AP$1193</c:f>
            </c:numRef>
          </c:xVal>
          <c:yVal>
            <c:numRef>
              <c:f>Olivine!$X$1166:$X$1193</c:f>
            </c:numRef>
          </c:yVal>
          <c:smooth val="0"/>
          <c:extLst>
            <c:ext xmlns:c16="http://schemas.microsoft.com/office/drawing/2014/chart" uri="{C3380CC4-5D6E-409C-BE32-E72D297353CC}">
              <c16:uniqueId val="{00000000-E329-7242-B023-7C470664B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4138719"/>
        <c:axId val="2014140367"/>
      </c:scatterChart>
      <c:valAx>
        <c:axId val="201413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140367"/>
        <c:crosses val="autoZero"/>
        <c:crossBetween val="midCat"/>
      </c:valAx>
      <c:valAx>
        <c:axId val="201414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138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88708454993783"/>
          <c:y val="0.17941207725365374"/>
          <c:w val="0.85251675596194409"/>
          <c:h val="0.7083730562133185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Olivine!$AP$1039:$AP$1070</c:f>
            </c:numRef>
          </c:xVal>
          <c:yVal>
            <c:numRef>
              <c:f>Olivine!$AB$1039:$AB$1068</c:f>
            </c:numRef>
          </c:yVal>
          <c:smooth val="0"/>
          <c:extLst>
            <c:ext xmlns:c16="http://schemas.microsoft.com/office/drawing/2014/chart" uri="{C3380CC4-5D6E-409C-BE32-E72D297353CC}">
              <c16:uniqueId val="{00000000-C89A-A740-80C1-FFF536334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448223"/>
        <c:axId val="2036449871"/>
      </c:scatterChart>
      <c:valAx>
        <c:axId val="203644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449871"/>
        <c:crosses val="autoZero"/>
        <c:crossBetween val="midCat"/>
      </c:valAx>
      <c:valAx>
        <c:axId val="203644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448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Olivine!$AP$289:$AP$338</c:f>
            </c:numRef>
          </c:xVal>
          <c:yVal>
            <c:numRef>
              <c:f>Olivine!$W$289:$W$338</c:f>
            </c:numRef>
          </c:yVal>
          <c:smooth val="0"/>
          <c:extLst>
            <c:ext xmlns:c16="http://schemas.microsoft.com/office/drawing/2014/chart" uri="{C3380CC4-5D6E-409C-BE32-E72D297353CC}">
              <c16:uniqueId val="{00000000-4918-B44B-BC18-5DF007D38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499647"/>
        <c:axId val="1669457999"/>
      </c:scatterChart>
      <c:valAx>
        <c:axId val="1669499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457999"/>
        <c:crosses val="autoZero"/>
        <c:crossBetween val="midCat"/>
      </c:valAx>
      <c:valAx>
        <c:axId val="166945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499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Olivine!$AP$107:$AP$155</c:f>
            </c:numRef>
          </c:xVal>
          <c:yVal>
            <c:numRef>
              <c:f>Olivine!$AB$107:$AB$155</c:f>
            </c:numRef>
          </c:yVal>
          <c:smooth val="0"/>
          <c:extLst>
            <c:ext xmlns:c16="http://schemas.microsoft.com/office/drawing/2014/chart" uri="{C3380CC4-5D6E-409C-BE32-E72D297353CC}">
              <c16:uniqueId val="{00000000-639C-624C-8019-E36F143C7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422351"/>
        <c:axId val="1679423999"/>
      </c:scatterChart>
      <c:valAx>
        <c:axId val="167942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423999"/>
        <c:crosses val="autoZero"/>
        <c:crossBetween val="midCat"/>
      </c:valAx>
      <c:valAx>
        <c:axId val="167942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422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Olivine!$AP$552:$AP$595</c:f>
            </c:numRef>
          </c:xVal>
          <c:yVal>
            <c:numRef>
              <c:f>Olivine!$AB$552:$AB$595</c:f>
            </c:numRef>
          </c:yVal>
          <c:smooth val="0"/>
          <c:extLst>
            <c:ext xmlns:c16="http://schemas.microsoft.com/office/drawing/2014/chart" uri="{C3380CC4-5D6E-409C-BE32-E72D297353CC}">
              <c16:uniqueId val="{00000000-A51E-8546-9CF4-C9BA35CC8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571135"/>
        <c:axId val="1680576063"/>
      </c:scatterChart>
      <c:valAx>
        <c:axId val="1680571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576063"/>
        <c:crosses val="autoZero"/>
        <c:crossBetween val="midCat"/>
      </c:valAx>
      <c:valAx>
        <c:axId val="168057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571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208223972003503E-2"/>
          <c:y val="0.18094925634295711"/>
          <c:w val="0.85223622047244096"/>
          <c:h val="0.72094889180519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Olivine!$AP$233:$AP$271</c:f>
            </c:numRef>
          </c:xVal>
          <c:yVal>
            <c:numRef>
              <c:f>Olivine!$W$233:$W$271</c:f>
            </c:numRef>
          </c:yVal>
          <c:smooth val="0"/>
          <c:extLst>
            <c:ext xmlns:c16="http://schemas.microsoft.com/office/drawing/2014/chart" uri="{C3380CC4-5D6E-409C-BE32-E72D297353CC}">
              <c16:uniqueId val="{00000000-C44C-F043-AADE-AD5AFC940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769039"/>
        <c:axId val="1455961007"/>
      </c:scatterChart>
      <c:valAx>
        <c:axId val="146876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961007"/>
        <c:crosses val="autoZero"/>
        <c:crossBetween val="midCat"/>
      </c:valAx>
      <c:valAx>
        <c:axId val="145596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769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208223972003503E-2"/>
          <c:y val="0.18094925634295711"/>
          <c:w val="0.85223622047244096"/>
          <c:h val="0.72094889180519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Olivine!$AP$233:$AP$271</c:f>
            </c:numRef>
          </c:xVal>
          <c:yVal>
            <c:numRef>
              <c:f>Olivine!$W$233:$W$271</c:f>
            </c:numRef>
          </c:yVal>
          <c:smooth val="0"/>
          <c:extLst>
            <c:ext xmlns:c16="http://schemas.microsoft.com/office/drawing/2014/chart" uri="{C3380CC4-5D6E-409C-BE32-E72D297353CC}">
              <c16:uniqueId val="{00000000-2B9D-E64B-BE70-96B4E7ED0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769039"/>
        <c:axId val="1455961007"/>
      </c:scatterChart>
      <c:valAx>
        <c:axId val="146876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961007"/>
        <c:crosses val="autoZero"/>
        <c:crossBetween val="midCat"/>
      </c:valAx>
      <c:valAx>
        <c:axId val="145596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769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Olivine!$AP$640:$AP$666</c:f>
            </c:numRef>
          </c:xVal>
          <c:yVal>
            <c:numRef>
              <c:f>Olivine!$AB$640:$AB$666</c:f>
            </c:numRef>
          </c:yVal>
          <c:smooth val="0"/>
          <c:extLst>
            <c:ext xmlns:c16="http://schemas.microsoft.com/office/drawing/2014/chart" uri="{C3380CC4-5D6E-409C-BE32-E72D297353CC}">
              <c16:uniqueId val="{00000000-9D4D-FC4E-8CDA-38973CAAC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628735"/>
        <c:axId val="1504630383"/>
      </c:scatterChart>
      <c:valAx>
        <c:axId val="150462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630383"/>
        <c:crosses val="autoZero"/>
        <c:crossBetween val="midCat"/>
      </c:valAx>
      <c:valAx>
        <c:axId val="150463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62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Olivine!$AP$640:$AP$666</c:f>
            </c:numRef>
          </c:xVal>
          <c:yVal>
            <c:numRef>
              <c:f>Olivine!$W$640:$W$666</c:f>
            </c:numRef>
          </c:yVal>
          <c:smooth val="0"/>
          <c:extLst>
            <c:ext xmlns:c16="http://schemas.microsoft.com/office/drawing/2014/chart" uri="{C3380CC4-5D6E-409C-BE32-E72D297353CC}">
              <c16:uniqueId val="{00000000-3532-9942-9F8C-9919E99EC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628735"/>
        <c:axId val="1504630383"/>
      </c:scatterChart>
      <c:valAx>
        <c:axId val="150462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630383"/>
        <c:crosses val="autoZero"/>
        <c:crossBetween val="midCat"/>
      </c:valAx>
      <c:valAx>
        <c:axId val="150463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62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Olivine!$AP$692:$AP$708</c:f>
            </c:numRef>
          </c:xVal>
          <c:yVal>
            <c:numRef>
              <c:f>Olivine!$AB$692:$AB$708</c:f>
            </c:numRef>
          </c:yVal>
          <c:smooth val="0"/>
          <c:extLst>
            <c:ext xmlns:c16="http://schemas.microsoft.com/office/drawing/2014/chart" uri="{C3380CC4-5D6E-409C-BE32-E72D297353CC}">
              <c16:uniqueId val="{00000000-03B3-2640-BC8E-27E28B637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19391"/>
        <c:axId val="1519221071"/>
      </c:scatterChart>
      <c:valAx>
        <c:axId val="1519219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21071"/>
        <c:crosses val="autoZero"/>
        <c:crossBetween val="midCat"/>
      </c:valAx>
      <c:valAx>
        <c:axId val="151922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19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Olivine!$AP$692:$AP$708</c:f>
            </c:numRef>
          </c:xVal>
          <c:yVal>
            <c:numRef>
              <c:f>Olivine!$W$692:$W$708</c:f>
            </c:numRef>
          </c:yVal>
          <c:smooth val="0"/>
          <c:extLst>
            <c:ext xmlns:c16="http://schemas.microsoft.com/office/drawing/2014/chart" uri="{C3380CC4-5D6E-409C-BE32-E72D297353CC}">
              <c16:uniqueId val="{00000000-1AB0-4249-BACD-F380ACF6E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19391"/>
        <c:axId val="1519221071"/>
      </c:scatterChart>
      <c:valAx>
        <c:axId val="1519219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21071"/>
        <c:crosses val="autoZero"/>
        <c:crossBetween val="midCat"/>
      </c:valAx>
      <c:valAx>
        <c:axId val="151922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19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Olivine!$AP$709:$AP$747</c:f>
              <c:numCache>
                <c:formatCode>General</c:formatCode>
                <c:ptCount val="30"/>
                <c:pt idx="0">
                  <c:v>2</c:v>
                </c:pt>
                <c:pt idx="1">
                  <c:v>4.7000000000007276</c:v>
                </c:pt>
                <c:pt idx="2">
                  <c:v>7.4000000000014552</c:v>
                </c:pt>
                <c:pt idx="3">
                  <c:v>10.200000000000728</c:v>
                </c:pt>
                <c:pt idx="4">
                  <c:v>12.900000000001455</c:v>
                </c:pt>
                <c:pt idx="5">
                  <c:v>15.599999999998545</c:v>
                </c:pt>
                <c:pt idx="6">
                  <c:v>18.299999999999272</c:v>
                </c:pt>
                <c:pt idx="7">
                  <c:v>21.099999999998545</c:v>
                </c:pt>
                <c:pt idx="8">
                  <c:v>23.799999999999272</c:v>
                </c:pt>
                <c:pt idx="9">
                  <c:v>26.5</c:v>
                </c:pt>
                <c:pt idx="10">
                  <c:v>29.200000000000728</c:v>
                </c:pt>
                <c:pt idx="11">
                  <c:v>32</c:v>
                </c:pt>
                <c:pt idx="12">
                  <c:v>34.700000000000728</c:v>
                </c:pt>
                <c:pt idx="13">
                  <c:v>37.400000000001455</c:v>
                </c:pt>
                <c:pt idx="14">
                  <c:v>40.099999999998545</c:v>
                </c:pt>
                <c:pt idx="15">
                  <c:v>42.900000000001455</c:v>
                </c:pt>
                <c:pt idx="16">
                  <c:v>45.599999999998545</c:v>
                </c:pt>
                <c:pt idx="17">
                  <c:v>48.299999999999272</c:v>
                </c:pt>
                <c:pt idx="18">
                  <c:v>51</c:v>
                </c:pt>
                <c:pt idx="19">
                  <c:v>53.799999999999272</c:v>
                </c:pt>
                <c:pt idx="20">
                  <c:v>56.5</c:v>
                </c:pt>
                <c:pt idx="21">
                  <c:v>59.200000000000728</c:v>
                </c:pt>
                <c:pt idx="22">
                  <c:v>61.900000000001455</c:v>
                </c:pt>
                <c:pt idx="23">
                  <c:v>64.599999999998545</c:v>
                </c:pt>
                <c:pt idx="24">
                  <c:v>67.400000000001455</c:v>
                </c:pt>
                <c:pt idx="25">
                  <c:v>70.099999999998545</c:v>
                </c:pt>
                <c:pt idx="26">
                  <c:v>72.799999999999272</c:v>
                </c:pt>
                <c:pt idx="27">
                  <c:v>75.5</c:v>
                </c:pt>
                <c:pt idx="28">
                  <c:v>78.299999999999272</c:v>
                </c:pt>
                <c:pt idx="29">
                  <c:v>81</c:v>
                </c:pt>
              </c:numCache>
            </c:numRef>
          </c:xVal>
          <c:yVal>
            <c:numRef>
              <c:f>Olivine!$AB$709:$AB$747</c:f>
              <c:numCache>
                <c:formatCode>0.00</c:formatCode>
                <c:ptCount val="30"/>
                <c:pt idx="0">
                  <c:v>82.977150130480638</c:v>
                </c:pt>
                <c:pt idx="1">
                  <c:v>82.852286351180382</c:v>
                </c:pt>
                <c:pt idx="2">
                  <c:v>83.095563076379918</c:v>
                </c:pt>
                <c:pt idx="3">
                  <c:v>83.067345488009636</c:v>
                </c:pt>
                <c:pt idx="4">
                  <c:v>83.293116346112896</c:v>
                </c:pt>
                <c:pt idx="5">
                  <c:v>82.781721823614973</c:v>
                </c:pt>
                <c:pt idx="6">
                  <c:v>82.075971729600255</c:v>
                </c:pt>
                <c:pt idx="7">
                  <c:v>82.593549750667265</c:v>
                </c:pt>
                <c:pt idx="8">
                  <c:v>82.685444174286317</c:v>
                </c:pt>
                <c:pt idx="9">
                  <c:v>82.703143630841666</c:v>
                </c:pt>
                <c:pt idx="10">
                  <c:v>82.809828368809008</c:v>
                </c:pt>
                <c:pt idx="11">
                  <c:v>83.204735500339083</c:v>
                </c:pt>
                <c:pt idx="12">
                  <c:v>85.319388468019042</c:v>
                </c:pt>
                <c:pt idx="13">
                  <c:v>88.313761778865299</c:v>
                </c:pt>
                <c:pt idx="14">
                  <c:v>90.067409229975553</c:v>
                </c:pt>
                <c:pt idx="15">
                  <c:v>90.274765895731747</c:v>
                </c:pt>
                <c:pt idx="16">
                  <c:v>90.33546494010271</c:v>
                </c:pt>
                <c:pt idx="17">
                  <c:v>90.493764718705961</c:v>
                </c:pt>
                <c:pt idx="18">
                  <c:v>90.582278586788192</c:v>
                </c:pt>
                <c:pt idx="19">
                  <c:v>90.348917804856711</c:v>
                </c:pt>
                <c:pt idx="20">
                  <c:v>90.457415042633031</c:v>
                </c:pt>
                <c:pt idx="21">
                  <c:v>90.606078859607621</c:v>
                </c:pt>
                <c:pt idx="22">
                  <c:v>90.595260085094438</c:v>
                </c:pt>
                <c:pt idx="23">
                  <c:v>90.508255625155499</c:v>
                </c:pt>
                <c:pt idx="24">
                  <c:v>90.443713155929387</c:v>
                </c:pt>
                <c:pt idx="25">
                  <c:v>90.614487973343245</c:v>
                </c:pt>
                <c:pt idx="26">
                  <c:v>90.463102240023076</c:v>
                </c:pt>
                <c:pt idx="27">
                  <c:v>90.594344623277777</c:v>
                </c:pt>
                <c:pt idx="28">
                  <c:v>90.465663016776119</c:v>
                </c:pt>
                <c:pt idx="29">
                  <c:v>90.632103705667021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14-0747-95FC-5B8DE8A06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870207"/>
        <c:axId val="1525871855"/>
      </c:scatterChart>
      <c:valAx>
        <c:axId val="1525870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871855"/>
        <c:crosses val="autoZero"/>
        <c:crossBetween val="midCat"/>
      </c:valAx>
      <c:valAx>
        <c:axId val="152587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87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Olivine!$AP$709:$AP$747</c:f>
              <c:numCache>
                <c:formatCode>General</c:formatCode>
                <c:ptCount val="30"/>
                <c:pt idx="0">
                  <c:v>2</c:v>
                </c:pt>
                <c:pt idx="1">
                  <c:v>4.7000000000007276</c:v>
                </c:pt>
                <c:pt idx="2">
                  <c:v>7.4000000000014552</c:v>
                </c:pt>
                <c:pt idx="3">
                  <c:v>10.200000000000728</c:v>
                </c:pt>
                <c:pt idx="4">
                  <c:v>12.900000000001455</c:v>
                </c:pt>
                <c:pt idx="5">
                  <c:v>15.599999999998545</c:v>
                </c:pt>
                <c:pt idx="6">
                  <c:v>18.299999999999272</c:v>
                </c:pt>
                <c:pt idx="7">
                  <c:v>21.099999999998545</c:v>
                </c:pt>
                <c:pt idx="8">
                  <c:v>23.799999999999272</c:v>
                </c:pt>
                <c:pt idx="9">
                  <c:v>26.5</c:v>
                </c:pt>
                <c:pt idx="10">
                  <c:v>29.200000000000728</c:v>
                </c:pt>
                <c:pt idx="11">
                  <c:v>32</c:v>
                </c:pt>
                <c:pt idx="12">
                  <c:v>34.700000000000728</c:v>
                </c:pt>
                <c:pt idx="13">
                  <c:v>37.400000000001455</c:v>
                </c:pt>
                <c:pt idx="14">
                  <c:v>40.099999999998545</c:v>
                </c:pt>
                <c:pt idx="15">
                  <c:v>42.900000000001455</c:v>
                </c:pt>
                <c:pt idx="16">
                  <c:v>45.599999999998545</c:v>
                </c:pt>
                <c:pt idx="17">
                  <c:v>48.299999999999272</c:v>
                </c:pt>
                <c:pt idx="18">
                  <c:v>51</c:v>
                </c:pt>
                <c:pt idx="19">
                  <c:v>53.799999999999272</c:v>
                </c:pt>
                <c:pt idx="20">
                  <c:v>56.5</c:v>
                </c:pt>
                <c:pt idx="21">
                  <c:v>59.200000000000728</c:v>
                </c:pt>
                <c:pt idx="22">
                  <c:v>61.900000000001455</c:v>
                </c:pt>
                <c:pt idx="23">
                  <c:v>64.599999999998545</c:v>
                </c:pt>
                <c:pt idx="24">
                  <c:v>67.400000000001455</c:v>
                </c:pt>
                <c:pt idx="25">
                  <c:v>70.099999999998545</c:v>
                </c:pt>
                <c:pt idx="26">
                  <c:v>72.799999999999272</c:v>
                </c:pt>
                <c:pt idx="27">
                  <c:v>75.5</c:v>
                </c:pt>
                <c:pt idx="28">
                  <c:v>78.299999999999272</c:v>
                </c:pt>
                <c:pt idx="29">
                  <c:v>81</c:v>
                </c:pt>
              </c:numCache>
            </c:numRef>
          </c:xVal>
          <c:yVal>
            <c:numRef>
              <c:f>Olivine!$W$709:$W$747</c:f>
              <c:numCache>
                <c:formatCode>General</c:formatCode>
                <c:ptCount val="30"/>
                <c:pt idx="0">
                  <c:v>2.3747999999999998E-2</c:v>
                </c:pt>
                <c:pt idx="1">
                  <c:v>2.3675000000000002E-2</c:v>
                </c:pt>
                <c:pt idx="2">
                  <c:v>2.8183E-2</c:v>
                </c:pt>
                <c:pt idx="3">
                  <c:v>2.9264999999999999E-2</c:v>
                </c:pt>
                <c:pt idx="4">
                  <c:v>2.7327000000000001E-2</c:v>
                </c:pt>
                <c:pt idx="5">
                  <c:v>3.3647000000000003E-2</c:v>
                </c:pt>
                <c:pt idx="6">
                  <c:v>2.8291E-2</c:v>
                </c:pt>
                <c:pt idx="7">
                  <c:v>4.1752999999999998E-2</c:v>
                </c:pt>
                <c:pt idx="8">
                  <c:v>3.2743000000000001E-2</c:v>
                </c:pt>
                <c:pt idx="9">
                  <c:v>3.3520000000000001E-2</c:v>
                </c:pt>
                <c:pt idx="10">
                  <c:v>3.1067000000000001E-2</c:v>
                </c:pt>
                <c:pt idx="11">
                  <c:v>3.4146000000000003E-2</c:v>
                </c:pt>
                <c:pt idx="12">
                  <c:v>5.4011000000000003E-2</c:v>
                </c:pt>
                <c:pt idx="13">
                  <c:v>5.7939999999999997E-3</c:v>
                </c:pt>
                <c:pt idx="15">
                  <c:v>3.62E-3</c:v>
                </c:pt>
                <c:pt idx="16">
                  <c:v>4.7790000000000003E-3</c:v>
                </c:pt>
                <c:pt idx="17">
                  <c:v>5.5890000000000002E-3</c:v>
                </c:pt>
                <c:pt idx="18">
                  <c:v>2.6640000000000001E-3</c:v>
                </c:pt>
                <c:pt idx="19">
                  <c:v>6.123E-3</c:v>
                </c:pt>
                <c:pt idx="20">
                  <c:v>2.712E-3</c:v>
                </c:pt>
                <c:pt idx="21">
                  <c:v>8.2050000000000005E-3</c:v>
                </c:pt>
                <c:pt idx="22">
                  <c:v>5.2189999999999997E-3</c:v>
                </c:pt>
                <c:pt idx="23">
                  <c:v>1.7520000000000001E-3</c:v>
                </c:pt>
                <c:pt idx="24">
                  <c:v>9.2689999999999995E-3</c:v>
                </c:pt>
                <c:pt idx="25">
                  <c:v>6.7479999999999997E-3</c:v>
                </c:pt>
                <c:pt idx="26">
                  <c:v>2.7390000000000001E-3</c:v>
                </c:pt>
                <c:pt idx="27">
                  <c:v>5.8329999999999996E-3</c:v>
                </c:pt>
                <c:pt idx="28">
                  <c:v>3.669E-3</c:v>
                </c:pt>
                <c:pt idx="29">
                  <c:v>4.6499999999999996E-3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54-8847-AC23-625250D48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870207"/>
        <c:axId val="1525871855"/>
      </c:scatterChart>
      <c:valAx>
        <c:axId val="1525870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871855"/>
        <c:crosses val="autoZero"/>
        <c:crossBetween val="midCat"/>
      </c:valAx>
      <c:valAx>
        <c:axId val="152587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87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Olivine!$AP$747:$AP$770</c:f>
            </c:numRef>
          </c:xVal>
          <c:yVal>
            <c:numRef>
              <c:f>Olivine!$AB$747:$AB$770</c:f>
            </c:numRef>
          </c:yVal>
          <c:smooth val="0"/>
          <c:extLst>
            <c:ext xmlns:c16="http://schemas.microsoft.com/office/drawing/2014/chart" uri="{C3380CC4-5D6E-409C-BE32-E72D297353CC}">
              <c16:uniqueId val="{00000000-C895-2F47-B0F0-49A5AC512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848367"/>
        <c:axId val="1388032703"/>
      </c:scatterChart>
      <c:valAx>
        <c:axId val="135484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032703"/>
        <c:crosses val="autoZero"/>
        <c:crossBetween val="midCat"/>
      </c:valAx>
      <c:valAx>
        <c:axId val="138803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84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Olivine!$AP$747:$AP$770</c:f>
            </c:numRef>
          </c:xVal>
          <c:yVal>
            <c:numRef>
              <c:f>Olivine!$W$747:$W$770</c:f>
            </c:numRef>
          </c:yVal>
          <c:smooth val="0"/>
          <c:extLst>
            <c:ext xmlns:c16="http://schemas.microsoft.com/office/drawing/2014/chart" uri="{C3380CC4-5D6E-409C-BE32-E72D297353CC}">
              <c16:uniqueId val="{00000000-EFDB-EC4A-B4C4-A456D1FBE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848367"/>
        <c:axId val="1388032703"/>
      </c:scatterChart>
      <c:valAx>
        <c:axId val="135484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032703"/>
        <c:crosses val="autoZero"/>
        <c:crossBetween val="midCat"/>
      </c:valAx>
      <c:valAx>
        <c:axId val="138803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84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Olivine!$AP$289:$AP$338</c:f>
            </c:numRef>
          </c:xVal>
          <c:yVal>
            <c:numRef>
              <c:f>Olivine!$AB$289:$AB$338</c:f>
            </c:numRef>
          </c:yVal>
          <c:smooth val="0"/>
          <c:extLst>
            <c:ext xmlns:c16="http://schemas.microsoft.com/office/drawing/2014/chart" uri="{C3380CC4-5D6E-409C-BE32-E72D297353CC}">
              <c16:uniqueId val="{00000000-7042-B54D-8498-18AE2734E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257375"/>
        <c:axId val="1457330047"/>
      </c:scatterChart>
      <c:valAx>
        <c:axId val="147425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330047"/>
        <c:crosses val="autoZero"/>
        <c:crossBetween val="midCat"/>
      </c:valAx>
      <c:valAx>
        <c:axId val="145733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257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Olivine!$AP$289:$AP$338</c:f>
            </c:numRef>
          </c:xVal>
          <c:yVal>
            <c:numRef>
              <c:f>Olivine!$V$289:$V$338</c:f>
            </c:numRef>
          </c:yVal>
          <c:smooth val="0"/>
          <c:extLst>
            <c:ext xmlns:c16="http://schemas.microsoft.com/office/drawing/2014/chart" uri="{C3380CC4-5D6E-409C-BE32-E72D297353CC}">
              <c16:uniqueId val="{00000000-6C70-2243-980C-1C6089E88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257375"/>
        <c:axId val="1457330047"/>
      </c:scatterChart>
      <c:valAx>
        <c:axId val="147425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330047"/>
        <c:crosses val="autoZero"/>
        <c:crossBetween val="midCat"/>
      </c:valAx>
      <c:valAx>
        <c:axId val="145733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257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Olivine!$W$1</c:f>
              <c:strCache>
                <c:ptCount val="1"/>
                <c:pt idx="0">
                  <c:v>P2O5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Olivine!$W$2:$W$1247</c:f>
              <c:numCache>
                <c:formatCode>General</c:formatCode>
                <c:ptCount val="35"/>
                <c:pt idx="0">
                  <c:v>2.3747999999999998E-2</c:v>
                </c:pt>
                <c:pt idx="1">
                  <c:v>2.3675000000000002E-2</c:v>
                </c:pt>
                <c:pt idx="2">
                  <c:v>2.8183E-2</c:v>
                </c:pt>
                <c:pt idx="3">
                  <c:v>2.9264999999999999E-2</c:v>
                </c:pt>
                <c:pt idx="4">
                  <c:v>2.7327000000000001E-2</c:v>
                </c:pt>
                <c:pt idx="5">
                  <c:v>3.3647000000000003E-2</c:v>
                </c:pt>
                <c:pt idx="6">
                  <c:v>2.8291E-2</c:v>
                </c:pt>
                <c:pt idx="7">
                  <c:v>4.1752999999999998E-2</c:v>
                </c:pt>
                <c:pt idx="8">
                  <c:v>3.2743000000000001E-2</c:v>
                </c:pt>
                <c:pt idx="9">
                  <c:v>3.3520000000000001E-2</c:v>
                </c:pt>
                <c:pt idx="10">
                  <c:v>3.1067000000000001E-2</c:v>
                </c:pt>
                <c:pt idx="11">
                  <c:v>3.4146000000000003E-2</c:v>
                </c:pt>
                <c:pt idx="12">
                  <c:v>5.4011000000000003E-2</c:v>
                </c:pt>
                <c:pt idx="13">
                  <c:v>5.7939999999999997E-3</c:v>
                </c:pt>
                <c:pt idx="15">
                  <c:v>3.62E-3</c:v>
                </c:pt>
                <c:pt idx="16">
                  <c:v>4.7790000000000003E-3</c:v>
                </c:pt>
                <c:pt idx="17">
                  <c:v>5.5890000000000002E-3</c:v>
                </c:pt>
                <c:pt idx="18">
                  <c:v>2.6640000000000001E-3</c:v>
                </c:pt>
                <c:pt idx="19">
                  <c:v>6.123E-3</c:v>
                </c:pt>
                <c:pt idx="20">
                  <c:v>2.712E-3</c:v>
                </c:pt>
                <c:pt idx="21">
                  <c:v>8.2050000000000005E-3</c:v>
                </c:pt>
                <c:pt idx="22">
                  <c:v>5.2189999999999997E-3</c:v>
                </c:pt>
                <c:pt idx="23">
                  <c:v>1.7520000000000001E-3</c:v>
                </c:pt>
                <c:pt idx="24">
                  <c:v>9.2689999999999995E-3</c:v>
                </c:pt>
                <c:pt idx="25">
                  <c:v>6.7479999999999997E-3</c:v>
                </c:pt>
                <c:pt idx="26">
                  <c:v>2.7390000000000001E-3</c:v>
                </c:pt>
                <c:pt idx="27">
                  <c:v>5.8329999999999996E-3</c:v>
                </c:pt>
                <c:pt idx="28">
                  <c:v>3.669E-3</c:v>
                </c:pt>
                <c:pt idx="29">
                  <c:v>4.6499999999999996E-3</c:v>
                </c:pt>
                <c:pt idx="30">
                  <c:v>2.1988000000000001E-2</c:v>
                </c:pt>
                <c:pt idx="31">
                  <c:v>1.7885000000000002E-2</c:v>
                </c:pt>
                <c:pt idx="32">
                  <c:v>2.1894E-2</c:v>
                </c:pt>
                <c:pt idx="33">
                  <c:v>1.9227000000000001E-2</c:v>
                </c:pt>
                <c:pt idx="34">
                  <c:v>1.3769999999999999E-2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CC-D345-982D-635D63678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773872"/>
        <c:axId val="2024775552"/>
      </c:scatterChart>
      <c:valAx>
        <c:axId val="202477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775552"/>
        <c:crosses val="autoZero"/>
        <c:crossBetween val="midCat"/>
      </c:valAx>
      <c:valAx>
        <c:axId val="2024775552"/>
        <c:scaling>
          <c:orientation val="minMax"/>
          <c:max val="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77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Olivine!$AP$1120:$AP$1138</c:f>
            </c:numRef>
          </c:xVal>
          <c:yVal>
            <c:numRef>
              <c:f>Olivine!$X$1120:$X$1138</c:f>
            </c:numRef>
          </c:yVal>
          <c:smooth val="0"/>
          <c:extLst>
            <c:ext xmlns:c16="http://schemas.microsoft.com/office/drawing/2014/chart" uri="{C3380CC4-5D6E-409C-BE32-E72D297353CC}">
              <c16:uniqueId val="{00000000-A9DD-C04F-A69D-8B7DE0A02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309664"/>
        <c:axId val="2051311344"/>
      </c:scatterChart>
      <c:valAx>
        <c:axId val="205130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311344"/>
        <c:crosses val="autoZero"/>
        <c:crossBetween val="midCat"/>
      </c:valAx>
      <c:valAx>
        <c:axId val="205131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3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Olivine!$W$989:$W$1034</c:f>
            </c:numRef>
          </c:yVal>
          <c:smooth val="0"/>
          <c:extLst>
            <c:ext xmlns:c16="http://schemas.microsoft.com/office/drawing/2014/chart" uri="{C3380CC4-5D6E-409C-BE32-E72D297353CC}">
              <c16:uniqueId val="{00000000-2BA2-2C40-A13C-760B2A2E7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9635504"/>
        <c:axId val="2059637152"/>
      </c:scatterChart>
      <c:valAx>
        <c:axId val="205963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637152"/>
        <c:crosses val="autoZero"/>
        <c:crossBetween val="midCat"/>
      </c:valAx>
      <c:valAx>
        <c:axId val="205963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635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Olivine!$W$794:$W$813</c:f>
            </c:numRef>
          </c:yVal>
          <c:smooth val="0"/>
          <c:extLst>
            <c:ext xmlns:c16="http://schemas.microsoft.com/office/drawing/2014/chart" uri="{C3380CC4-5D6E-409C-BE32-E72D297353CC}">
              <c16:uniqueId val="{00000000-7DE8-FA4B-AD49-83B661FAE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257200"/>
        <c:axId val="2062421152"/>
      </c:scatterChart>
      <c:valAx>
        <c:axId val="205525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421152"/>
        <c:crosses val="autoZero"/>
        <c:crossBetween val="midCat"/>
      </c:valAx>
      <c:valAx>
        <c:axId val="206242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25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Olivine!$AA$816:$AA$985</c:f>
              <c:numCache>
                <c:formatCode>General</c:formatCode>
                <c:ptCount val="5"/>
                <c:pt idx="0">
                  <c:v>90.252269999999996</c:v>
                </c:pt>
                <c:pt idx="1">
                  <c:v>90.515829999999994</c:v>
                </c:pt>
                <c:pt idx="2">
                  <c:v>92.721829999999997</c:v>
                </c:pt>
                <c:pt idx="3">
                  <c:v>92.983720000000005</c:v>
                </c:pt>
                <c:pt idx="4">
                  <c:v>94.816739999999996</c:v>
                </c:pt>
              </c:numCache>
            </c:numRef>
          </c:xVal>
          <c:yVal>
            <c:numRef>
              <c:f>Olivine!$AP$816:$AP$985</c:f>
              <c:numCache>
                <c:formatCode>General</c:formatCode>
                <c:ptCount val="5"/>
                <c:pt idx="0">
                  <c:v>0</c:v>
                </c:pt>
                <c:pt idx="1">
                  <c:v>2.4422940035957978</c:v>
                </c:pt>
                <c:pt idx="2">
                  <c:v>4.8898437987991574</c:v>
                </c:pt>
                <c:pt idx="3">
                  <c:v>7.3321378023949553</c:v>
                </c:pt>
                <c:pt idx="4">
                  <c:v>9.7796875975983149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9-3B4A-9BE0-46C6F3798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781232"/>
        <c:axId val="1561782912"/>
      </c:scatterChart>
      <c:valAx>
        <c:axId val="156178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782912"/>
        <c:crosses val="autoZero"/>
        <c:crossBetween val="midCat"/>
      </c:valAx>
      <c:valAx>
        <c:axId val="156178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78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Olivine!$AP$1195:$AP$1218</c:f>
            </c:numRef>
          </c:xVal>
          <c:yVal>
            <c:numRef>
              <c:f>Olivine!$AB$1195:$AB$1218</c:f>
            </c:numRef>
          </c:yVal>
          <c:smooth val="0"/>
          <c:extLst>
            <c:ext xmlns:c16="http://schemas.microsoft.com/office/drawing/2014/chart" uri="{C3380CC4-5D6E-409C-BE32-E72D297353CC}">
              <c16:uniqueId val="{00000007-1B5E-1F49-82BB-62C7E0C78104}"/>
            </c:ext>
          </c:extLst>
        </c:ser>
        <c:ser>
          <c:idx val="2"/>
          <c:order val="1"/>
          <c:xVal>
            <c:numRef>
              <c:f>Olivine!$AP$1139:$AP$1163</c:f>
            </c:numRef>
          </c:xVal>
          <c:yVal>
            <c:numRef>
              <c:f>Olivine!$AB$1139:$AB$1163</c:f>
            </c:numRef>
          </c:yVal>
          <c:smooth val="0"/>
          <c:extLst>
            <c:ext xmlns:c16="http://schemas.microsoft.com/office/drawing/2014/chart" uri="{C3380CC4-5D6E-409C-BE32-E72D297353CC}">
              <c16:uniqueId val="{00000008-1B5E-1F49-82BB-62C7E0C78104}"/>
            </c:ext>
          </c:extLst>
        </c:ser>
        <c:ser>
          <c:idx val="0"/>
          <c:order val="2"/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Olivine!$AP$1039:$AP$1062</c:f>
            </c:numRef>
          </c:xVal>
          <c:yVal>
            <c:numRef>
              <c:f>Olivine!$AB$1039:$AB$1062</c:f>
            </c:numRef>
          </c:yVal>
          <c:smooth val="0"/>
          <c:extLst>
            <c:ext xmlns:c16="http://schemas.microsoft.com/office/drawing/2014/chart" uri="{C3380CC4-5D6E-409C-BE32-E72D297353CC}">
              <c16:uniqueId val="{00000006-1B5E-1F49-82BB-62C7E0C78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7562864"/>
        <c:axId val="2007564544"/>
      </c:scatterChart>
      <c:valAx>
        <c:axId val="2007562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564544"/>
        <c:crosses val="autoZero"/>
        <c:crossBetween val="midCat"/>
      </c:valAx>
      <c:valAx>
        <c:axId val="200756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5628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Olivine!$AP$816:$AP$976</c:f>
              <c:numCache>
                <c:formatCode>General</c:formatCode>
                <c:ptCount val="5"/>
                <c:pt idx="0">
                  <c:v>0</c:v>
                </c:pt>
                <c:pt idx="1">
                  <c:v>2.4422940035957978</c:v>
                </c:pt>
                <c:pt idx="2">
                  <c:v>4.8898437987991574</c:v>
                </c:pt>
                <c:pt idx="3">
                  <c:v>7.3321378023949553</c:v>
                </c:pt>
                <c:pt idx="4">
                  <c:v>9.7796875975983149</c:v>
                </c:pt>
              </c:numCache>
            </c:numRef>
          </c:xVal>
          <c:yVal>
            <c:numRef>
              <c:f>Olivine!$AB$816:$AB$976</c:f>
              <c:numCache>
                <c:formatCode>0.00</c:formatCode>
                <c:ptCount val="5"/>
                <c:pt idx="0">
                  <c:v>81.80357336674264</c:v>
                </c:pt>
                <c:pt idx="1">
                  <c:v>82.403100227384797</c:v>
                </c:pt>
                <c:pt idx="2">
                  <c:v>82.782636373281605</c:v>
                </c:pt>
                <c:pt idx="3">
                  <c:v>82.625448712639312</c:v>
                </c:pt>
                <c:pt idx="4">
                  <c:v>82.827056802569814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45E-9C44-A008-A9374004F6B6}"/>
            </c:ext>
          </c:extLst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Olivine!$AP$977:$AP$985</c:f>
            </c:numRef>
          </c:xVal>
          <c:yVal>
            <c:numRef>
              <c:f>Olivine!$AB$962:$AB$1122</c:f>
              <c:numCache>
                <c:formatCode>0.00</c:formatCode>
                <c:ptCount val="5"/>
                <c:pt idx="0">
                  <c:v>81.80357336674264</c:v>
                </c:pt>
                <c:pt idx="1">
                  <c:v>82.403100227384797</c:v>
                </c:pt>
                <c:pt idx="2">
                  <c:v>82.782636373281605</c:v>
                </c:pt>
                <c:pt idx="3">
                  <c:v>82.625448712639312</c:v>
                </c:pt>
                <c:pt idx="4">
                  <c:v>82.827056802569814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5E-9C44-A008-A9374004F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341807"/>
        <c:axId val="1687343487"/>
      </c:scatterChart>
      <c:valAx>
        <c:axId val="168734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343487"/>
        <c:crosses val="autoZero"/>
        <c:crossBetween val="midCat"/>
      </c:valAx>
      <c:valAx>
        <c:axId val="168734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34180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'CPX_Summary Molar '!$Y$1</c:f>
              <c:strCache>
                <c:ptCount val="1"/>
                <c:pt idx="0">
                  <c:v>Cr#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'CPX_Summary Molar '!$X$2:$X$169</c:f>
              <c:numCache>
                <c:formatCode>0.00</c:formatCode>
                <c:ptCount val="168"/>
                <c:pt idx="0">
                  <c:v>91.719705867555973</c:v>
                </c:pt>
                <c:pt idx="1">
                  <c:v>91.771805485761462</c:v>
                </c:pt>
                <c:pt idx="2">
                  <c:v>91.877177075550989</c:v>
                </c:pt>
                <c:pt idx="3">
                  <c:v>91.608178347404078</c:v>
                </c:pt>
                <c:pt idx="4">
                  <c:v>91.794937171066138</c:v>
                </c:pt>
                <c:pt idx="5">
                  <c:v>91.632873170546802</c:v>
                </c:pt>
                <c:pt idx="6">
                  <c:v>91.632108737220889</c:v>
                </c:pt>
                <c:pt idx="7">
                  <c:v>91.633637603872714</c:v>
                </c:pt>
                <c:pt idx="8">
                  <c:v>91.714994824596147</c:v>
                </c:pt>
                <c:pt idx="9">
                  <c:v>91.635397984899924</c:v>
                </c:pt>
                <c:pt idx="10">
                  <c:v>91.758306621139141</c:v>
                </c:pt>
                <c:pt idx="11">
                  <c:v>91.273685674829309</c:v>
                </c:pt>
                <c:pt idx="12">
                  <c:v>91.748451320962161</c:v>
                </c:pt>
                <c:pt idx="13">
                  <c:v>91.889740361968251</c:v>
                </c:pt>
                <c:pt idx="14">
                  <c:v>91.693826322663966</c:v>
                </c:pt>
                <c:pt idx="15">
                  <c:v>91.636605123593213</c:v>
                </c:pt>
                <c:pt idx="16">
                  <c:v>91.854625831382634</c:v>
                </c:pt>
                <c:pt idx="17">
                  <c:v>91.38309139372015</c:v>
                </c:pt>
                <c:pt idx="19">
                  <c:v>91.671360336853795</c:v>
                </c:pt>
                <c:pt idx="20">
                  <c:v>92.292318931301565</c:v>
                </c:pt>
                <c:pt idx="22">
                  <c:v>91.731977580752542</c:v>
                </c:pt>
                <c:pt idx="23">
                  <c:v>91.731977580752542</c:v>
                </c:pt>
                <c:pt idx="24">
                  <c:v>92.394326881886116</c:v>
                </c:pt>
                <c:pt idx="25" formatCode="General">
                  <c:v>82.337509574146466</c:v>
                </c:pt>
                <c:pt idx="26" formatCode="General">
                  <c:v>80.297321238243484</c:v>
                </c:pt>
                <c:pt idx="27" formatCode="General">
                  <c:v>82.359847496806921</c:v>
                </c:pt>
                <c:pt idx="28" formatCode="General">
                  <c:v>78.87368993718799</c:v>
                </c:pt>
                <c:pt idx="29" formatCode="General">
                  <c:v>76.762358584000111</c:v>
                </c:pt>
                <c:pt idx="30" formatCode="General">
                  <c:v>77.394506857924199</c:v>
                </c:pt>
                <c:pt idx="31" formatCode="General">
                  <c:v>77.399987124336945</c:v>
                </c:pt>
                <c:pt idx="32" formatCode="General">
                  <c:v>77.885338277895158</c:v>
                </c:pt>
                <c:pt idx="33" formatCode="General">
                  <c:v>78.96522029489816</c:v>
                </c:pt>
                <c:pt idx="34" formatCode="General">
                  <c:v>79.084859980343282</c:v>
                </c:pt>
                <c:pt idx="35" formatCode="General">
                  <c:v>78.394915320168508</c:v>
                </c:pt>
                <c:pt idx="36" formatCode="General">
                  <c:v>79.207951328156113</c:v>
                </c:pt>
                <c:pt idx="37" formatCode="General">
                  <c:v>79.758835765953989</c:v>
                </c:pt>
                <c:pt idx="38" formatCode="General">
                  <c:v>80.165260077222015</c:v>
                </c:pt>
                <c:pt idx="39" formatCode="General">
                  <c:v>80.357568436577765</c:v>
                </c:pt>
                <c:pt idx="40" formatCode="General">
                  <c:v>87.465106032037582</c:v>
                </c:pt>
                <c:pt idx="41" formatCode="General">
                  <c:v>91.055379837639251</c:v>
                </c:pt>
                <c:pt idx="42" formatCode="General">
                  <c:v>91.64969477290316</c:v>
                </c:pt>
                <c:pt idx="43" formatCode="General">
                  <c:v>90.921531810819928</c:v>
                </c:pt>
                <c:pt idx="44" formatCode="General">
                  <c:v>91.238312778947844</c:v>
                </c:pt>
                <c:pt idx="45" formatCode="General">
                  <c:v>91.09472460297674</c:v>
                </c:pt>
                <c:pt idx="46" formatCode="General">
                  <c:v>91.127858037091798</c:v>
                </c:pt>
                <c:pt idx="47" formatCode="General">
                  <c:v>90.991239981746844</c:v>
                </c:pt>
                <c:pt idx="48" formatCode="General">
                  <c:v>91.290704658157935</c:v>
                </c:pt>
                <c:pt idx="49" formatCode="General">
                  <c:v>91.60974821037307</c:v>
                </c:pt>
                <c:pt idx="50" formatCode="General">
                  <c:v>91.480744253484232</c:v>
                </c:pt>
                <c:pt idx="51" formatCode="General">
                  <c:v>91.472326038390364</c:v>
                </c:pt>
                <c:pt idx="52" formatCode="General">
                  <c:v>91.671769547899245</c:v>
                </c:pt>
                <c:pt idx="53" formatCode="General">
                  <c:v>91.537627437123859</c:v>
                </c:pt>
                <c:pt idx="54" formatCode="General">
                  <c:v>91.450165972864454</c:v>
                </c:pt>
                <c:pt idx="55" formatCode="General">
                  <c:v>91.489181801784866</c:v>
                </c:pt>
                <c:pt idx="56" formatCode="General">
                  <c:v>91.2299792514263</c:v>
                </c:pt>
                <c:pt idx="57" formatCode="General">
                  <c:v>91.22174888216999</c:v>
                </c:pt>
                <c:pt idx="58" formatCode="General">
                  <c:v>91.479985495224142</c:v>
                </c:pt>
                <c:pt idx="59" formatCode="General">
                  <c:v>91.450619287105184</c:v>
                </c:pt>
                <c:pt idx="60" formatCode="General">
                  <c:v>91.432621360377425</c:v>
                </c:pt>
                <c:pt idx="61" formatCode="General">
                  <c:v>91.134339259146714</c:v>
                </c:pt>
                <c:pt idx="62" formatCode="General">
                  <c:v>91.319529543890241</c:v>
                </c:pt>
                <c:pt idx="63" formatCode="General">
                  <c:v>91.313507859879323</c:v>
                </c:pt>
                <c:pt idx="64" formatCode="General">
                  <c:v>81.761510652591824</c:v>
                </c:pt>
                <c:pt idx="65" formatCode="General">
                  <c:v>90.543981824064545</c:v>
                </c:pt>
                <c:pt idx="66" formatCode="General">
                  <c:v>91.543864147744571</c:v>
                </c:pt>
                <c:pt idx="67" formatCode="General">
                  <c:v>92.381980283643017</c:v>
                </c:pt>
                <c:pt idx="68" formatCode="General">
                  <c:v>92.56317294365283</c:v>
                </c:pt>
                <c:pt idx="69" formatCode="General">
                  <c:v>91.324766862167095</c:v>
                </c:pt>
                <c:pt idx="70" formatCode="General">
                  <c:v>90.346645082875796</c:v>
                </c:pt>
                <c:pt idx="71" formatCode="General">
                  <c:v>89.978312066466444</c:v>
                </c:pt>
                <c:pt idx="72" formatCode="General">
                  <c:v>90.746153702504557</c:v>
                </c:pt>
                <c:pt idx="73" formatCode="General">
                  <c:v>90.396430597972284</c:v>
                </c:pt>
                <c:pt idx="74" formatCode="General">
                  <c:v>90.923502230117649</c:v>
                </c:pt>
                <c:pt idx="75" formatCode="General">
                  <c:v>90.949671850822838</c:v>
                </c:pt>
                <c:pt idx="76" formatCode="General">
                  <c:v>90.586858283400815</c:v>
                </c:pt>
                <c:pt idx="77" formatCode="General">
                  <c:v>90.710464722092922</c:v>
                </c:pt>
                <c:pt idx="78" formatCode="General">
                  <c:v>91.081423079527241</c:v>
                </c:pt>
                <c:pt idx="79" formatCode="General">
                  <c:v>90.98896479457764</c:v>
                </c:pt>
                <c:pt idx="80" formatCode="General">
                  <c:v>90.592592826710188</c:v>
                </c:pt>
                <c:pt idx="81" formatCode="General">
                  <c:v>90.972401542269779</c:v>
                </c:pt>
                <c:pt idx="82" formatCode="General">
                  <c:v>90.703040111488107</c:v>
                </c:pt>
                <c:pt idx="83" formatCode="General">
                  <c:v>90.693729689133889</c:v>
                </c:pt>
                <c:pt idx="84" formatCode="General">
                  <c:v>90.527061499663162</c:v>
                </c:pt>
                <c:pt idx="85" formatCode="General">
                  <c:v>90.977736067191955</c:v>
                </c:pt>
                <c:pt idx="86" formatCode="General">
                  <c:v>74.999014675068707</c:v>
                </c:pt>
                <c:pt idx="87" formatCode="General">
                  <c:v>81.028170946170079</c:v>
                </c:pt>
                <c:pt idx="88" formatCode="General">
                  <c:v>90.976379309466864</c:v>
                </c:pt>
                <c:pt idx="89" formatCode="General">
                  <c:v>90.753150739707905</c:v>
                </c:pt>
                <c:pt idx="90" formatCode="General">
                  <c:v>88.918529464613471</c:v>
                </c:pt>
                <c:pt idx="91" formatCode="General">
                  <c:v>89.966102198125881</c:v>
                </c:pt>
                <c:pt idx="92" formatCode="General">
                  <c:v>89.974540355126635</c:v>
                </c:pt>
                <c:pt idx="93" formatCode="General">
                  <c:v>90.558131991533685</c:v>
                </c:pt>
                <c:pt idx="94" formatCode="General">
                  <c:v>90.102785341537341</c:v>
                </c:pt>
                <c:pt idx="95" formatCode="General">
                  <c:v>89.939043749786507</c:v>
                </c:pt>
                <c:pt idx="96" formatCode="General">
                  <c:v>89.541016204291651</c:v>
                </c:pt>
                <c:pt idx="97" formatCode="General">
                  <c:v>90.39111717432354</c:v>
                </c:pt>
                <c:pt idx="98" formatCode="General">
                  <c:v>90.147743997173819</c:v>
                </c:pt>
                <c:pt idx="99" formatCode="General">
                  <c:v>92.028657811504317</c:v>
                </c:pt>
                <c:pt idx="100" formatCode="General">
                  <c:v>91.209279316215643</c:v>
                </c:pt>
                <c:pt idx="101" formatCode="General">
                  <c:v>90.546833176730345</c:v>
                </c:pt>
                <c:pt idx="102" formatCode="General">
                  <c:v>89.873552614623748</c:v>
                </c:pt>
                <c:pt idx="103" formatCode="General">
                  <c:v>91.061578578594762</c:v>
                </c:pt>
                <c:pt idx="104" formatCode="General">
                  <c:v>91.042242190690146</c:v>
                </c:pt>
                <c:pt idx="105" formatCode="General">
                  <c:v>90.67889741917358</c:v>
                </c:pt>
                <c:pt idx="106" formatCode="General">
                  <c:v>91.012732163571542</c:v>
                </c:pt>
                <c:pt idx="107" formatCode="General">
                  <c:v>90.712621878374193</c:v>
                </c:pt>
                <c:pt idx="108" formatCode="General">
                  <c:v>91.43738363286306</c:v>
                </c:pt>
                <c:pt idx="109" formatCode="General">
                  <c:v>91.406405783430245</c:v>
                </c:pt>
                <c:pt idx="110" formatCode="General">
                  <c:v>90.649919414233409</c:v>
                </c:pt>
                <c:pt idx="111" formatCode="General">
                  <c:v>90.434530044822807</c:v>
                </c:pt>
                <c:pt idx="112" formatCode="General">
                  <c:v>91.173568374642628</c:v>
                </c:pt>
                <c:pt idx="113" formatCode="General">
                  <c:v>91.144614393734955</c:v>
                </c:pt>
                <c:pt idx="114" formatCode="General">
                  <c:v>91.710984902968775</c:v>
                </c:pt>
                <c:pt idx="115" formatCode="General">
                  <c:v>90.830932599977231</c:v>
                </c:pt>
                <c:pt idx="116" formatCode="General">
                  <c:v>90.325331459325724</c:v>
                </c:pt>
                <c:pt idx="117" formatCode="General">
                  <c:v>91.324507941748408</c:v>
                </c:pt>
                <c:pt idx="118" formatCode="General">
                  <c:v>90.522028453684754</c:v>
                </c:pt>
                <c:pt idx="119" formatCode="General">
                  <c:v>90.190891536499507</c:v>
                </c:pt>
                <c:pt idx="120" formatCode="General">
                  <c:v>90.650126088830291</c:v>
                </c:pt>
                <c:pt idx="121" formatCode="General">
                  <c:v>91.738304729075963</c:v>
                </c:pt>
                <c:pt idx="122" formatCode="General">
                  <c:v>91.725557553907237</c:v>
                </c:pt>
                <c:pt idx="123" formatCode="General">
                  <c:v>90.803831253085164</c:v>
                </c:pt>
                <c:pt idx="124" formatCode="General">
                  <c:v>90.679576237051336</c:v>
                </c:pt>
                <c:pt idx="125" formatCode="General">
                  <c:v>89.670949845878766</c:v>
                </c:pt>
                <c:pt idx="126" formatCode="General">
                  <c:v>91.512390583766575</c:v>
                </c:pt>
                <c:pt idx="127" formatCode="General">
                  <c:v>90.756168473177752</c:v>
                </c:pt>
                <c:pt idx="128" formatCode="General">
                  <c:v>91.151689573723914</c:v>
                </c:pt>
                <c:pt idx="129" formatCode="General">
                  <c:v>91.349872823966365</c:v>
                </c:pt>
                <c:pt idx="130" formatCode="General">
                  <c:v>91.059172279695204</c:v>
                </c:pt>
                <c:pt idx="131" formatCode="General">
                  <c:v>91.254019615900006</c:v>
                </c:pt>
                <c:pt idx="132" formatCode="General">
                  <c:v>90.962331978652145</c:v>
                </c:pt>
                <c:pt idx="133" formatCode="General">
                  <c:v>91.170691168657726</c:v>
                </c:pt>
                <c:pt idx="134" formatCode="General">
                  <c:v>91.180751192496075</c:v>
                </c:pt>
                <c:pt idx="135" formatCode="General">
                  <c:v>91.840929382439541</c:v>
                </c:pt>
                <c:pt idx="136" formatCode="General">
                  <c:v>91.596284069747753</c:v>
                </c:pt>
                <c:pt idx="137" formatCode="General">
                  <c:v>91.521968228676926</c:v>
                </c:pt>
                <c:pt idx="138" formatCode="General">
                  <c:v>91.460272441616112</c:v>
                </c:pt>
                <c:pt idx="139" formatCode="General">
                  <c:v>91.48611548688703</c:v>
                </c:pt>
                <c:pt idx="140" formatCode="General">
                  <c:v>92.377323893980446</c:v>
                </c:pt>
                <c:pt idx="141" formatCode="General">
                  <c:v>89.702366605035138</c:v>
                </c:pt>
                <c:pt idx="142" formatCode="General">
                  <c:v>91.026353275227237</c:v>
                </c:pt>
                <c:pt idx="143" formatCode="General">
                  <c:v>91.23034222814114</c:v>
                </c:pt>
                <c:pt idx="144" formatCode="General">
                  <c:v>91.2552743602741</c:v>
                </c:pt>
                <c:pt idx="145" formatCode="General">
                  <c:v>90.426646593251604</c:v>
                </c:pt>
                <c:pt idx="146" formatCode="General">
                  <c:v>90.850707840019027</c:v>
                </c:pt>
                <c:pt idx="147" formatCode="General">
                  <c:v>91.271712118304919</c:v>
                </c:pt>
                <c:pt idx="148" formatCode="General">
                  <c:v>91.291793184409258</c:v>
                </c:pt>
                <c:pt idx="149" formatCode="General">
                  <c:v>92.654621043307557</c:v>
                </c:pt>
                <c:pt idx="150" formatCode="General">
                  <c:v>90.062991495442219</c:v>
                </c:pt>
                <c:pt idx="151" formatCode="General">
                  <c:v>91.872621812040194</c:v>
                </c:pt>
                <c:pt idx="152" formatCode="General">
                  <c:v>91.236073293683901</c:v>
                </c:pt>
                <c:pt idx="153" formatCode="General">
                  <c:v>91.108814583025733</c:v>
                </c:pt>
                <c:pt idx="154" formatCode="General">
                  <c:v>91.533954287119812</c:v>
                </c:pt>
                <c:pt idx="155" formatCode="General">
                  <c:v>90.749462271960567</c:v>
                </c:pt>
                <c:pt idx="158">
                  <c:v>90.826619679832262</c:v>
                </c:pt>
                <c:pt idx="159">
                  <c:v>90.807340171802679</c:v>
                </c:pt>
                <c:pt idx="160">
                  <c:v>90.758018918180554</c:v>
                </c:pt>
                <c:pt idx="161">
                  <c:v>90.808152656243863</c:v>
                </c:pt>
                <c:pt idx="162">
                  <c:v>91.167145518619108</c:v>
                </c:pt>
                <c:pt idx="163">
                  <c:v>90.626519140636248</c:v>
                </c:pt>
                <c:pt idx="164">
                  <c:v>90.972474311589195</c:v>
                </c:pt>
                <c:pt idx="165">
                  <c:v>91.031063300836976</c:v>
                </c:pt>
                <c:pt idx="166">
                  <c:v>91.038110105450798</c:v>
                </c:pt>
                <c:pt idx="167">
                  <c:v>91.003048673651747</c:v>
                </c:pt>
              </c:numCache>
            </c:numRef>
          </c:xVal>
          <c:yVal>
            <c:numRef>
              <c:f>'CPX_Summary Molar '!$S$2:$S$169</c:f>
              <c:numCache>
                <c:formatCode>0.00</c:formatCode>
                <c:ptCount val="168"/>
                <c:pt idx="25" formatCode="General">
                  <c:v>0.13461500000000001</c:v>
                </c:pt>
                <c:pt idx="26" formatCode="General">
                  <c:v>0.22237999999999999</c:v>
                </c:pt>
                <c:pt idx="27" formatCode="General">
                  <c:v>0.238201</c:v>
                </c:pt>
                <c:pt idx="28" formatCode="General">
                  <c:v>0.23897599999999999</c:v>
                </c:pt>
                <c:pt idx="29" formatCode="General">
                  <c:v>0.26416600000000001</c:v>
                </c:pt>
                <c:pt idx="30" formatCode="General">
                  <c:v>0.24787000000000001</c:v>
                </c:pt>
                <c:pt idx="31" formatCode="General">
                  <c:v>0.257604</c:v>
                </c:pt>
                <c:pt idx="32" formatCode="General">
                  <c:v>0.25413200000000002</c:v>
                </c:pt>
                <c:pt idx="33" formatCode="General">
                  <c:v>0.242253</c:v>
                </c:pt>
                <c:pt idx="34" formatCode="General">
                  <c:v>0.242283</c:v>
                </c:pt>
                <c:pt idx="35" formatCode="General">
                  <c:v>0.24050199999999999</c:v>
                </c:pt>
                <c:pt idx="36" formatCode="General">
                  <c:v>0.24063699999999999</c:v>
                </c:pt>
                <c:pt idx="37" formatCode="General">
                  <c:v>0.25950200000000001</c:v>
                </c:pt>
                <c:pt idx="38" formatCode="General">
                  <c:v>0.232737</c:v>
                </c:pt>
                <c:pt idx="39" formatCode="General">
                  <c:v>0.23328699999999999</c:v>
                </c:pt>
                <c:pt idx="40" formatCode="General">
                  <c:v>0.226711</c:v>
                </c:pt>
                <c:pt idx="41" formatCode="General">
                  <c:v>0.20985699999999999</c:v>
                </c:pt>
                <c:pt idx="42" formatCode="General">
                  <c:v>0.21598100000000001</c:v>
                </c:pt>
                <c:pt idx="43" formatCode="General">
                  <c:v>0.217725</c:v>
                </c:pt>
                <c:pt idx="44" formatCode="General">
                  <c:v>0.22720899999999999</c:v>
                </c:pt>
                <c:pt idx="45" formatCode="General">
                  <c:v>0.21851200000000001</c:v>
                </c:pt>
                <c:pt idx="46" formatCode="General">
                  <c:v>0.209312</c:v>
                </c:pt>
                <c:pt idx="47" formatCode="General">
                  <c:v>0.216529</c:v>
                </c:pt>
                <c:pt idx="48" formatCode="General">
                  <c:v>0.219807</c:v>
                </c:pt>
                <c:pt idx="49" formatCode="General">
                  <c:v>0.217475</c:v>
                </c:pt>
                <c:pt idx="50" formatCode="General">
                  <c:v>0.21772</c:v>
                </c:pt>
                <c:pt idx="51" formatCode="General">
                  <c:v>0.222578</c:v>
                </c:pt>
                <c:pt idx="52" formatCode="General">
                  <c:v>0.21762500000000001</c:v>
                </c:pt>
                <c:pt idx="53" formatCode="General">
                  <c:v>0.228801</c:v>
                </c:pt>
                <c:pt idx="54" formatCode="General">
                  <c:v>0.22051699999999999</c:v>
                </c:pt>
                <c:pt idx="55" formatCode="General">
                  <c:v>0.22570100000000001</c:v>
                </c:pt>
                <c:pt idx="56" formatCode="General">
                  <c:v>0.22586500000000001</c:v>
                </c:pt>
                <c:pt idx="57" formatCode="General">
                  <c:v>0.21654899999999999</c:v>
                </c:pt>
                <c:pt idx="58" formatCode="General">
                  <c:v>0.22090599999999999</c:v>
                </c:pt>
                <c:pt idx="59" formatCode="General">
                  <c:v>0.22559999999999999</c:v>
                </c:pt>
                <c:pt idx="60" formatCode="General">
                  <c:v>0.22725000000000001</c:v>
                </c:pt>
                <c:pt idx="61" formatCode="General">
                  <c:v>0.21054999999999999</c:v>
                </c:pt>
                <c:pt idx="62" formatCode="General">
                  <c:v>0.21731800000000001</c:v>
                </c:pt>
                <c:pt idx="63" formatCode="General">
                  <c:v>0.220746</c:v>
                </c:pt>
                <c:pt idx="64" formatCode="General">
                  <c:v>0.12862799999999999</c:v>
                </c:pt>
                <c:pt idx="65" formatCode="General">
                  <c:v>0.20641300000000001</c:v>
                </c:pt>
                <c:pt idx="66" formatCode="General">
                  <c:v>0.22045000000000001</c:v>
                </c:pt>
                <c:pt idx="67" formatCode="General">
                  <c:v>0.217557</c:v>
                </c:pt>
                <c:pt idx="68" formatCode="General">
                  <c:v>0.23614399999999999</c:v>
                </c:pt>
                <c:pt idx="69" formatCode="General">
                  <c:v>0.228988</c:v>
                </c:pt>
                <c:pt idx="70" formatCode="General">
                  <c:v>0.220584</c:v>
                </c:pt>
                <c:pt idx="71" formatCode="General">
                  <c:v>0.22609799999999999</c:v>
                </c:pt>
                <c:pt idx="72" formatCode="General">
                  <c:v>0.23183500000000001</c:v>
                </c:pt>
                <c:pt idx="73" formatCode="General">
                  <c:v>0.229408</c:v>
                </c:pt>
                <c:pt idx="74" formatCode="General">
                  <c:v>0.237091</c:v>
                </c:pt>
                <c:pt idx="75" formatCode="General">
                  <c:v>0.224939</c:v>
                </c:pt>
                <c:pt idx="76" formatCode="General">
                  <c:v>0.23510900000000001</c:v>
                </c:pt>
                <c:pt idx="77" formatCode="General">
                  <c:v>0.24701100000000001</c:v>
                </c:pt>
                <c:pt idx="78" formatCode="General">
                  <c:v>0.22981799999999999</c:v>
                </c:pt>
                <c:pt idx="79" formatCode="General">
                  <c:v>0.24159</c:v>
                </c:pt>
                <c:pt idx="80" formatCode="General">
                  <c:v>0.23325100000000001</c:v>
                </c:pt>
                <c:pt idx="81" formatCode="General">
                  <c:v>0.241755</c:v>
                </c:pt>
                <c:pt idx="82" formatCode="General">
                  <c:v>0.22544400000000001</c:v>
                </c:pt>
                <c:pt idx="83" formatCode="General">
                  <c:v>0.226275</c:v>
                </c:pt>
                <c:pt idx="84" formatCode="General">
                  <c:v>0.229712</c:v>
                </c:pt>
                <c:pt idx="85" formatCode="General">
                  <c:v>0.23408300000000001</c:v>
                </c:pt>
                <c:pt idx="86" formatCode="General">
                  <c:v>0.23261799999999999</c:v>
                </c:pt>
                <c:pt idx="87" formatCode="General">
                  <c:v>0.23500299999999999</c:v>
                </c:pt>
                <c:pt idx="88" formatCode="General">
                  <c:v>0.212676</c:v>
                </c:pt>
                <c:pt idx="89" formatCode="General">
                  <c:v>0.180923</c:v>
                </c:pt>
                <c:pt idx="90" formatCode="General">
                  <c:v>9.221E-3</c:v>
                </c:pt>
                <c:pt idx="91" formatCode="General">
                  <c:v>1.259E-2</c:v>
                </c:pt>
                <c:pt idx="92" formatCode="General">
                  <c:v>5.7609999999999996E-3</c:v>
                </c:pt>
                <c:pt idx="93" formatCode="General">
                  <c:v>7.8790000000000006E-3</c:v>
                </c:pt>
                <c:pt idx="94" formatCode="General">
                  <c:v>4.091E-3</c:v>
                </c:pt>
                <c:pt idx="95" formatCode="General">
                  <c:v>4.2119999999999996E-3</c:v>
                </c:pt>
                <c:pt idx="96" formatCode="General">
                  <c:v>1.5028E-2</c:v>
                </c:pt>
                <c:pt idx="97" formatCode="General">
                  <c:v>1.2621E-2</c:v>
                </c:pt>
                <c:pt idx="98" formatCode="General">
                  <c:v>1.2478E-2</c:v>
                </c:pt>
                <c:pt idx="99" formatCode="General">
                  <c:v>1.2779E-2</c:v>
                </c:pt>
                <c:pt idx="100" formatCode="General">
                  <c:v>4.2129999999999997E-3</c:v>
                </c:pt>
                <c:pt idx="101" formatCode="General">
                  <c:v>7.8980000000000005E-3</c:v>
                </c:pt>
                <c:pt idx="102" formatCode="General">
                  <c:v>7.9459999999999999E-3</c:v>
                </c:pt>
                <c:pt idx="103" formatCode="General">
                  <c:v>9.0720000000000002E-3</c:v>
                </c:pt>
                <c:pt idx="104" formatCode="General">
                  <c:v>5.0639999999999999E-3</c:v>
                </c:pt>
                <c:pt idx="105" formatCode="General">
                  <c:v>1.1505E-2</c:v>
                </c:pt>
                <c:pt idx="106" formatCode="General">
                  <c:v>1.0454E-2</c:v>
                </c:pt>
                <c:pt idx="107" formatCode="General">
                  <c:v>3.2330000000000002E-3</c:v>
                </c:pt>
                <c:pt idx="108" formatCode="General">
                  <c:v>5.176E-3</c:v>
                </c:pt>
                <c:pt idx="109" formatCode="General">
                  <c:v>6.5979999999999997E-3</c:v>
                </c:pt>
                <c:pt idx="110" formatCode="General">
                  <c:v>1.3639999999999999E-2</c:v>
                </c:pt>
                <c:pt idx="111" formatCode="General">
                  <c:v>8.2310000000000005E-3</c:v>
                </c:pt>
                <c:pt idx="112" formatCode="General">
                  <c:v>9.8390000000000005E-3</c:v>
                </c:pt>
                <c:pt idx="113" formatCode="General">
                  <c:v>1.0768E-2</c:v>
                </c:pt>
                <c:pt idx="114" formatCode="General">
                  <c:v>6.4270000000000004E-3</c:v>
                </c:pt>
                <c:pt idx="115" formatCode="General">
                  <c:v>8.5869999999999991E-3</c:v>
                </c:pt>
                <c:pt idx="116" formatCode="General">
                  <c:v>1.5549E-2</c:v>
                </c:pt>
                <c:pt idx="117" formatCode="General">
                  <c:v>6.3509999999999999E-3</c:v>
                </c:pt>
                <c:pt idx="118" formatCode="General">
                  <c:v>6.764E-3</c:v>
                </c:pt>
                <c:pt idx="119" formatCode="General">
                  <c:v>1.5188999999999999E-2</c:v>
                </c:pt>
                <c:pt idx="120" formatCode="General">
                  <c:v>7.1130000000000004E-3</c:v>
                </c:pt>
                <c:pt idx="121" formatCode="General">
                  <c:v>9.8840000000000004E-3</c:v>
                </c:pt>
                <c:pt idx="122" formatCode="General">
                  <c:v>8.9160000000000003E-3</c:v>
                </c:pt>
                <c:pt idx="123" formatCode="General">
                  <c:v>7.2830000000000004E-3</c:v>
                </c:pt>
                <c:pt idx="124" formatCode="General">
                  <c:v>1.0869999999999999E-2</c:v>
                </c:pt>
                <c:pt idx="125" formatCode="General">
                  <c:v>1.4291E-2</c:v>
                </c:pt>
                <c:pt idx="126" formatCode="General">
                  <c:v>8.071E-3</c:v>
                </c:pt>
                <c:pt idx="127" formatCode="General">
                  <c:v>9.9299999999999996E-3</c:v>
                </c:pt>
                <c:pt idx="128" formatCode="General">
                  <c:v>6.9300000000000004E-3</c:v>
                </c:pt>
                <c:pt idx="129" formatCode="General">
                  <c:v>3.8040000000000001E-3</c:v>
                </c:pt>
                <c:pt idx="130" formatCode="General">
                  <c:v>5.0000000000000001E-3</c:v>
                </c:pt>
                <c:pt idx="131" formatCode="General">
                  <c:v>1.3901E-2</c:v>
                </c:pt>
                <c:pt idx="132" formatCode="General">
                  <c:v>1.4114E-2</c:v>
                </c:pt>
                <c:pt idx="133" formatCode="General">
                  <c:v>7.6109999999999997E-3</c:v>
                </c:pt>
                <c:pt idx="134" formatCode="General">
                  <c:v>9.1669999999999998E-3</c:v>
                </c:pt>
                <c:pt idx="135" formatCode="General">
                  <c:v>2.7620000000000001E-3</c:v>
                </c:pt>
                <c:pt idx="136" formatCode="General">
                  <c:v>7.4079999999999997E-3</c:v>
                </c:pt>
                <c:pt idx="137" formatCode="General">
                  <c:v>9.9939999999999994E-3</c:v>
                </c:pt>
                <c:pt idx="138" formatCode="General">
                  <c:v>1.2269E-2</c:v>
                </c:pt>
                <c:pt idx="139" formatCode="General">
                  <c:v>1.4215E-2</c:v>
                </c:pt>
                <c:pt idx="140" formatCode="General">
                  <c:v>8.9219999999999994E-3</c:v>
                </c:pt>
                <c:pt idx="141" formatCode="General">
                  <c:v>1.2383E-2</c:v>
                </c:pt>
                <c:pt idx="142" formatCode="General">
                  <c:v>1.0149E-2</c:v>
                </c:pt>
                <c:pt idx="143" formatCode="General">
                  <c:v>2.2629999999999998E-3</c:v>
                </c:pt>
                <c:pt idx="144" formatCode="General">
                  <c:v>1.2248999999999999E-2</c:v>
                </c:pt>
                <c:pt idx="145" formatCode="General">
                  <c:v>1.8355E-2</c:v>
                </c:pt>
                <c:pt idx="146" formatCode="General">
                  <c:v>1.2703000000000001E-2</c:v>
                </c:pt>
                <c:pt idx="147" formatCode="General">
                  <c:v>1.2030000000000001E-3</c:v>
                </c:pt>
                <c:pt idx="148" formatCode="General">
                  <c:v>1.214E-2</c:v>
                </c:pt>
                <c:pt idx="149" formatCode="General">
                  <c:v>6.6439999999999997E-3</c:v>
                </c:pt>
                <c:pt idx="150" formatCode="General">
                  <c:v>8.8360000000000001E-3</c:v>
                </c:pt>
                <c:pt idx="151" formatCode="General">
                  <c:v>1.2215999999999999E-2</c:v>
                </c:pt>
                <c:pt idx="152" formatCode="General">
                  <c:v>3.9129999999999998E-3</c:v>
                </c:pt>
                <c:pt idx="153" formatCode="General">
                  <c:v>7.77E-3</c:v>
                </c:pt>
                <c:pt idx="154" formatCode="General">
                  <c:v>2.3E-5</c:v>
                </c:pt>
                <c:pt idx="155" formatCode="General">
                  <c:v>5.9839999999999997E-3</c:v>
                </c:pt>
                <c:pt idx="158" formatCode="General">
                  <c:v>9.0840000000000001E-3</c:v>
                </c:pt>
                <c:pt idx="159" formatCode="General">
                  <c:v>1.3977E-2</c:v>
                </c:pt>
                <c:pt idx="160" formatCode="General">
                  <c:v>1.3738E-2</c:v>
                </c:pt>
                <c:pt idx="161" formatCode="General">
                  <c:v>1.4855E-2</c:v>
                </c:pt>
                <c:pt idx="162" formatCode="General">
                  <c:v>1.6147000000000002E-2</c:v>
                </c:pt>
                <c:pt idx="163" formatCode="General">
                  <c:v>1.5678999999999998E-2</c:v>
                </c:pt>
                <c:pt idx="164" formatCode="General">
                  <c:v>1.6742E-2</c:v>
                </c:pt>
                <c:pt idx="165" formatCode="General">
                  <c:v>8.5190000000000005E-3</c:v>
                </c:pt>
                <c:pt idx="166" formatCode="General">
                  <c:v>1.3623E-2</c:v>
                </c:pt>
                <c:pt idx="167" formatCode="General">
                  <c:v>1.6323000000000001E-2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F-4D42-AF09-1C27AFD87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8079"/>
        <c:axId val="1416137632"/>
      </c:scatterChart>
      <c:valAx>
        <c:axId val="20068079"/>
        <c:scaling>
          <c:orientation val="minMax"/>
          <c:min val="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137632"/>
        <c:crosses val="autoZero"/>
        <c:crossBetween val="midCat"/>
      </c:valAx>
      <c:valAx>
        <c:axId val="141613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'CPX_Summary Molar '!$X$1</c:f>
              <c:strCache>
                <c:ptCount val="1"/>
                <c:pt idx="0">
                  <c:v>Mg#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'CPX_Summary Molar '!$M$2:$M$169</c:f>
              <c:numCache>
                <c:formatCode>0.00</c:formatCode>
                <c:ptCount val="168"/>
                <c:pt idx="0">
                  <c:v>52.825531875000003</c:v>
                </c:pt>
                <c:pt idx="1">
                  <c:v>52.839838999999998</c:v>
                </c:pt>
                <c:pt idx="2">
                  <c:v>52.755327499999993</c:v>
                </c:pt>
                <c:pt idx="3">
                  <c:v>52.564086666666668</c:v>
                </c:pt>
                <c:pt idx="4">
                  <c:v>53.228273333333334</c:v>
                </c:pt>
                <c:pt idx="5">
                  <c:v>52.801686666666662</c:v>
                </c:pt>
                <c:pt idx="6">
                  <c:v>52.390386666666664</c:v>
                </c:pt>
                <c:pt idx="7">
                  <c:v>53.212986666666666</c:v>
                </c:pt>
                <c:pt idx="8">
                  <c:v>52.138069130434772</c:v>
                </c:pt>
                <c:pt idx="9">
                  <c:v>52.022030000000001</c:v>
                </c:pt>
                <c:pt idx="10">
                  <c:v>52.225809999999996</c:v>
                </c:pt>
                <c:pt idx="11">
                  <c:v>51.251616666666671</c:v>
                </c:pt>
                <c:pt idx="12">
                  <c:v>52.24239</c:v>
                </c:pt>
                <c:pt idx="13">
                  <c:v>52.85707</c:v>
                </c:pt>
                <c:pt idx="14">
                  <c:v>52.80189</c:v>
                </c:pt>
                <c:pt idx="15">
                  <c:v>52.95176</c:v>
                </c:pt>
                <c:pt idx="16">
                  <c:v>52.789956666666662</c:v>
                </c:pt>
                <c:pt idx="17">
                  <c:v>52.388080000000002</c:v>
                </c:pt>
                <c:pt idx="19">
                  <c:v>51.504406666666661</c:v>
                </c:pt>
                <c:pt idx="20">
                  <c:v>51.403404999999999</c:v>
                </c:pt>
                <c:pt idx="22">
                  <c:v>51.867639999999994</c:v>
                </c:pt>
                <c:pt idx="23">
                  <c:v>51.867639999999994</c:v>
                </c:pt>
                <c:pt idx="24">
                  <c:v>50.791330000000002</c:v>
                </c:pt>
                <c:pt idx="25" formatCode="General">
                  <c:v>54.197110000000002</c:v>
                </c:pt>
                <c:pt idx="26" formatCode="General">
                  <c:v>48.419780000000003</c:v>
                </c:pt>
                <c:pt idx="27" formatCode="General">
                  <c:v>51.097520000000003</c:v>
                </c:pt>
                <c:pt idx="28" formatCode="General">
                  <c:v>48.260930000000002</c:v>
                </c:pt>
                <c:pt idx="29" formatCode="General">
                  <c:v>47.68927</c:v>
                </c:pt>
                <c:pt idx="30" formatCode="General">
                  <c:v>47.682960000000001</c:v>
                </c:pt>
                <c:pt idx="31" formatCode="General">
                  <c:v>48.20082</c:v>
                </c:pt>
                <c:pt idx="32" formatCode="General">
                  <c:v>48.268099999999997</c:v>
                </c:pt>
                <c:pt idx="33" formatCode="General">
                  <c:v>48.510570000000001</c:v>
                </c:pt>
                <c:pt idx="34" formatCode="General">
                  <c:v>48.46143</c:v>
                </c:pt>
                <c:pt idx="35" formatCode="General">
                  <c:v>48.009569999999997</c:v>
                </c:pt>
                <c:pt idx="36" formatCode="General">
                  <c:v>47.751150000000003</c:v>
                </c:pt>
                <c:pt idx="37" formatCode="General">
                  <c:v>47.802100000000003</c:v>
                </c:pt>
                <c:pt idx="38" formatCode="General">
                  <c:v>48.428139999999999</c:v>
                </c:pt>
                <c:pt idx="39" formatCode="General">
                  <c:v>48.454410000000003</c:v>
                </c:pt>
                <c:pt idx="40" formatCode="General">
                  <c:v>51.007989999999999</c:v>
                </c:pt>
                <c:pt idx="41" formatCode="General">
                  <c:v>52.353789999999996</c:v>
                </c:pt>
                <c:pt idx="42" formatCode="General">
                  <c:v>52.621519999999997</c:v>
                </c:pt>
                <c:pt idx="43" formatCode="General">
                  <c:v>53.240070000000003</c:v>
                </c:pt>
                <c:pt idx="44" formatCode="General">
                  <c:v>52.457549999999998</c:v>
                </c:pt>
                <c:pt idx="45" formatCode="General">
                  <c:v>52.727690000000003</c:v>
                </c:pt>
                <c:pt idx="46" formatCode="General">
                  <c:v>52.425139999999999</c:v>
                </c:pt>
                <c:pt idx="47" formatCode="General">
                  <c:v>52.270899999999997</c:v>
                </c:pt>
                <c:pt idx="48" formatCode="General">
                  <c:v>52.711649999999999</c:v>
                </c:pt>
                <c:pt idx="49" formatCode="General">
                  <c:v>52.416370000000001</c:v>
                </c:pt>
                <c:pt idx="50" formatCode="General">
                  <c:v>52.540979999999998</c:v>
                </c:pt>
                <c:pt idx="51" formatCode="General">
                  <c:v>52.516739999999999</c:v>
                </c:pt>
                <c:pt idx="52" formatCode="General">
                  <c:v>52.665660000000003</c:v>
                </c:pt>
                <c:pt idx="53" formatCode="General">
                  <c:v>52.21884</c:v>
                </c:pt>
                <c:pt idx="54" formatCode="General">
                  <c:v>52.574460000000002</c:v>
                </c:pt>
                <c:pt idx="55" formatCode="General">
                  <c:v>52.741489999999999</c:v>
                </c:pt>
                <c:pt idx="56" formatCode="General">
                  <c:v>52.710120000000003</c:v>
                </c:pt>
                <c:pt idx="57" formatCode="General">
                  <c:v>52.437800000000003</c:v>
                </c:pt>
                <c:pt idx="58" formatCode="General">
                  <c:v>52.766719999999999</c:v>
                </c:pt>
                <c:pt idx="59" formatCode="General">
                  <c:v>52.71696</c:v>
                </c:pt>
                <c:pt idx="60" formatCode="General">
                  <c:v>52.26596</c:v>
                </c:pt>
                <c:pt idx="61" formatCode="General">
                  <c:v>52.404470000000003</c:v>
                </c:pt>
                <c:pt idx="62" formatCode="General">
                  <c:v>52.83963</c:v>
                </c:pt>
                <c:pt idx="63" formatCode="General">
                  <c:v>52.350259999999999</c:v>
                </c:pt>
                <c:pt idx="64" formatCode="General">
                  <c:v>54.234740000000002</c:v>
                </c:pt>
                <c:pt idx="65" formatCode="General">
                  <c:v>47.691499999999998</c:v>
                </c:pt>
                <c:pt idx="66" formatCode="General">
                  <c:v>49.483240000000002</c:v>
                </c:pt>
                <c:pt idx="67" formatCode="General">
                  <c:v>53.071339999999999</c:v>
                </c:pt>
                <c:pt idx="68" formatCode="General">
                  <c:v>52.812390000000001</c:v>
                </c:pt>
                <c:pt idx="69" formatCode="General">
                  <c:v>50.209350000000001</c:v>
                </c:pt>
                <c:pt idx="70" formatCode="General">
                  <c:v>47.295479999999998</c:v>
                </c:pt>
                <c:pt idx="71" formatCode="General">
                  <c:v>51.788150000000002</c:v>
                </c:pt>
                <c:pt idx="72" formatCode="General">
                  <c:v>52.346209999999999</c:v>
                </c:pt>
                <c:pt idx="73" formatCode="General">
                  <c:v>52.300829999999998</c:v>
                </c:pt>
                <c:pt idx="74" formatCode="General">
                  <c:v>53.007280000000002</c:v>
                </c:pt>
                <c:pt idx="75" formatCode="General">
                  <c:v>52.456209999999999</c:v>
                </c:pt>
                <c:pt idx="76" formatCode="General">
                  <c:v>52.44238</c:v>
                </c:pt>
                <c:pt idx="77" formatCode="General">
                  <c:v>52.14631</c:v>
                </c:pt>
                <c:pt idx="78" formatCode="General">
                  <c:v>52.141039999999997</c:v>
                </c:pt>
                <c:pt idx="79" formatCode="General">
                  <c:v>52.54318</c:v>
                </c:pt>
                <c:pt idx="80" formatCode="General">
                  <c:v>52.879060000000003</c:v>
                </c:pt>
                <c:pt idx="81" formatCode="General">
                  <c:v>52.38017</c:v>
                </c:pt>
                <c:pt idx="82" formatCode="General">
                  <c:v>52.662480000000002</c:v>
                </c:pt>
                <c:pt idx="83" formatCode="General">
                  <c:v>53.07</c:v>
                </c:pt>
                <c:pt idx="84" formatCode="General">
                  <c:v>52.7819</c:v>
                </c:pt>
                <c:pt idx="85" formatCode="General">
                  <c:v>52.30397</c:v>
                </c:pt>
                <c:pt idx="86" formatCode="General">
                  <c:v>43.701509999999999</c:v>
                </c:pt>
                <c:pt idx="87" formatCode="General">
                  <c:v>49.205889999999997</c:v>
                </c:pt>
                <c:pt idx="88" formatCode="General">
                  <c:v>50.24465</c:v>
                </c:pt>
                <c:pt idx="89" formatCode="General">
                  <c:v>50.234340000000003</c:v>
                </c:pt>
                <c:pt idx="90" formatCode="General">
                  <c:v>50.305900000000001</c:v>
                </c:pt>
                <c:pt idx="91" formatCode="General">
                  <c:v>51.584400000000002</c:v>
                </c:pt>
                <c:pt idx="92" formatCode="General">
                  <c:v>51.788989999999998</c:v>
                </c:pt>
                <c:pt idx="93" formatCode="General">
                  <c:v>50.037529999999997</c:v>
                </c:pt>
                <c:pt idx="94" formatCode="General">
                  <c:v>51.73798</c:v>
                </c:pt>
                <c:pt idx="95" formatCode="General">
                  <c:v>50.825679999999998</c:v>
                </c:pt>
                <c:pt idx="96" formatCode="General">
                  <c:v>48.555579999999999</c:v>
                </c:pt>
                <c:pt idx="97" formatCode="General">
                  <c:v>51.204450000000001</c:v>
                </c:pt>
                <c:pt idx="98" formatCode="General">
                  <c:v>49.120719999999999</c:v>
                </c:pt>
                <c:pt idx="99" formatCode="General">
                  <c:v>51.02581</c:v>
                </c:pt>
                <c:pt idx="100" formatCode="General">
                  <c:v>49.953069999999997</c:v>
                </c:pt>
                <c:pt idx="101" formatCode="General">
                  <c:v>49.038249999999998</c:v>
                </c:pt>
                <c:pt idx="102" formatCode="General">
                  <c:v>49.905909999999999</c:v>
                </c:pt>
                <c:pt idx="103" formatCode="General">
                  <c:v>51.804229999999997</c:v>
                </c:pt>
                <c:pt idx="104" formatCode="General">
                  <c:v>52.733289999999997</c:v>
                </c:pt>
                <c:pt idx="105" formatCode="General">
                  <c:v>49.543750000000003</c:v>
                </c:pt>
                <c:pt idx="106" formatCode="General">
                  <c:v>49.773919999999997</c:v>
                </c:pt>
                <c:pt idx="107" formatCode="General">
                  <c:v>50.199019999999997</c:v>
                </c:pt>
                <c:pt idx="108" formatCode="General">
                  <c:v>51.383099999999999</c:v>
                </c:pt>
                <c:pt idx="109" formatCode="General">
                  <c:v>51.214199999999998</c:v>
                </c:pt>
                <c:pt idx="110" formatCode="General">
                  <c:v>48.953099999999999</c:v>
                </c:pt>
                <c:pt idx="111" formatCode="General">
                  <c:v>47.800629999999998</c:v>
                </c:pt>
                <c:pt idx="112" formatCode="General">
                  <c:v>50.789729999999999</c:v>
                </c:pt>
                <c:pt idx="113" formatCode="General">
                  <c:v>51.104500000000002</c:v>
                </c:pt>
                <c:pt idx="114" formatCode="General">
                  <c:v>51.407490000000003</c:v>
                </c:pt>
                <c:pt idx="115" formatCode="General">
                  <c:v>50.332389999999997</c:v>
                </c:pt>
                <c:pt idx="116" formatCode="General">
                  <c:v>48.50468</c:v>
                </c:pt>
                <c:pt idx="117" formatCode="General">
                  <c:v>50.789639999999999</c:v>
                </c:pt>
                <c:pt idx="118" formatCode="General">
                  <c:v>46.799669999999999</c:v>
                </c:pt>
                <c:pt idx="119" formatCode="General">
                  <c:v>48.421379999999999</c:v>
                </c:pt>
                <c:pt idx="120" formatCode="General">
                  <c:v>48.569400000000002</c:v>
                </c:pt>
                <c:pt idx="121" formatCode="General">
                  <c:v>51.424259999999997</c:v>
                </c:pt>
                <c:pt idx="122" formatCode="General">
                  <c:v>51.06662</c:v>
                </c:pt>
                <c:pt idx="123" formatCode="General">
                  <c:v>48.747340000000001</c:v>
                </c:pt>
                <c:pt idx="124" formatCode="General">
                  <c:v>52.28246</c:v>
                </c:pt>
                <c:pt idx="125" formatCode="General">
                  <c:v>49.22813</c:v>
                </c:pt>
                <c:pt idx="126" formatCode="General">
                  <c:v>53.673850000000002</c:v>
                </c:pt>
                <c:pt idx="127" formatCode="General">
                  <c:v>51.83417</c:v>
                </c:pt>
                <c:pt idx="128" formatCode="General">
                  <c:v>48.43</c:v>
                </c:pt>
                <c:pt idx="129" formatCode="General">
                  <c:v>51.149949999999997</c:v>
                </c:pt>
                <c:pt idx="130" formatCode="General">
                  <c:v>48.657400000000003</c:v>
                </c:pt>
                <c:pt idx="131" formatCode="General">
                  <c:v>48.413249999999998</c:v>
                </c:pt>
                <c:pt idx="132" formatCode="General">
                  <c:v>48.561799999999998</c:v>
                </c:pt>
                <c:pt idx="133" formatCode="General">
                  <c:v>51.563189999999999</c:v>
                </c:pt>
                <c:pt idx="134" formatCode="General">
                  <c:v>52.856439999999999</c:v>
                </c:pt>
                <c:pt idx="135" formatCode="General">
                  <c:v>51.532470000000004</c:v>
                </c:pt>
                <c:pt idx="136" formatCode="General">
                  <c:v>51.134129999999999</c:v>
                </c:pt>
                <c:pt idx="137" formatCode="General">
                  <c:v>51.285229999999999</c:v>
                </c:pt>
                <c:pt idx="138" formatCode="General">
                  <c:v>50.64564</c:v>
                </c:pt>
                <c:pt idx="139" formatCode="General">
                  <c:v>50.790080000000003</c:v>
                </c:pt>
                <c:pt idx="140" formatCode="General">
                  <c:v>51.881999999999998</c:v>
                </c:pt>
                <c:pt idx="141" formatCode="General">
                  <c:v>51.446089999999998</c:v>
                </c:pt>
                <c:pt idx="142" formatCode="General">
                  <c:v>49.986609999999999</c:v>
                </c:pt>
                <c:pt idx="143" formatCode="General">
                  <c:v>50.828780000000002</c:v>
                </c:pt>
                <c:pt idx="144" formatCode="General">
                  <c:v>48.616019999999999</c:v>
                </c:pt>
                <c:pt idx="145" formatCode="General">
                  <c:v>48.402720000000002</c:v>
                </c:pt>
                <c:pt idx="146" formatCode="General">
                  <c:v>52.618290000000002</c:v>
                </c:pt>
                <c:pt idx="147" formatCode="General">
                  <c:v>50.150739999999999</c:v>
                </c:pt>
                <c:pt idx="148" formatCode="General">
                  <c:v>50.974130000000002</c:v>
                </c:pt>
                <c:pt idx="149" formatCode="General">
                  <c:v>52.777769999999997</c:v>
                </c:pt>
                <c:pt idx="150" formatCode="General">
                  <c:v>52.617370000000001</c:v>
                </c:pt>
                <c:pt idx="151" formatCode="General">
                  <c:v>51.209400000000002</c:v>
                </c:pt>
                <c:pt idx="152" formatCode="General">
                  <c:v>51.091909999999999</c:v>
                </c:pt>
                <c:pt idx="153" formatCode="General">
                  <c:v>50.15522</c:v>
                </c:pt>
                <c:pt idx="154" formatCode="General">
                  <c:v>50.985750000000003</c:v>
                </c:pt>
                <c:pt idx="155" formatCode="General">
                  <c:v>51.306449999999998</c:v>
                </c:pt>
                <c:pt idx="158" formatCode="General">
                  <c:v>53.015979999999999</c:v>
                </c:pt>
                <c:pt idx="159" formatCode="General">
                  <c:v>53.171979999999998</c:v>
                </c:pt>
                <c:pt idx="160" formatCode="General">
                  <c:v>50.578270000000003</c:v>
                </c:pt>
                <c:pt idx="161" formatCode="General">
                  <c:v>50.109380000000002</c:v>
                </c:pt>
                <c:pt idx="162" formatCode="General">
                  <c:v>52.492710000000002</c:v>
                </c:pt>
                <c:pt idx="163" formatCode="General">
                  <c:v>51.718859999999999</c:v>
                </c:pt>
                <c:pt idx="164" formatCode="General">
                  <c:v>52.985790000000001</c:v>
                </c:pt>
                <c:pt idx="165" formatCode="General">
                  <c:v>52.725470000000001</c:v>
                </c:pt>
                <c:pt idx="166" formatCode="General">
                  <c:v>52.416260000000001</c:v>
                </c:pt>
                <c:pt idx="167" formatCode="General">
                  <c:v>52.610239999999997</c:v>
                </c:pt>
              </c:numCache>
            </c:numRef>
          </c:xVal>
          <c:yVal>
            <c:numRef>
              <c:f>'CPX_Summary Molar '!$T$2:$T$169</c:f>
              <c:numCache>
                <c:formatCode>0.00</c:formatCode>
                <c:ptCount val="168"/>
                <c:pt idx="0">
                  <c:v>9.947750000000001E-2</c:v>
                </c:pt>
                <c:pt idx="1">
                  <c:v>0.100054</c:v>
                </c:pt>
                <c:pt idx="2">
                  <c:v>9.9470000000000003E-2</c:v>
                </c:pt>
                <c:pt idx="3">
                  <c:v>9.6473333333333341E-2</c:v>
                </c:pt>
                <c:pt idx="4">
                  <c:v>0.10441333333333334</c:v>
                </c:pt>
                <c:pt idx="5">
                  <c:v>9.8516666666666655E-2</c:v>
                </c:pt>
                <c:pt idx="6">
                  <c:v>9.9026666666666666E-2</c:v>
                </c:pt>
                <c:pt idx="7">
                  <c:v>9.8006666666666672E-2</c:v>
                </c:pt>
                <c:pt idx="8">
                  <c:v>0.12481130434782609</c:v>
                </c:pt>
                <c:pt idx="9">
                  <c:v>0.10937727272727274</c:v>
                </c:pt>
                <c:pt idx="10">
                  <c:v>0.10852000000000001</c:v>
                </c:pt>
                <c:pt idx="11">
                  <c:v>0.10792666666666667</c:v>
                </c:pt>
                <c:pt idx="12">
                  <c:v>0.11109999999999999</c:v>
                </c:pt>
                <c:pt idx="13">
                  <c:v>0.11199000000000001</c:v>
                </c:pt>
                <c:pt idx="14">
                  <c:v>0.11012857142857144</c:v>
                </c:pt>
                <c:pt idx="15">
                  <c:v>0.1065</c:v>
                </c:pt>
                <c:pt idx="16">
                  <c:v>0.10978666666666666</c:v>
                </c:pt>
                <c:pt idx="17">
                  <c:v>0.12204</c:v>
                </c:pt>
                <c:pt idx="19">
                  <c:v>0.11279</c:v>
                </c:pt>
                <c:pt idx="20">
                  <c:v>0.27912000000000003</c:v>
                </c:pt>
                <c:pt idx="22">
                  <c:v>0.11155999999999999</c:v>
                </c:pt>
                <c:pt idx="23">
                  <c:v>0.11155999999999999</c:v>
                </c:pt>
                <c:pt idx="24">
                  <c:v>0.382635</c:v>
                </c:pt>
                <c:pt idx="25" formatCode="General">
                  <c:v>0.36715700000000001</c:v>
                </c:pt>
                <c:pt idx="26" formatCode="General">
                  <c:v>1.466736</c:v>
                </c:pt>
                <c:pt idx="27" formatCode="General">
                  <c:v>0.88019499999999995</c:v>
                </c:pt>
                <c:pt idx="28" formatCode="General">
                  <c:v>1.6453120000000001</c:v>
                </c:pt>
                <c:pt idx="29" formatCode="General">
                  <c:v>2.3825289999999999</c:v>
                </c:pt>
                <c:pt idx="30" formatCode="General">
                  <c:v>2.2738109999999998</c:v>
                </c:pt>
                <c:pt idx="31" formatCode="General">
                  <c:v>2.2061280000000001</c:v>
                </c:pt>
                <c:pt idx="32" formatCode="General">
                  <c:v>2.1928200000000002</c:v>
                </c:pt>
                <c:pt idx="33" formatCode="General">
                  <c:v>2.122547</c:v>
                </c:pt>
                <c:pt idx="34" formatCode="General">
                  <c:v>2.1353369999999998</c:v>
                </c:pt>
                <c:pt idx="35" formatCode="General">
                  <c:v>2.1578810000000002</c:v>
                </c:pt>
                <c:pt idx="36" formatCode="General">
                  <c:v>2.218648</c:v>
                </c:pt>
                <c:pt idx="37" formatCode="General">
                  <c:v>2.1313240000000002</c:v>
                </c:pt>
                <c:pt idx="38" formatCode="General">
                  <c:v>1.9993719999999999</c:v>
                </c:pt>
                <c:pt idx="39" formatCode="General">
                  <c:v>1.8963620000000001</c:v>
                </c:pt>
                <c:pt idx="40" formatCode="General">
                  <c:v>1.154398</c:v>
                </c:pt>
                <c:pt idx="41" formatCode="General">
                  <c:v>9.5177999999999999E-2</c:v>
                </c:pt>
                <c:pt idx="42" formatCode="General">
                  <c:v>9.1567999999999997E-2</c:v>
                </c:pt>
                <c:pt idx="43" formatCode="General">
                  <c:v>9.0964000000000003E-2</c:v>
                </c:pt>
                <c:pt idx="44" formatCode="General">
                  <c:v>9.3732999999999997E-2</c:v>
                </c:pt>
                <c:pt idx="45" formatCode="General">
                  <c:v>8.6410000000000001E-2</c:v>
                </c:pt>
                <c:pt idx="46" formatCode="General">
                  <c:v>8.8688000000000003E-2</c:v>
                </c:pt>
                <c:pt idx="47" formatCode="General">
                  <c:v>9.1234999999999997E-2</c:v>
                </c:pt>
                <c:pt idx="48" formatCode="General">
                  <c:v>8.6754999999999999E-2</c:v>
                </c:pt>
                <c:pt idx="49" formatCode="General">
                  <c:v>8.4887000000000004E-2</c:v>
                </c:pt>
                <c:pt idx="50" formatCode="General">
                  <c:v>7.8868999999999995E-2</c:v>
                </c:pt>
                <c:pt idx="51" formatCode="General">
                  <c:v>8.1750000000000003E-2</c:v>
                </c:pt>
                <c:pt idx="52" formatCode="General">
                  <c:v>8.9727000000000001E-2</c:v>
                </c:pt>
                <c:pt idx="53" formatCode="General">
                  <c:v>8.6439000000000002E-2</c:v>
                </c:pt>
                <c:pt idx="54" formatCode="General">
                  <c:v>8.6457000000000006E-2</c:v>
                </c:pt>
                <c:pt idx="55" formatCode="General">
                  <c:v>8.6073999999999998E-2</c:v>
                </c:pt>
                <c:pt idx="56" formatCode="General">
                  <c:v>8.4238999999999994E-2</c:v>
                </c:pt>
                <c:pt idx="57" formatCode="General">
                  <c:v>8.3896999999999999E-2</c:v>
                </c:pt>
                <c:pt idx="58" formatCode="General">
                  <c:v>8.6471999999999993E-2</c:v>
                </c:pt>
                <c:pt idx="59" formatCode="General">
                  <c:v>8.3826999999999999E-2</c:v>
                </c:pt>
                <c:pt idx="60" formatCode="General">
                  <c:v>7.9429E-2</c:v>
                </c:pt>
                <c:pt idx="61" formatCode="General">
                  <c:v>8.8813000000000003E-2</c:v>
                </c:pt>
                <c:pt idx="62" formatCode="General">
                  <c:v>8.8001999999999997E-2</c:v>
                </c:pt>
                <c:pt idx="63" formatCode="General">
                  <c:v>8.0823999999999993E-2</c:v>
                </c:pt>
                <c:pt idx="64" formatCode="General">
                  <c:v>0.37336200000000003</c:v>
                </c:pt>
                <c:pt idx="65" formatCode="General">
                  <c:v>0.17641000000000001</c:v>
                </c:pt>
                <c:pt idx="66" formatCode="General">
                  <c:v>0.117938</c:v>
                </c:pt>
                <c:pt idx="67" formatCode="General">
                  <c:v>3.5809000000000001E-2</c:v>
                </c:pt>
                <c:pt idx="68" formatCode="General">
                  <c:v>3.8862000000000001E-2</c:v>
                </c:pt>
                <c:pt idx="69" formatCode="General">
                  <c:v>0.129802</c:v>
                </c:pt>
                <c:pt idx="70" formatCode="General">
                  <c:v>0.121771</c:v>
                </c:pt>
                <c:pt idx="71" formatCode="General">
                  <c:v>0.568357</c:v>
                </c:pt>
                <c:pt idx="72" formatCode="General">
                  <c:v>0.32199899999999998</c:v>
                </c:pt>
                <c:pt idx="73" formatCode="General">
                  <c:v>0.322465</c:v>
                </c:pt>
                <c:pt idx="74" formatCode="General">
                  <c:v>0.325513</c:v>
                </c:pt>
                <c:pt idx="75" formatCode="General">
                  <c:v>0.31528099999999998</c:v>
                </c:pt>
                <c:pt idx="76" formatCode="General">
                  <c:v>0.32686500000000002</c:v>
                </c:pt>
                <c:pt idx="77" formatCode="General">
                  <c:v>0.316942</c:v>
                </c:pt>
                <c:pt idx="78" formatCode="General">
                  <c:v>0.330403</c:v>
                </c:pt>
                <c:pt idx="79" formatCode="General">
                  <c:v>0.32521099999999997</c:v>
                </c:pt>
                <c:pt idx="80" formatCode="General">
                  <c:v>0.32441300000000001</c:v>
                </c:pt>
                <c:pt idx="81" formatCode="General">
                  <c:v>0.32215700000000003</c:v>
                </c:pt>
                <c:pt idx="82" formatCode="General">
                  <c:v>0.31886599999999998</c:v>
                </c:pt>
                <c:pt idx="83" formatCode="General">
                  <c:v>0.32458100000000001</c:v>
                </c:pt>
                <c:pt idx="84" formatCode="General">
                  <c:v>0.32795000000000002</c:v>
                </c:pt>
                <c:pt idx="85" formatCode="General">
                  <c:v>0.31915300000000002</c:v>
                </c:pt>
                <c:pt idx="86" formatCode="General">
                  <c:v>3.0985469999999999</c:v>
                </c:pt>
                <c:pt idx="87" formatCode="General">
                  <c:v>1.4569270000000001</c:v>
                </c:pt>
                <c:pt idx="88" formatCode="General">
                  <c:v>1.103334</c:v>
                </c:pt>
                <c:pt idx="89" formatCode="General">
                  <c:v>1.112962</c:v>
                </c:pt>
                <c:pt idx="90" formatCode="General">
                  <c:v>1.024556</c:v>
                </c:pt>
                <c:pt idx="91" formatCode="General">
                  <c:v>0.81883399999999995</c:v>
                </c:pt>
                <c:pt idx="92" formatCode="General">
                  <c:v>0.83075500000000002</c:v>
                </c:pt>
                <c:pt idx="93" formatCode="General">
                  <c:v>1.1581490000000001</c:v>
                </c:pt>
                <c:pt idx="94" formatCode="General">
                  <c:v>0.89505299999999999</c:v>
                </c:pt>
                <c:pt idx="95" formatCode="General">
                  <c:v>0.85187000000000002</c:v>
                </c:pt>
                <c:pt idx="96" formatCode="General">
                  <c:v>1.4457990000000001</c:v>
                </c:pt>
                <c:pt idx="97" formatCode="General">
                  <c:v>0.88309400000000005</c:v>
                </c:pt>
                <c:pt idx="98" formatCode="General">
                  <c:v>1.2612289999999999</c:v>
                </c:pt>
                <c:pt idx="99" formatCode="General">
                  <c:v>0.83143699999999998</c:v>
                </c:pt>
                <c:pt idx="100" formatCode="General">
                  <c:v>0.84399199999999996</c:v>
                </c:pt>
                <c:pt idx="101" formatCode="General">
                  <c:v>1.0521419999999999</c:v>
                </c:pt>
                <c:pt idx="102" formatCode="General">
                  <c:v>1.245484</c:v>
                </c:pt>
                <c:pt idx="103" formatCode="General">
                  <c:v>0.70187299999999997</c:v>
                </c:pt>
                <c:pt idx="104" formatCode="General">
                  <c:v>0.59287999999999996</c:v>
                </c:pt>
                <c:pt idx="105" formatCode="General">
                  <c:v>1.086894</c:v>
                </c:pt>
                <c:pt idx="106" formatCode="General">
                  <c:v>1.220418</c:v>
                </c:pt>
                <c:pt idx="107" formatCode="General">
                  <c:v>1.241684</c:v>
                </c:pt>
                <c:pt idx="108" formatCode="General">
                  <c:v>0.84587299999999999</c:v>
                </c:pt>
                <c:pt idx="109" formatCode="General">
                  <c:v>0.965561</c:v>
                </c:pt>
                <c:pt idx="110" formatCode="General">
                  <c:v>1.0542860000000001</c:v>
                </c:pt>
                <c:pt idx="111" formatCode="General">
                  <c:v>1.175583</c:v>
                </c:pt>
                <c:pt idx="112" formatCode="General">
                  <c:v>1.060349</c:v>
                </c:pt>
                <c:pt idx="113" formatCode="General">
                  <c:v>1.023596</c:v>
                </c:pt>
                <c:pt idx="114" formatCode="General">
                  <c:v>0.748668</c:v>
                </c:pt>
                <c:pt idx="115" formatCode="General">
                  <c:v>0.96540999999999999</c:v>
                </c:pt>
                <c:pt idx="116" formatCode="General">
                  <c:v>1.156836</c:v>
                </c:pt>
                <c:pt idx="117" formatCode="General">
                  <c:v>0.96324799999999999</c:v>
                </c:pt>
                <c:pt idx="118" formatCode="General">
                  <c:v>1.198947</c:v>
                </c:pt>
                <c:pt idx="119" formatCode="General">
                  <c:v>1.163894</c:v>
                </c:pt>
                <c:pt idx="120" formatCode="General">
                  <c:v>1.1301680000000001</c:v>
                </c:pt>
                <c:pt idx="121" formatCode="General">
                  <c:v>0.65102400000000005</c:v>
                </c:pt>
                <c:pt idx="122" formatCode="General">
                  <c:v>0.83515399999999995</c:v>
                </c:pt>
                <c:pt idx="123" formatCode="General">
                  <c:v>1.0992580000000001</c:v>
                </c:pt>
                <c:pt idx="124" formatCode="General">
                  <c:v>0.42114600000000002</c:v>
                </c:pt>
                <c:pt idx="125" formatCode="General">
                  <c:v>1.086684</c:v>
                </c:pt>
                <c:pt idx="126" formatCode="General">
                  <c:v>0.46509</c:v>
                </c:pt>
                <c:pt idx="127" formatCode="General">
                  <c:v>0.65334899999999996</c:v>
                </c:pt>
                <c:pt idx="128" formatCode="General">
                  <c:v>0.95017399999999996</c:v>
                </c:pt>
                <c:pt idx="129" formatCode="General">
                  <c:v>0.44849600000000001</c:v>
                </c:pt>
                <c:pt idx="130" formatCode="General">
                  <c:v>0.91138600000000003</c:v>
                </c:pt>
                <c:pt idx="131" formatCode="General">
                  <c:v>0.86937299999999995</c:v>
                </c:pt>
                <c:pt idx="132" formatCode="General">
                  <c:v>0.25437900000000002</c:v>
                </c:pt>
                <c:pt idx="133" formatCode="General">
                  <c:v>0.54742599999999997</c:v>
                </c:pt>
                <c:pt idx="134" formatCode="General">
                  <c:v>0.68418199999999996</c:v>
                </c:pt>
                <c:pt idx="135" formatCode="General">
                  <c:v>0.52369600000000005</c:v>
                </c:pt>
                <c:pt idx="136" formatCode="General">
                  <c:v>0.70100300000000004</c:v>
                </c:pt>
                <c:pt idx="137" formatCode="General">
                  <c:v>0.63295100000000004</c:v>
                </c:pt>
                <c:pt idx="138" formatCode="General">
                  <c:v>0.80998999999999999</c:v>
                </c:pt>
                <c:pt idx="139" formatCode="General">
                  <c:v>0.78073499999999996</c:v>
                </c:pt>
                <c:pt idx="140" formatCode="General">
                  <c:v>0.65137400000000001</c:v>
                </c:pt>
                <c:pt idx="141" formatCode="General">
                  <c:v>0.42311399999999999</c:v>
                </c:pt>
                <c:pt idx="142" formatCode="General">
                  <c:v>0.79816100000000001</c:v>
                </c:pt>
                <c:pt idx="143" formatCode="General">
                  <c:v>0.69338999999999995</c:v>
                </c:pt>
                <c:pt idx="144" formatCode="General">
                  <c:v>0.77417800000000003</c:v>
                </c:pt>
                <c:pt idx="145" formatCode="General">
                  <c:v>0.92083400000000004</c:v>
                </c:pt>
                <c:pt idx="146" formatCode="General">
                  <c:v>0.23873900000000001</c:v>
                </c:pt>
                <c:pt idx="147" formatCode="General">
                  <c:v>0.74348499999999995</c:v>
                </c:pt>
                <c:pt idx="148" formatCode="General">
                  <c:v>0.60021899999999995</c:v>
                </c:pt>
                <c:pt idx="149" formatCode="General">
                  <c:v>0.37134600000000001</c:v>
                </c:pt>
                <c:pt idx="150" formatCode="General">
                  <c:v>0.65849299999999999</c:v>
                </c:pt>
                <c:pt idx="151" formatCode="General">
                  <c:v>0.52659999999999996</c:v>
                </c:pt>
                <c:pt idx="152" formatCode="General">
                  <c:v>0.43844499999999997</c:v>
                </c:pt>
                <c:pt idx="153" formatCode="General">
                  <c:v>0.60407900000000003</c:v>
                </c:pt>
                <c:pt idx="154" formatCode="General">
                  <c:v>0.34823399999999999</c:v>
                </c:pt>
                <c:pt idx="155" formatCode="General">
                  <c:v>0.245061</c:v>
                </c:pt>
                <c:pt idx="158" formatCode="General">
                  <c:v>0.29601100000000002</c:v>
                </c:pt>
                <c:pt idx="159" formatCode="General">
                  <c:v>0.31557400000000002</c:v>
                </c:pt>
                <c:pt idx="160" formatCode="General">
                  <c:v>0.27366000000000001</c:v>
                </c:pt>
                <c:pt idx="161" formatCode="General">
                  <c:v>0.27312599999999998</c:v>
                </c:pt>
                <c:pt idx="162" formatCode="General">
                  <c:v>0.24310100000000001</c:v>
                </c:pt>
                <c:pt idx="163" formatCode="General">
                  <c:v>0.249218</c:v>
                </c:pt>
                <c:pt idx="164" formatCode="General">
                  <c:v>0.324826</c:v>
                </c:pt>
                <c:pt idx="165" formatCode="General">
                  <c:v>0.30005100000000001</c:v>
                </c:pt>
                <c:pt idx="166" formatCode="General">
                  <c:v>0.307531</c:v>
                </c:pt>
                <c:pt idx="167" formatCode="General">
                  <c:v>0.23544399999999999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48-0F4A-AAA0-7A9314B8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8079"/>
        <c:axId val="1416137632"/>
      </c:scatterChart>
      <c:valAx>
        <c:axId val="20068079"/>
        <c:scaling>
          <c:orientation val="minMax"/>
          <c:min val="4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137632"/>
        <c:crosses val="autoZero"/>
        <c:crossBetween val="midCat"/>
      </c:valAx>
      <c:valAx>
        <c:axId val="141613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079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'CPX_Summary Molar '!$AI$2:$AI$157</c:f>
              <c:numCache>
                <c:formatCode>General</c:formatCode>
                <c:ptCount val="156"/>
                <c:pt idx="90" formatCode="0.00000">
                  <c:v>0.99766032195750509</c:v>
                </c:pt>
                <c:pt idx="91" formatCode="0.00000">
                  <c:v>1.0035070657505338</c:v>
                </c:pt>
                <c:pt idx="92" formatCode="0.00000">
                  <c:v>1.0739735835231714</c:v>
                </c:pt>
                <c:pt idx="93" formatCode="0.00000">
                  <c:v>1.3907888523968088</c:v>
                </c:pt>
                <c:pt idx="94" formatCode="0.00000">
                  <c:v>1.6017137961832781</c:v>
                </c:pt>
                <c:pt idx="95" formatCode="0.00000">
                  <c:v>1.6234590687991168</c:v>
                </c:pt>
                <c:pt idx="96" formatCode="0.00000">
                  <c:v>1.6276228458107411</c:v>
                </c:pt>
                <c:pt idx="97" formatCode="0.00000">
                  <c:v>1.6947132877923161</c:v>
                </c:pt>
                <c:pt idx="98" formatCode="0.00000">
                  <c:v>2.4707333243833052</c:v>
                </c:pt>
                <c:pt idx="99" formatCode="0.00000">
                  <c:v>2.5884719956857429</c:v>
                </c:pt>
                <c:pt idx="100" formatCode="0.00000">
                  <c:v>2.6940815998787961</c:v>
                </c:pt>
                <c:pt idx="101" formatCode="0.00000">
                  <c:v>2.7681805704489677</c:v>
                </c:pt>
                <c:pt idx="102" formatCode="0.00000">
                  <c:v>2.9604732538197371</c:v>
                </c:pt>
                <c:pt idx="103" formatCode="0.00000">
                  <c:v>3.2691965965180025</c:v>
                </c:pt>
                <c:pt idx="104" formatCode="0.00000">
                  <c:v>3.3962127052429727</c:v>
                </c:pt>
                <c:pt idx="105" formatCode="0.00000">
                  <c:v>3.4625901388800653</c:v>
                </c:pt>
                <c:pt idx="106" formatCode="0.00000">
                  <c:v>3.6403163383226622</c:v>
                </c:pt>
                <c:pt idx="107" formatCode="0.00000">
                  <c:v>3.7393254657731756</c:v>
                </c:pt>
                <c:pt idx="108" formatCode="0.00000">
                  <c:v>3.7783233725899832</c:v>
                </c:pt>
                <c:pt idx="109" formatCode="0.00000">
                  <c:v>3.9014727133701226</c:v>
                </c:pt>
                <c:pt idx="110" formatCode="0.00000">
                  <c:v>3.9307271702090025</c:v>
                </c:pt>
                <c:pt idx="111" formatCode="0.00000">
                  <c:v>3.9516456027007321</c:v>
                </c:pt>
                <c:pt idx="112" formatCode="0.00000">
                  <c:v>4.0900033772567497</c:v>
                </c:pt>
                <c:pt idx="113" formatCode="0.00000">
                  <c:v>4.1377265084642172</c:v>
                </c:pt>
                <c:pt idx="114" formatCode="0.00000">
                  <c:v>4.1458712118301548</c:v>
                </c:pt>
                <c:pt idx="115" formatCode="0.00000">
                  <c:v>4.1584445993190347</c:v>
                </c:pt>
                <c:pt idx="116" formatCode="0.00000">
                  <c:v>4.7756052140500085</c:v>
                </c:pt>
                <c:pt idx="117" formatCode="0.00000">
                  <c:v>5.2168536720158061</c:v>
                </c:pt>
                <c:pt idx="118" formatCode="0.00000">
                  <c:v>5.6751485682439196</c:v>
                </c:pt>
                <c:pt idx="119" formatCode="0.00000">
                  <c:v>5.7046131803449462</c:v>
                </c:pt>
                <c:pt idx="120" formatCode="0.00000">
                  <c:v>6.1042112265595438</c:v>
                </c:pt>
                <c:pt idx="121" formatCode="0.00000">
                  <c:v>6.1378326587154248</c:v>
                </c:pt>
                <c:pt idx="122" formatCode="0.00000">
                  <c:v>6.2736388118464799</c:v>
                </c:pt>
                <c:pt idx="123" formatCode="0.00000">
                  <c:v>6.3916023288354573</c:v>
                </c:pt>
                <c:pt idx="124" formatCode="0.00000">
                  <c:v>7.1854689009030883</c:v>
                </c:pt>
                <c:pt idx="125" formatCode="0.00000">
                  <c:v>7.4016442094253119</c:v>
                </c:pt>
                <c:pt idx="126" formatCode="0.00000">
                  <c:v>7.9327316911161176</c:v>
                </c:pt>
                <c:pt idx="127" formatCode="0.00000">
                  <c:v>7.9517243925309842</c:v>
                </c:pt>
                <c:pt idx="128" formatCode="0.00000">
                  <c:v>10.033251332306337</c:v>
                </c:pt>
                <c:pt idx="129" formatCode="0.00000">
                  <c:v>10.117702026724611</c:v>
                </c:pt>
                <c:pt idx="130" formatCode="0.00000">
                  <c:v>10.902560998240531</c:v>
                </c:pt>
                <c:pt idx="131" formatCode="0.00000">
                  <c:v>11.054042432383691</c:v>
                </c:pt>
                <c:pt idx="132" formatCode="0.00000">
                  <c:v>15.782656666124808</c:v>
                </c:pt>
                <c:pt idx="133" formatCode="0.00000">
                  <c:v>19.490777373772271</c:v>
                </c:pt>
                <c:pt idx="134" formatCode="0.00000">
                  <c:v>22.511750687247449</c:v>
                </c:pt>
                <c:pt idx="135" formatCode="0.00000">
                  <c:v>24.74811412281327</c:v>
                </c:pt>
                <c:pt idx="136" formatCode="0.00000">
                  <c:v>24.846677740969632</c:v>
                </c:pt>
                <c:pt idx="137" formatCode="0.00000">
                  <c:v>26.180659347437558</c:v>
                </c:pt>
                <c:pt idx="138" formatCode="0.00000">
                  <c:v>26.292870501411635</c:v>
                </c:pt>
                <c:pt idx="139" formatCode="0.00000">
                  <c:v>26.485855072215607</c:v>
                </c:pt>
                <c:pt idx="140" formatCode="0.00000">
                  <c:v>26.649805247629097</c:v>
                </c:pt>
                <c:pt idx="141" formatCode="0.00000">
                  <c:v>27.171429403119316</c:v>
                </c:pt>
                <c:pt idx="142" formatCode="0.00000">
                  <c:v>28.733571612517643</c:v>
                </c:pt>
                <c:pt idx="143" formatCode="0.00000">
                  <c:v>29.243169832958376</c:v>
                </c:pt>
                <c:pt idx="144" formatCode="0.00000">
                  <c:v>29.702377579528243</c:v>
                </c:pt>
                <c:pt idx="145" formatCode="0.00000">
                  <c:v>29.897404568620104</c:v>
                </c:pt>
                <c:pt idx="146" formatCode="0.00000">
                  <c:v>31.782861348279912</c:v>
                </c:pt>
                <c:pt idx="147" formatCode="0.00000">
                  <c:v>31.8705218956053</c:v>
                </c:pt>
                <c:pt idx="148" formatCode="0.00000">
                  <c:v>32.253429959486212</c:v>
                </c:pt>
                <c:pt idx="149" formatCode="0.00000">
                  <c:v>32.815990275745428</c:v>
                </c:pt>
                <c:pt idx="150" formatCode="0.00000">
                  <c:v>33.157344137513164</c:v>
                </c:pt>
                <c:pt idx="151" formatCode="0.00000">
                  <c:v>33.270546817722419</c:v>
                </c:pt>
                <c:pt idx="152" formatCode="0.00000">
                  <c:v>34.739318670008103</c:v>
                </c:pt>
                <c:pt idx="153" formatCode="0.00000">
                  <c:v>34.806726173872946</c:v>
                </c:pt>
                <c:pt idx="154" formatCode="0.00000">
                  <c:v>34.98695002341924</c:v>
                </c:pt>
                <c:pt idx="155" formatCode="0.00000">
                  <c:v>35.030803470498768</c:v>
                </c:pt>
              </c:numCache>
            </c:numRef>
          </c:xVal>
          <c:yVal>
            <c:numRef>
              <c:f>'CPX_Summary Molar '!$BY$2:$BY$157</c:f>
              <c:numCache>
                <c:formatCode>General</c:formatCode>
                <c:ptCount val="156"/>
                <c:pt idx="0">
                  <c:v>1.6935026274841718E-2</c:v>
                </c:pt>
                <c:pt idx="1">
                  <c:v>1.7266347805861587E-2</c:v>
                </c:pt>
                <c:pt idx="2">
                  <c:v>1.5895674155927908E-2</c:v>
                </c:pt>
                <c:pt idx="3">
                  <c:v>1.7806562049869988E-2</c:v>
                </c:pt>
                <c:pt idx="4">
                  <c:v>1.855554874115678E-2</c:v>
                </c:pt>
                <c:pt idx="5">
                  <c:v>1.6383440095494056E-2</c:v>
                </c:pt>
                <c:pt idx="6">
                  <c:v>1.4601347421732594E-2</c:v>
                </c:pt>
                <c:pt idx="7">
                  <c:v>1.8154920779522028E-2</c:v>
                </c:pt>
                <c:pt idx="8">
                  <c:v>1.4576994289258023E-2</c:v>
                </c:pt>
                <c:pt idx="9">
                  <c:v>1.3329365509660976E-2</c:v>
                </c:pt>
                <c:pt idx="10">
                  <c:v>1.3461080317092804E-2</c:v>
                </c:pt>
                <c:pt idx="11">
                  <c:v>1.1952476809716006E-2</c:v>
                </c:pt>
                <c:pt idx="12">
                  <c:v>1.3432151104161009E-2</c:v>
                </c:pt>
                <c:pt idx="13">
                  <c:v>1.6556308518337462E-2</c:v>
                </c:pt>
                <c:pt idx="14">
                  <c:v>1.7187063489115105E-2</c:v>
                </c:pt>
                <c:pt idx="15">
                  <c:v>2.0422733493484987E-2</c:v>
                </c:pt>
                <c:pt idx="16">
                  <c:v>1.4913099643894964E-2</c:v>
                </c:pt>
                <c:pt idx="17">
                  <c:v>1.4356003070806603E-2</c:v>
                </c:pt>
                <c:pt idx="19">
                  <c:v>1.0751380243444145E-2</c:v>
                </c:pt>
                <c:pt idx="20">
                  <c:v>1.795736891855694E-2</c:v>
                </c:pt>
                <c:pt idx="22">
                  <c:v>1.3486289286464045E-2</c:v>
                </c:pt>
                <c:pt idx="23">
                  <c:v>1.3486289286464045E-2</c:v>
                </c:pt>
                <c:pt idx="24">
                  <c:v>2.3622878997776639E-2</c:v>
                </c:pt>
                <c:pt idx="26">
                  <c:v>7.8585394717561735E-3</c:v>
                </c:pt>
                <c:pt idx="27">
                  <c:v>1.7319895313379352E-3</c:v>
                </c:pt>
                <c:pt idx="28">
                  <c:v>1.1530543049196637E-2</c:v>
                </c:pt>
                <c:pt idx="29">
                  <c:v>8.2727612947911741E-3</c:v>
                </c:pt>
                <c:pt idx="30">
                  <c:v>5.7382347652951415E-3</c:v>
                </c:pt>
                <c:pt idx="31">
                  <c:v>7.1074872044481069E-3</c:v>
                </c:pt>
                <c:pt idx="32">
                  <c:v>4.4522630440357175E-3</c:v>
                </c:pt>
                <c:pt idx="33">
                  <c:v>7.0472057519905609E-3</c:v>
                </c:pt>
                <c:pt idx="34">
                  <c:v>8.3651251139092719E-3</c:v>
                </c:pt>
                <c:pt idx="35">
                  <c:v>4.9150592392611867E-3</c:v>
                </c:pt>
                <c:pt idx="36">
                  <c:v>7.9311403147280524E-3</c:v>
                </c:pt>
                <c:pt idx="37">
                  <c:v>7.7485187072367998E-3</c:v>
                </c:pt>
                <c:pt idx="38">
                  <c:v>7.7368198815892172E-3</c:v>
                </c:pt>
                <c:pt idx="39">
                  <c:v>5.3437264006339288E-3</c:v>
                </c:pt>
                <c:pt idx="40">
                  <c:v>1.8459720681733363E-2</c:v>
                </c:pt>
                <c:pt idx="41">
                  <c:v>2.0088888997141473E-2</c:v>
                </c:pt>
                <c:pt idx="42">
                  <c:v>2.2245143744622053E-2</c:v>
                </c:pt>
                <c:pt idx="43">
                  <c:v>2.4746936272059469E-2</c:v>
                </c:pt>
                <c:pt idx="44">
                  <c:v>2.2968826621758955E-2</c:v>
                </c:pt>
                <c:pt idx="45">
                  <c:v>1.8846278508899944E-2</c:v>
                </c:pt>
                <c:pt idx="46">
                  <c:v>2.000515252121849E-2</c:v>
                </c:pt>
                <c:pt idx="47">
                  <c:v>1.9484255616464226E-2</c:v>
                </c:pt>
                <c:pt idx="48">
                  <c:v>2.1751014850693196E-2</c:v>
                </c:pt>
                <c:pt idx="49">
                  <c:v>2.0912914965817819E-2</c:v>
                </c:pt>
                <c:pt idx="50">
                  <c:v>2.0756742651231889E-2</c:v>
                </c:pt>
                <c:pt idx="51">
                  <c:v>2.2430702657798465E-2</c:v>
                </c:pt>
                <c:pt idx="52">
                  <c:v>1.9898172768900824E-2</c:v>
                </c:pt>
                <c:pt idx="53">
                  <c:v>1.9693178211068217E-2</c:v>
                </c:pt>
                <c:pt idx="54">
                  <c:v>2.1318814885442301E-2</c:v>
                </c:pt>
                <c:pt idx="55">
                  <c:v>2.3289997459417865E-2</c:v>
                </c:pt>
                <c:pt idx="56">
                  <c:v>1.9240911994549935E-2</c:v>
                </c:pt>
                <c:pt idx="57">
                  <c:v>1.8119222882683618E-2</c:v>
                </c:pt>
                <c:pt idx="58">
                  <c:v>2.1772706040456662E-2</c:v>
                </c:pt>
                <c:pt idx="59">
                  <c:v>1.9168814899513269E-2</c:v>
                </c:pt>
                <c:pt idx="60">
                  <c:v>1.9585904506476952E-2</c:v>
                </c:pt>
                <c:pt idx="61">
                  <c:v>1.672421031748296E-2</c:v>
                </c:pt>
                <c:pt idx="62">
                  <c:v>1.9079299554480345E-2</c:v>
                </c:pt>
                <c:pt idx="63">
                  <c:v>1.3758654556278255E-2</c:v>
                </c:pt>
                <c:pt idx="64">
                  <c:v>2.1038048265942751E-2</c:v>
                </c:pt>
                <c:pt idx="65">
                  <c:v>3.6006983114101998E-2</c:v>
                </c:pt>
                <c:pt idx="66">
                  <c:v>2.7549403574473635E-2</c:v>
                </c:pt>
                <c:pt idx="67">
                  <c:v>1.2089090476510099E-2</c:v>
                </c:pt>
                <c:pt idx="68">
                  <c:v>9.2061385668749593E-3</c:v>
                </c:pt>
                <c:pt idx="69">
                  <c:v>2.7267018019447961E-2</c:v>
                </c:pt>
                <c:pt idx="70">
                  <c:v>3.0917122611264752E-2</c:v>
                </c:pt>
                <c:pt idx="71">
                  <c:v>1.949384112166079E-2</c:v>
                </c:pt>
                <c:pt idx="72">
                  <c:v>1.6593245329859861E-2</c:v>
                </c:pt>
                <c:pt idx="73">
                  <c:v>1.9479536703491826E-2</c:v>
                </c:pt>
                <c:pt idx="74">
                  <c:v>2.3461571218829157E-2</c:v>
                </c:pt>
                <c:pt idx="75">
                  <c:v>1.739204493504292E-2</c:v>
                </c:pt>
                <c:pt idx="76">
                  <c:v>1.7752068960906253E-2</c:v>
                </c:pt>
                <c:pt idx="77">
                  <c:v>1.4755092895135345E-2</c:v>
                </c:pt>
                <c:pt idx="78">
                  <c:v>1.6247840474144806E-2</c:v>
                </c:pt>
                <c:pt idx="79">
                  <c:v>2.0023695129800248E-2</c:v>
                </c:pt>
                <c:pt idx="80">
                  <c:v>2.1739604979578095E-2</c:v>
                </c:pt>
                <c:pt idx="81">
                  <c:v>2.0292570346999488E-2</c:v>
                </c:pt>
                <c:pt idx="82">
                  <c:v>1.9924740719939417E-2</c:v>
                </c:pt>
                <c:pt idx="83">
                  <c:v>2.5465024219479167E-2</c:v>
                </c:pt>
                <c:pt idx="84">
                  <c:v>2.1452789645751376E-2</c:v>
                </c:pt>
                <c:pt idx="85">
                  <c:v>1.8343602008963622E-2</c:v>
                </c:pt>
                <c:pt idx="86">
                  <c:v>7.262729930481604E-3</c:v>
                </c:pt>
                <c:pt idx="87">
                  <c:v>9.7702586589095003E-3</c:v>
                </c:pt>
                <c:pt idx="88">
                  <c:v>2.8066906838424763E-2</c:v>
                </c:pt>
                <c:pt idx="89">
                  <c:v>2.7060157106132562E-2</c:v>
                </c:pt>
                <c:pt idx="90">
                  <c:v>1.759565844827847E-2</c:v>
                </c:pt>
                <c:pt idx="91">
                  <c:v>1.3363756389417003E-2</c:v>
                </c:pt>
                <c:pt idx="92">
                  <c:v>1.2094262448286305E-2</c:v>
                </c:pt>
                <c:pt idx="93">
                  <c:v>2.7933596156807683E-2</c:v>
                </c:pt>
                <c:pt idx="94">
                  <c:v>1.5794458918898732E-2</c:v>
                </c:pt>
                <c:pt idx="95">
                  <c:v>1.8973935991648691E-2</c:v>
                </c:pt>
                <c:pt idx="96">
                  <c:v>2.8923778574186071E-2</c:v>
                </c:pt>
                <c:pt idx="97">
                  <c:v>1.7720624546328424E-2</c:v>
                </c:pt>
                <c:pt idx="98">
                  <c:v>2.25907905673155E-2</c:v>
                </c:pt>
                <c:pt idx="99">
                  <c:v>2.5327753772220477E-2</c:v>
                </c:pt>
                <c:pt idx="100">
                  <c:v>3.2853846759338626E-2</c:v>
                </c:pt>
                <c:pt idx="101">
                  <c:v>3.3709587735789692E-2</c:v>
                </c:pt>
                <c:pt idx="102">
                  <c:v>2.784010061808935E-2</c:v>
                </c:pt>
                <c:pt idx="103">
                  <c:v>1.4047568749025782E-2</c:v>
                </c:pt>
                <c:pt idx="104">
                  <c:v>1.0915317342405195E-2</c:v>
                </c:pt>
                <c:pt idx="105">
                  <c:v>2.0456368713766021E-2</c:v>
                </c:pt>
                <c:pt idx="106">
                  <c:v>2.3520931601732076E-2</c:v>
                </c:pt>
                <c:pt idx="107">
                  <c:v>2.154035141830965E-2</c:v>
                </c:pt>
                <c:pt idx="108">
                  <c:v>1.6173286634550352E-2</c:v>
                </c:pt>
                <c:pt idx="109">
                  <c:v>1.962967792895489E-2</c:v>
                </c:pt>
                <c:pt idx="110">
                  <c:v>4.0008403237448309E-2</c:v>
                </c:pt>
                <c:pt idx="111">
                  <c:v>3.803459664765918E-2</c:v>
                </c:pt>
                <c:pt idx="112">
                  <c:v>2.2699527494214569E-2</c:v>
                </c:pt>
                <c:pt idx="113">
                  <c:v>2.2775862298887298E-2</c:v>
                </c:pt>
                <c:pt idx="114">
                  <c:v>2.5790952807790674E-2</c:v>
                </c:pt>
                <c:pt idx="115">
                  <c:v>2.3247760535970344E-2</c:v>
                </c:pt>
                <c:pt idx="116">
                  <c:v>3.598625041274009E-2</c:v>
                </c:pt>
                <c:pt idx="117">
                  <c:v>2.3555138059276601E-2</c:v>
                </c:pt>
                <c:pt idx="118">
                  <c:v>3.5855157731349785E-2</c:v>
                </c:pt>
                <c:pt idx="119">
                  <c:v>3.6505403207019019E-2</c:v>
                </c:pt>
                <c:pt idx="120">
                  <c:v>3.4429091761323125E-2</c:v>
                </c:pt>
                <c:pt idx="121">
                  <c:v>2.3996884247498323E-2</c:v>
                </c:pt>
                <c:pt idx="122">
                  <c:v>1.8093444588507007E-2</c:v>
                </c:pt>
                <c:pt idx="123">
                  <c:v>3.4435206476109398E-2</c:v>
                </c:pt>
                <c:pt idx="124">
                  <c:v>2.7364300573462175E-2</c:v>
                </c:pt>
                <c:pt idx="125">
                  <c:v>3.7830072031841813E-2</c:v>
                </c:pt>
                <c:pt idx="126">
                  <c:v>1.3143342372178859E-2</c:v>
                </c:pt>
                <c:pt idx="127">
                  <c:v>2.964296540049606E-2</c:v>
                </c:pt>
                <c:pt idx="128">
                  <c:v>1.5252063295317586E-2</c:v>
                </c:pt>
                <c:pt idx="129">
                  <c:v>9.5198639347571848E-3</c:v>
                </c:pt>
                <c:pt idx="130">
                  <c:v>2.0236117181384641E-2</c:v>
                </c:pt>
                <c:pt idx="131">
                  <c:v>1.1168132718580123E-2</c:v>
                </c:pt>
                <c:pt idx="132">
                  <c:v>6.7551466911933006E-3</c:v>
                </c:pt>
                <c:pt idx="133">
                  <c:v>1.4321545183547793E-2</c:v>
                </c:pt>
                <c:pt idx="134">
                  <c:v>3.2239869732547027E-2</c:v>
                </c:pt>
                <c:pt idx="135">
                  <c:v>2.3159459893472414E-2</c:v>
                </c:pt>
                <c:pt idx="136">
                  <c:v>2.3263308226565499E-2</c:v>
                </c:pt>
                <c:pt idx="137">
                  <c:v>2.437077391882389E-2</c:v>
                </c:pt>
                <c:pt idx="138">
                  <c:v>2.2607025624860111E-2</c:v>
                </c:pt>
                <c:pt idx="139">
                  <c:v>2.0963342358264678E-2</c:v>
                </c:pt>
                <c:pt idx="140">
                  <c:v>1.6296418513773801E-2</c:v>
                </c:pt>
                <c:pt idx="141">
                  <c:v>2.2287464449105988E-2</c:v>
                </c:pt>
                <c:pt idx="142">
                  <c:v>2.2816639263979241E-2</c:v>
                </c:pt>
                <c:pt idx="143">
                  <c:v>1.8252729101325381E-2</c:v>
                </c:pt>
                <c:pt idx="144">
                  <c:v>1.7244479600893162E-2</c:v>
                </c:pt>
                <c:pt idx="145">
                  <c:v>2.8406020448441302E-2</c:v>
                </c:pt>
                <c:pt idx="146">
                  <c:v>1.8412832423005461E-2</c:v>
                </c:pt>
                <c:pt idx="147">
                  <c:v>2.1493407755617019E-2</c:v>
                </c:pt>
                <c:pt idx="148">
                  <c:v>1.9319732715592577E-2</c:v>
                </c:pt>
                <c:pt idx="149">
                  <c:v>8.3836109587764607E-3</c:v>
                </c:pt>
                <c:pt idx="150">
                  <c:v>7.4421297805982611E-2</c:v>
                </c:pt>
                <c:pt idx="151">
                  <c:v>2.2204105128270056E-2</c:v>
                </c:pt>
                <c:pt idx="152">
                  <c:v>2.5511806021013578E-2</c:v>
                </c:pt>
                <c:pt idx="153">
                  <c:v>1.4178948077370773E-2</c:v>
                </c:pt>
                <c:pt idx="154">
                  <c:v>6.3531334989882157E-3</c:v>
                </c:pt>
                <c:pt idx="155">
                  <c:v>1.3860342236422345E-2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45-CA45-A554-9DA2A49FA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805552"/>
        <c:axId val="1391807200"/>
      </c:scatterChart>
      <c:valAx>
        <c:axId val="139180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807200"/>
        <c:crosses val="autoZero"/>
        <c:crossBetween val="midCat"/>
      </c:valAx>
      <c:valAx>
        <c:axId val="139180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80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057961504811892E-2"/>
                  <c:y val="-0.401834354039078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'CPX_Summary Molar '!$BC$92:$BC$157</c:f>
              <c:numCache>
                <c:formatCode>General</c:formatCode>
                <c:ptCount val="66"/>
                <c:pt idx="0">
                  <c:v>7.7237503974908967E-3</c:v>
                </c:pt>
                <c:pt idx="1">
                  <c:v>8.0960797987834378E-3</c:v>
                </c:pt>
                <c:pt idx="2">
                  <c:v>7.4174630457447344E-3</c:v>
                </c:pt>
                <c:pt idx="3">
                  <c:v>9.470231022036122E-3</c:v>
                </c:pt>
                <c:pt idx="4">
                  <c:v>7.3613892032646086E-3</c:v>
                </c:pt>
                <c:pt idx="5">
                  <c:v>9.2426581449959432E-3</c:v>
                </c:pt>
                <c:pt idx="6">
                  <c:v>7.7629683094579318E-3</c:v>
                </c:pt>
                <c:pt idx="7">
                  <c:v>9.492957162905033E-3</c:v>
                </c:pt>
                <c:pt idx="8">
                  <c:v>9.2039206432608968E-3</c:v>
                </c:pt>
                <c:pt idx="9">
                  <c:v>1.1701377829644911E-2</c:v>
                </c:pt>
                <c:pt idx="10">
                  <c:v>1.309516436216574E-2</c:v>
                </c:pt>
                <c:pt idx="11">
                  <c:v>1.3772788392452242E-2</c:v>
                </c:pt>
                <c:pt idx="12">
                  <c:v>8.1482265060998701E-3</c:v>
                </c:pt>
                <c:pt idx="13">
                  <c:v>8.0250542971664843E-3</c:v>
                </c:pt>
                <c:pt idx="14">
                  <c:v>6.8171185658660316E-3</c:v>
                </c:pt>
                <c:pt idx="15">
                  <c:v>6.5569003575569997E-3</c:v>
                </c:pt>
                <c:pt idx="16">
                  <c:v>6.2740277849806904E-3</c:v>
                </c:pt>
                <c:pt idx="17">
                  <c:v>5.9845918309070186E-3</c:v>
                </c:pt>
                <c:pt idx="18">
                  <c:v>5.3520371606485869E-3</c:v>
                </c:pt>
                <c:pt idx="19">
                  <c:v>4.7508135348338166E-3</c:v>
                </c:pt>
                <c:pt idx="20">
                  <c:v>1.6695131170092699E-2</c:v>
                </c:pt>
                <c:pt idx="21">
                  <c:v>1.6181830842837416E-2</c:v>
                </c:pt>
                <c:pt idx="22">
                  <c:v>5.4060247869476673E-3</c:v>
                </c:pt>
                <c:pt idx="23">
                  <c:v>7.2537151356942163E-3</c:v>
                </c:pt>
                <c:pt idx="24">
                  <c:v>1.2986746699928269E-2</c:v>
                </c:pt>
                <c:pt idx="25">
                  <c:v>7.7605033058809839E-3</c:v>
                </c:pt>
                <c:pt idx="26">
                  <c:v>1.5765637847340717E-2</c:v>
                </c:pt>
                <c:pt idx="27">
                  <c:v>8.0713788914657889E-3</c:v>
                </c:pt>
                <c:pt idx="28">
                  <c:v>1.6215811078278144E-2</c:v>
                </c:pt>
                <c:pt idx="29">
                  <c:v>1.5740681820216186E-2</c:v>
                </c:pt>
                <c:pt idx="30">
                  <c:v>1.5425415986109362E-2</c:v>
                </c:pt>
                <c:pt idx="31">
                  <c:v>1.3558268211735822E-2</c:v>
                </c:pt>
                <c:pt idx="32">
                  <c:v>7.5474982252148994E-3</c:v>
                </c:pt>
                <c:pt idx="33">
                  <c:v>1.5821646749656238E-2</c:v>
                </c:pt>
                <c:pt idx="34">
                  <c:v>1.4608324768235018E-2</c:v>
                </c:pt>
                <c:pt idx="35">
                  <c:v>1.8449655217912867E-2</c:v>
                </c:pt>
                <c:pt idx="36">
                  <c:v>6.1650235496716445E-3</c:v>
                </c:pt>
                <c:pt idx="37">
                  <c:v>1.4161465314334288E-2</c:v>
                </c:pt>
                <c:pt idx="38">
                  <c:v>7.0752082381726261E-3</c:v>
                </c:pt>
                <c:pt idx="39">
                  <c:v>9.9133780330854966E-3</c:v>
                </c:pt>
                <c:pt idx="40">
                  <c:v>7.9733025144657303E-3</c:v>
                </c:pt>
                <c:pt idx="41">
                  <c:v>6.5815931503087023E-3</c:v>
                </c:pt>
                <c:pt idx="42">
                  <c:v>1.0322248902193404E-2</c:v>
                </c:pt>
                <c:pt idx="43">
                  <c:v>7.5174827556286211E-3</c:v>
                </c:pt>
                <c:pt idx="44">
                  <c:v>1.0964533352386284E-2</c:v>
                </c:pt>
                <c:pt idx="45">
                  <c:v>1.3914371177332865E-2</c:v>
                </c:pt>
                <c:pt idx="46">
                  <c:v>6.1087469239690497E-3</c:v>
                </c:pt>
                <c:pt idx="47">
                  <c:v>1.2413441388338286E-2</c:v>
                </c:pt>
                <c:pt idx="48">
                  <c:v>7.7296160252863485E-3</c:v>
                </c:pt>
                <c:pt idx="49">
                  <c:v>7.1634703679344528E-3</c:v>
                </c:pt>
                <c:pt idx="50">
                  <c:v>5.9139169217365594E-3</c:v>
                </c:pt>
                <c:pt idx="51">
                  <c:v>1.4986081000777694E-2</c:v>
                </c:pt>
                <c:pt idx="52">
                  <c:v>6.6910873936633078E-3</c:v>
                </c:pt>
                <c:pt idx="53">
                  <c:v>5.4799648146664423E-3</c:v>
                </c:pt>
                <c:pt idx="54">
                  <c:v>6.6456405901770326E-3</c:v>
                </c:pt>
                <c:pt idx="55">
                  <c:v>1.2570820293014205E-2</c:v>
                </c:pt>
                <c:pt idx="56">
                  <c:v>9.3721654264774835E-3</c:v>
                </c:pt>
                <c:pt idx="57">
                  <c:v>6.359402415301035E-3</c:v>
                </c:pt>
                <c:pt idx="58">
                  <c:v>8.7837185506048146E-3</c:v>
                </c:pt>
                <c:pt idx="59">
                  <c:v>5.3795124029264929E-3</c:v>
                </c:pt>
                <c:pt idx="60">
                  <c:v>1.8918749374263563E-2</c:v>
                </c:pt>
                <c:pt idx="61">
                  <c:v>1.3039799305696174E-2</c:v>
                </c:pt>
                <c:pt idx="62">
                  <c:v>1.5653023542994245E-2</c:v>
                </c:pt>
                <c:pt idx="63">
                  <c:v>9.2209946364572304E-3</c:v>
                </c:pt>
                <c:pt idx="64">
                  <c:v>7.0153874618246494E-3</c:v>
                </c:pt>
                <c:pt idx="65">
                  <c:v>9.8794714008068867E-3</c:v>
                </c:pt>
              </c:numCache>
            </c:numRef>
          </c:xVal>
          <c:yVal>
            <c:numRef>
              <c:f>'CPX_Summary Molar '!$BY$92:$BY$157</c:f>
              <c:numCache>
                <c:formatCode>General</c:formatCode>
                <c:ptCount val="66"/>
                <c:pt idx="0">
                  <c:v>1.759565844827847E-2</c:v>
                </c:pt>
                <c:pt idx="1">
                  <c:v>1.3363756389417003E-2</c:v>
                </c:pt>
                <c:pt idx="2">
                  <c:v>1.2094262448286305E-2</c:v>
                </c:pt>
                <c:pt idx="3">
                  <c:v>2.7933596156807683E-2</c:v>
                </c:pt>
                <c:pt idx="4">
                  <c:v>1.5794458918898732E-2</c:v>
                </c:pt>
                <c:pt idx="5">
                  <c:v>1.8973935991648691E-2</c:v>
                </c:pt>
                <c:pt idx="6">
                  <c:v>2.8923778574186071E-2</c:v>
                </c:pt>
                <c:pt idx="7">
                  <c:v>1.7720624546328424E-2</c:v>
                </c:pt>
                <c:pt idx="8">
                  <c:v>2.25907905673155E-2</c:v>
                </c:pt>
                <c:pt idx="9">
                  <c:v>2.5327753772220477E-2</c:v>
                </c:pt>
                <c:pt idx="10">
                  <c:v>3.2853846759338626E-2</c:v>
                </c:pt>
                <c:pt idx="11">
                  <c:v>3.3709587735789692E-2</c:v>
                </c:pt>
                <c:pt idx="12">
                  <c:v>2.784010061808935E-2</c:v>
                </c:pt>
                <c:pt idx="13">
                  <c:v>1.4047568749025782E-2</c:v>
                </c:pt>
                <c:pt idx="14">
                  <c:v>1.0915317342405195E-2</c:v>
                </c:pt>
                <c:pt idx="15">
                  <c:v>2.0456368713766021E-2</c:v>
                </c:pt>
                <c:pt idx="16">
                  <c:v>2.3520931601732076E-2</c:v>
                </c:pt>
                <c:pt idx="17">
                  <c:v>2.154035141830965E-2</c:v>
                </c:pt>
                <c:pt idx="18">
                  <c:v>1.6173286634550352E-2</c:v>
                </c:pt>
                <c:pt idx="19">
                  <c:v>1.962967792895489E-2</c:v>
                </c:pt>
                <c:pt idx="20">
                  <c:v>4.0008403237448309E-2</c:v>
                </c:pt>
                <c:pt idx="21">
                  <c:v>3.803459664765918E-2</c:v>
                </c:pt>
                <c:pt idx="22">
                  <c:v>2.2699527494214569E-2</c:v>
                </c:pt>
                <c:pt idx="23">
                  <c:v>2.2775862298887298E-2</c:v>
                </c:pt>
                <c:pt idx="24">
                  <c:v>2.5790952807790674E-2</c:v>
                </c:pt>
                <c:pt idx="25">
                  <c:v>2.3247760535970344E-2</c:v>
                </c:pt>
                <c:pt idx="26">
                  <c:v>3.598625041274009E-2</c:v>
                </c:pt>
                <c:pt idx="27">
                  <c:v>2.3555138059276601E-2</c:v>
                </c:pt>
                <c:pt idx="28">
                  <c:v>3.5855157731349785E-2</c:v>
                </c:pt>
                <c:pt idx="29">
                  <c:v>3.6505403207019019E-2</c:v>
                </c:pt>
                <c:pt idx="30">
                  <c:v>3.4429091761323125E-2</c:v>
                </c:pt>
                <c:pt idx="31">
                  <c:v>2.3996884247498323E-2</c:v>
                </c:pt>
                <c:pt idx="32">
                  <c:v>1.8093444588507007E-2</c:v>
                </c:pt>
                <c:pt idx="33">
                  <c:v>3.4435206476109398E-2</c:v>
                </c:pt>
                <c:pt idx="34">
                  <c:v>2.7364300573462175E-2</c:v>
                </c:pt>
                <c:pt idx="35">
                  <c:v>3.7830072031841813E-2</c:v>
                </c:pt>
                <c:pt idx="36">
                  <c:v>1.3143342372178859E-2</c:v>
                </c:pt>
                <c:pt idx="37">
                  <c:v>2.964296540049606E-2</c:v>
                </c:pt>
                <c:pt idx="38">
                  <c:v>1.5252063295317586E-2</c:v>
                </c:pt>
                <c:pt idx="39">
                  <c:v>9.5198639347571848E-3</c:v>
                </c:pt>
                <c:pt idx="40">
                  <c:v>2.0236117181384641E-2</c:v>
                </c:pt>
                <c:pt idx="41">
                  <c:v>1.1168132718580123E-2</c:v>
                </c:pt>
                <c:pt idx="42">
                  <c:v>6.7551466911933006E-3</c:v>
                </c:pt>
                <c:pt idx="43">
                  <c:v>1.4321545183547793E-2</c:v>
                </c:pt>
                <c:pt idx="44">
                  <c:v>3.2239869732547027E-2</c:v>
                </c:pt>
                <c:pt idx="45">
                  <c:v>2.3159459893472414E-2</c:v>
                </c:pt>
                <c:pt idx="46">
                  <c:v>2.3263308226565499E-2</c:v>
                </c:pt>
                <c:pt idx="47">
                  <c:v>2.437077391882389E-2</c:v>
                </c:pt>
                <c:pt idx="48">
                  <c:v>2.2607025624860111E-2</c:v>
                </c:pt>
                <c:pt idx="49">
                  <c:v>2.0963342358264678E-2</c:v>
                </c:pt>
                <c:pt idx="50">
                  <c:v>1.6296418513773801E-2</c:v>
                </c:pt>
                <c:pt idx="51">
                  <c:v>2.2287464449105988E-2</c:v>
                </c:pt>
                <c:pt idx="52">
                  <c:v>2.2816639263979241E-2</c:v>
                </c:pt>
                <c:pt idx="53">
                  <c:v>1.8252729101325381E-2</c:v>
                </c:pt>
                <c:pt idx="54">
                  <c:v>1.7244479600893162E-2</c:v>
                </c:pt>
                <c:pt idx="55">
                  <c:v>2.8406020448441302E-2</c:v>
                </c:pt>
                <c:pt idx="56">
                  <c:v>1.8412832423005461E-2</c:v>
                </c:pt>
                <c:pt idx="57">
                  <c:v>2.1493407755617019E-2</c:v>
                </c:pt>
                <c:pt idx="58">
                  <c:v>1.9319732715592577E-2</c:v>
                </c:pt>
                <c:pt idx="59">
                  <c:v>8.3836109587764607E-3</c:v>
                </c:pt>
                <c:pt idx="60">
                  <c:v>7.4421297805982611E-2</c:v>
                </c:pt>
                <c:pt idx="61">
                  <c:v>2.2204105128270056E-2</c:v>
                </c:pt>
                <c:pt idx="62">
                  <c:v>2.5511806021013578E-2</c:v>
                </c:pt>
                <c:pt idx="63">
                  <c:v>1.4178948077370773E-2</c:v>
                </c:pt>
                <c:pt idx="64">
                  <c:v>6.3531334989882157E-3</c:v>
                </c:pt>
                <c:pt idx="65">
                  <c:v>1.3860342236422345E-2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EA-4641-BB52-82E825D97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458000"/>
        <c:axId val="1413459648"/>
      </c:scatterChart>
      <c:valAx>
        <c:axId val="141345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459648"/>
        <c:crosses val="autoZero"/>
        <c:crossBetween val="midCat"/>
      </c:valAx>
      <c:valAx>
        <c:axId val="141345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45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296500437445323"/>
                  <c:y val="-1.80078011081948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'CPX_Summary Molar '!$BD$92:$BD$157</c:f>
              <c:numCache>
                <c:formatCode>General</c:formatCode>
                <c:ptCount val="66"/>
                <c:pt idx="0">
                  <c:v>0.20962063399837411</c:v>
                </c:pt>
                <c:pt idx="1">
                  <c:v>0.22078540128762902</c:v>
                </c:pt>
                <c:pt idx="2">
                  <c:v>0.21968665463806528</c:v>
                </c:pt>
                <c:pt idx="3">
                  <c:v>0.20929404965485315</c:v>
                </c:pt>
                <c:pt idx="4">
                  <c:v>0.2249736338580845</c:v>
                </c:pt>
                <c:pt idx="5">
                  <c:v>0.21884053892255251</c:v>
                </c:pt>
                <c:pt idx="6">
                  <c:v>0.1949985978439798</c:v>
                </c:pt>
                <c:pt idx="7">
                  <c:v>0.22392114159218396</c:v>
                </c:pt>
                <c:pt idx="8">
                  <c:v>0.20319469581373978</c:v>
                </c:pt>
                <c:pt idx="9">
                  <c:v>0.22070159259824468</c:v>
                </c:pt>
                <c:pt idx="10">
                  <c:v>0.21175407624744394</c:v>
                </c:pt>
                <c:pt idx="11">
                  <c:v>0.20340268996663199</c:v>
                </c:pt>
                <c:pt idx="12">
                  <c:v>0.20141448718622487</c:v>
                </c:pt>
                <c:pt idx="13">
                  <c:v>0.23798034797239515</c:v>
                </c:pt>
                <c:pt idx="14">
                  <c:v>0.2418635330462259</c:v>
                </c:pt>
                <c:pt idx="15">
                  <c:v>0.21413504282185572</c:v>
                </c:pt>
                <c:pt idx="16">
                  <c:v>0.20834925464695508</c:v>
                </c:pt>
                <c:pt idx="17">
                  <c:v>0.21801516691586956</c:v>
                </c:pt>
                <c:pt idx="18">
                  <c:v>0.22889508124737676</c:v>
                </c:pt>
                <c:pt idx="19">
                  <c:v>0.21930646649432325</c:v>
                </c:pt>
                <c:pt idx="20">
                  <c:v>0.20068979770538167</c:v>
                </c:pt>
                <c:pt idx="21">
                  <c:v>0.19769586701338715</c:v>
                </c:pt>
                <c:pt idx="22">
                  <c:v>0.21298557322686373</c:v>
                </c:pt>
                <c:pt idx="23">
                  <c:v>0.21330764667564833</c:v>
                </c:pt>
                <c:pt idx="24">
                  <c:v>0.21686120021097763</c:v>
                </c:pt>
                <c:pt idx="25">
                  <c:v>0.21363270024140155</c:v>
                </c:pt>
                <c:pt idx="26">
                  <c:v>0.20174571307677175</c:v>
                </c:pt>
                <c:pt idx="27">
                  <c:v>0.21688289241965009</c:v>
                </c:pt>
                <c:pt idx="28">
                  <c:v>0.19460610318673988</c:v>
                </c:pt>
                <c:pt idx="29">
                  <c:v>0.19933871027519454</c:v>
                </c:pt>
                <c:pt idx="30">
                  <c:v>0.19916153604491829</c:v>
                </c:pt>
                <c:pt idx="31">
                  <c:v>0.22676197974217061</c:v>
                </c:pt>
                <c:pt idx="32">
                  <c:v>0.22410149420757544</c:v>
                </c:pt>
                <c:pt idx="33">
                  <c:v>0.20014995856847398</c:v>
                </c:pt>
                <c:pt idx="34">
                  <c:v>0.23514778016018553</c:v>
                </c:pt>
                <c:pt idx="35">
                  <c:v>0.20599334661037769</c:v>
                </c:pt>
                <c:pt idx="36">
                  <c:v>0.24593677924191606</c:v>
                </c:pt>
                <c:pt idx="37">
                  <c:v>0.24114959597377014</c:v>
                </c:pt>
                <c:pt idx="38">
                  <c:v>0.21877210468987449</c:v>
                </c:pt>
                <c:pt idx="39">
                  <c:v>0.24074271272194428</c:v>
                </c:pt>
                <c:pt idx="40">
                  <c:v>0.2156793692110151</c:v>
                </c:pt>
                <c:pt idx="41">
                  <c:v>0.22107651071894549</c:v>
                </c:pt>
                <c:pt idx="42">
                  <c:v>0.23211360687593255</c:v>
                </c:pt>
                <c:pt idx="43">
                  <c:v>0.23833750925018043</c:v>
                </c:pt>
                <c:pt idx="44">
                  <c:v>0.22772736809995051</c:v>
                </c:pt>
                <c:pt idx="45">
                  <c:v>0.22851153558359782</c:v>
                </c:pt>
                <c:pt idx="46">
                  <c:v>0.21624050802113293</c:v>
                </c:pt>
                <c:pt idx="47">
                  <c:v>0.22506482026148911</c:v>
                </c:pt>
                <c:pt idx="48">
                  <c:v>0.22107122558007383</c:v>
                </c:pt>
                <c:pt idx="49">
                  <c:v>0.21796901061964896</c:v>
                </c:pt>
                <c:pt idx="50">
                  <c:v>0.23664195827224005</c:v>
                </c:pt>
                <c:pt idx="51">
                  <c:v>0.23678539825944087</c:v>
                </c:pt>
                <c:pt idx="52">
                  <c:v>0.215566199081906</c:v>
                </c:pt>
                <c:pt idx="53">
                  <c:v>0.221503069232939</c:v>
                </c:pt>
                <c:pt idx="54">
                  <c:v>0.21624969696787175</c:v>
                </c:pt>
                <c:pt idx="55">
                  <c:v>0.20806022829776777</c:v>
                </c:pt>
                <c:pt idx="56">
                  <c:v>0.22647031104373472</c:v>
                </c:pt>
                <c:pt idx="57">
                  <c:v>0.21619459357502605</c:v>
                </c:pt>
                <c:pt idx="58">
                  <c:v>0.22590845938046319</c:v>
                </c:pt>
                <c:pt idx="59">
                  <c:v>0.24813917930420301</c:v>
                </c:pt>
                <c:pt idx="60">
                  <c:v>0.1962578299129267</c:v>
                </c:pt>
                <c:pt idx="61">
                  <c:v>0.22923511165042981</c:v>
                </c:pt>
                <c:pt idx="62">
                  <c:v>0.23806016468775923</c:v>
                </c:pt>
                <c:pt idx="63">
                  <c:v>0.23677149220524715</c:v>
                </c:pt>
                <c:pt idx="64">
                  <c:v>0.24527785019868639</c:v>
                </c:pt>
                <c:pt idx="65">
                  <c:v>0.22933526307812269</c:v>
                </c:pt>
              </c:numCache>
            </c:numRef>
          </c:xVal>
          <c:yVal>
            <c:numRef>
              <c:f>'CPX_Summary Molar '!$BM$92:$BM$157</c:f>
              <c:numCache>
                <c:formatCode>General</c:formatCode>
                <c:ptCount val="66"/>
                <c:pt idx="0">
                  <c:v>6.388945492601392E-4</c:v>
                </c:pt>
                <c:pt idx="1">
                  <c:v>5.9322352474779441E-4</c:v>
                </c:pt>
                <c:pt idx="2">
                  <c:v>5.6305910958678342E-4</c:v>
                </c:pt>
                <c:pt idx="3">
                  <c:v>4.8427107835640371E-4</c:v>
                </c:pt>
                <c:pt idx="4">
                  <c:v>5.8845992898970737E-4</c:v>
                </c:pt>
                <c:pt idx="5">
                  <c:v>5.8027573937838024E-4</c:v>
                </c:pt>
                <c:pt idx="6">
                  <c:v>3.9639226782363466E-4</c:v>
                </c:pt>
                <c:pt idx="7">
                  <c:v>6.102558144057866E-4</c:v>
                </c:pt>
                <c:pt idx="8">
                  <c:v>4.7053014809677842E-4</c:v>
                </c:pt>
                <c:pt idx="9">
                  <c:v>4.1714238388806333E-4</c:v>
                </c:pt>
                <c:pt idx="10">
                  <c:v>4.756993351085196E-4</c:v>
                </c:pt>
                <c:pt idx="11">
                  <c:v>5.4854728931062779E-4</c:v>
                </c:pt>
                <c:pt idx="12">
                  <c:v>3.545007248867633E-4</c:v>
                </c:pt>
                <c:pt idx="13">
                  <c:v>7.3047697216486627E-4</c:v>
                </c:pt>
                <c:pt idx="14">
                  <c:v>7.4197679235677555E-4</c:v>
                </c:pt>
                <c:pt idx="15">
                  <c:v>5.9305913461514829E-4</c:v>
                </c:pt>
                <c:pt idx="16">
                  <c:v>3.455171447544196E-4</c:v>
                </c:pt>
                <c:pt idx="17">
                  <c:v>6.0481781736453088E-4</c:v>
                </c:pt>
                <c:pt idx="18">
                  <c:v>6.159350677077762E-4</c:v>
                </c:pt>
                <c:pt idx="19">
                  <c:v>4.121411831250714E-4</c:v>
                </c:pt>
                <c:pt idx="20">
                  <c:v>5.2104831103723208E-4</c:v>
                </c:pt>
                <c:pt idx="21">
                  <c:v>4.6662123594915921E-4</c:v>
                </c:pt>
                <c:pt idx="22">
                  <c:v>3.9909324388926089E-4</c:v>
                </c:pt>
                <c:pt idx="23">
                  <c:v>3.8758866813154327E-4</c:v>
                </c:pt>
                <c:pt idx="24">
                  <c:v>4.1734593342587057E-4</c:v>
                </c:pt>
                <c:pt idx="25">
                  <c:v>4.7792497150422571E-4</c:v>
                </c:pt>
                <c:pt idx="26">
                  <c:v>4.9079019340493699E-4</c:v>
                </c:pt>
                <c:pt idx="27">
                  <c:v>4.7555473482098471E-4</c:v>
                </c:pt>
                <c:pt idx="28">
                  <c:v>4.7917620862150819E-4</c:v>
                </c:pt>
                <c:pt idx="29">
                  <c:v>3.5946395649404686E-4</c:v>
                </c:pt>
                <c:pt idx="30">
                  <c:v>4.5848002450823847E-4</c:v>
                </c:pt>
                <c:pt idx="31">
                  <c:v>4.497740796823059E-4</c:v>
                </c:pt>
                <c:pt idx="32">
                  <c:v>5.5803648080926299E-4</c:v>
                </c:pt>
                <c:pt idx="33">
                  <c:v>5.4347451849246962E-4</c:v>
                </c:pt>
                <c:pt idx="34">
                  <c:v>6.9186369202291274E-4</c:v>
                </c:pt>
                <c:pt idx="35">
                  <c:v>6.0051924570120861E-4</c:v>
                </c:pt>
                <c:pt idx="36">
                  <c:v>8.786296071373787E-4</c:v>
                </c:pt>
                <c:pt idx="37">
                  <c:v>7.2652107530638791E-4</c:v>
                </c:pt>
                <c:pt idx="38">
                  <c:v>5.3512325216391169E-4</c:v>
                </c:pt>
                <c:pt idx="39">
                  <c:v>8.2152361585829828E-4</c:v>
                </c:pt>
                <c:pt idx="40">
                  <c:v>3.9228017409273714E-4</c:v>
                </c:pt>
                <c:pt idx="41">
                  <c:v>5.0964315200532624E-4</c:v>
                </c:pt>
                <c:pt idx="42">
                  <c:v>6.8327661276530976E-4</c:v>
                </c:pt>
                <c:pt idx="43">
                  <c:v>8.821297677241186E-4</c:v>
                </c:pt>
                <c:pt idx="44">
                  <c:v>4.8100779066356748E-4</c:v>
                </c:pt>
                <c:pt idx="45">
                  <c:v>5.0370256614020652E-4</c:v>
                </c:pt>
                <c:pt idx="46">
                  <c:v>4.2470541510475818E-4</c:v>
                </c:pt>
                <c:pt idx="47">
                  <c:v>4.2618860481920425E-4</c:v>
                </c:pt>
                <c:pt idx="48">
                  <c:v>5.130138719103448E-4</c:v>
                </c:pt>
                <c:pt idx="49">
                  <c:v>4.851419635527328E-4</c:v>
                </c:pt>
                <c:pt idx="50">
                  <c:v>4.9474181532782417E-4</c:v>
                </c:pt>
                <c:pt idx="51">
                  <c:v>8.1781102084987867E-4</c:v>
                </c:pt>
                <c:pt idx="52">
                  <c:v>5.2563670133976806E-4</c:v>
                </c:pt>
                <c:pt idx="53">
                  <c:v>5.1894483483332771E-4</c:v>
                </c:pt>
                <c:pt idx="54">
                  <c:v>5.5551358982456277E-4</c:v>
                </c:pt>
                <c:pt idx="55">
                  <c:v>4.9205772634687106E-4</c:v>
                </c:pt>
                <c:pt idx="56">
                  <c:v>6.4845816029396092E-4</c:v>
                </c:pt>
                <c:pt idx="57">
                  <c:v>5.2403182573221763E-4</c:v>
                </c:pt>
                <c:pt idx="58">
                  <c:v>7.1282363074630926E-4</c:v>
                </c:pt>
                <c:pt idx="59">
                  <c:v>5.9481114203581854E-4</c:v>
                </c:pt>
                <c:pt idx="60">
                  <c:v>5.0882942525283124E-4</c:v>
                </c:pt>
                <c:pt idx="61">
                  <c:v>5.3051491395645538E-4</c:v>
                </c:pt>
                <c:pt idx="62">
                  <c:v>7.4783528163644536E-4</c:v>
                </c:pt>
                <c:pt idx="63">
                  <c:v>8.2490586218064916E-4</c:v>
                </c:pt>
                <c:pt idx="64">
                  <c:v>8.7997864393714678E-4</c:v>
                </c:pt>
                <c:pt idx="65">
                  <c:v>6.6383120884830706E-4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9B-A54F-9C39-AA2080982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712192"/>
        <c:axId val="1417162656"/>
      </c:scatterChart>
      <c:valAx>
        <c:axId val="141671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162656"/>
        <c:crosses val="autoZero"/>
        <c:crossBetween val="midCat"/>
      </c:valAx>
      <c:valAx>
        <c:axId val="141716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71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'CPX_Summary Molar '!$BC$92:$BC$157</c:f>
              <c:numCache>
                <c:formatCode>General</c:formatCode>
                <c:ptCount val="66"/>
                <c:pt idx="0">
                  <c:v>7.7237503974908967E-3</c:v>
                </c:pt>
                <c:pt idx="1">
                  <c:v>8.0960797987834378E-3</c:v>
                </c:pt>
                <c:pt idx="2">
                  <c:v>7.4174630457447344E-3</c:v>
                </c:pt>
                <c:pt idx="3">
                  <c:v>9.470231022036122E-3</c:v>
                </c:pt>
                <c:pt idx="4">
                  <c:v>7.3613892032646086E-3</c:v>
                </c:pt>
                <c:pt idx="5">
                  <c:v>9.2426581449959432E-3</c:v>
                </c:pt>
                <c:pt idx="6">
                  <c:v>7.7629683094579318E-3</c:v>
                </c:pt>
                <c:pt idx="7">
                  <c:v>9.492957162905033E-3</c:v>
                </c:pt>
                <c:pt idx="8">
                  <c:v>9.2039206432608968E-3</c:v>
                </c:pt>
                <c:pt idx="9">
                  <c:v>1.1701377829644911E-2</c:v>
                </c:pt>
                <c:pt idx="10">
                  <c:v>1.309516436216574E-2</c:v>
                </c:pt>
                <c:pt idx="11">
                  <c:v>1.3772788392452242E-2</c:v>
                </c:pt>
                <c:pt idx="12">
                  <c:v>8.1482265060998701E-3</c:v>
                </c:pt>
                <c:pt idx="13">
                  <c:v>8.0250542971664843E-3</c:v>
                </c:pt>
                <c:pt idx="14">
                  <c:v>6.8171185658660316E-3</c:v>
                </c:pt>
                <c:pt idx="15">
                  <c:v>6.5569003575569997E-3</c:v>
                </c:pt>
                <c:pt idx="16">
                  <c:v>6.2740277849806904E-3</c:v>
                </c:pt>
                <c:pt idx="17">
                  <c:v>5.9845918309070186E-3</c:v>
                </c:pt>
                <c:pt idx="18">
                  <c:v>5.3520371606485869E-3</c:v>
                </c:pt>
                <c:pt idx="19">
                  <c:v>4.7508135348338166E-3</c:v>
                </c:pt>
                <c:pt idx="20">
                  <c:v>1.6695131170092699E-2</c:v>
                </c:pt>
                <c:pt idx="21">
                  <c:v>1.6181830842837416E-2</c:v>
                </c:pt>
                <c:pt idx="22">
                  <c:v>5.4060247869476673E-3</c:v>
                </c:pt>
                <c:pt idx="23">
                  <c:v>7.2537151356942163E-3</c:v>
                </c:pt>
                <c:pt idx="24">
                  <c:v>1.2986746699928269E-2</c:v>
                </c:pt>
                <c:pt idx="25">
                  <c:v>7.7605033058809839E-3</c:v>
                </c:pt>
                <c:pt idx="26">
                  <c:v>1.5765637847340717E-2</c:v>
                </c:pt>
                <c:pt idx="27">
                  <c:v>8.0713788914657889E-3</c:v>
                </c:pt>
                <c:pt idx="28">
                  <c:v>1.6215811078278144E-2</c:v>
                </c:pt>
                <c:pt idx="29">
                  <c:v>1.5740681820216186E-2</c:v>
                </c:pt>
                <c:pt idx="30">
                  <c:v>1.5425415986109362E-2</c:v>
                </c:pt>
                <c:pt idx="31">
                  <c:v>1.3558268211735822E-2</c:v>
                </c:pt>
                <c:pt idx="32">
                  <c:v>7.5474982252148994E-3</c:v>
                </c:pt>
                <c:pt idx="33">
                  <c:v>1.5821646749656238E-2</c:v>
                </c:pt>
                <c:pt idx="34">
                  <c:v>1.4608324768235018E-2</c:v>
                </c:pt>
                <c:pt idx="35">
                  <c:v>1.8449655217912867E-2</c:v>
                </c:pt>
                <c:pt idx="36">
                  <c:v>6.1650235496716445E-3</c:v>
                </c:pt>
                <c:pt idx="37">
                  <c:v>1.4161465314334288E-2</c:v>
                </c:pt>
                <c:pt idx="38">
                  <c:v>7.0752082381726261E-3</c:v>
                </c:pt>
                <c:pt idx="39">
                  <c:v>9.9133780330854966E-3</c:v>
                </c:pt>
                <c:pt idx="40">
                  <c:v>7.9733025144657303E-3</c:v>
                </c:pt>
                <c:pt idx="41">
                  <c:v>6.5815931503087023E-3</c:v>
                </c:pt>
                <c:pt idx="42">
                  <c:v>1.0322248902193404E-2</c:v>
                </c:pt>
                <c:pt idx="43">
                  <c:v>7.5174827556286211E-3</c:v>
                </c:pt>
                <c:pt idx="44">
                  <c:v>1.0964533352386284E-2</c:v>
                </c:pt>
                <c:pt idx="45">
                  <c:v>1.3914371177332865E-2</c:v>
                </c:pt>
                <c:pt idx="46">
                  <c:v>6.1087469239690497E-3</c:v>
                </c:pt>
                <c:pt idx="47">
                  <c:v>1.2413441388338286E-2</c:v>
                </c:pt>
                <c:pt idx="48">
                  <c:v>7.7296160252863485E-3</c:v>
                </c:pt>
                <c:pt idx="49">
                  <c:v>7.1634703679344528E-3</c:v>
                </c:pt>
                <c:pt idx="50">
                  <c:v>5.9139169217365594E-3</c:v>
                </c:pt>
                <c:pt idx="51">
                  <c:v>1.4986081000777694E-2</c:v>
                </c:pt>
                <c:pt idx="52">
                  <c:v>6.6910873936633078E-3</c:v>
                </c:pt>
                <c:pt idx="53">
                  <c:v>5.4799648146664423E-3</c:v>
                </c:pt>
                <c:pt idx="54">
                  <c:v>6.6456405901770326E-3</c:v>
                </c:pt>
                <c:pt idx="55">
                  <c:v>1.2570820293014205E-2</c:v>
                </c:pt>
                <c:pt idx="56">
                  <c:v>9.3721654264774835E-3</c:v>
                </c:pt>
                <c:pt idx="57">
                  <c:v>6.359402415301035E-3</c:v>
                </c:pt>
                <c:pt idx="58">
                  <c:v>8.7837185506048146E-3</c:v>
                </c:pt>
                <c:pt idx="59">
                  <c:v>5.3795124029264929E-3</c:v>
                </c:pt>
                <c:pt idx="60">
                  <c:v>1.8918749374263563E-2</c:v>
                </c:pt>
                <c:pt idx="61">
                  <c:v>1.3039799305696174E-2</c:v>
                </c:pt>
                <c:pt idx="62">
                  <c:v>1.5653023542994245E-2</c:v>
                </c:pt>
                <c:pt idx="63">
                  <c:v>9.2209946364572304E-3</c:v>
                </c:pt>
                <c:pt idx="64">
                  <c:v>7.0153874618246494E-3</c:v>
                </c:pt>
                <c:pt idx="65">
                  <c:v>9.8794714008068867E-3</c:v>
                </c:pt>
              </c:numCache>
            </c:numRef>
          </c:xVal>
          <c:yVal>
            <c:numRef>
              <c:f>'CPX_Summary Molar '!$BD$92:$BD$157</c:f>
              <c:numCache>
                <c:formatCode>General</c:formatCode>
                <c:ptCount val="66"/>
                <c:pt idx="0">
                  <c:v>0.20962063399837411</c:v>
                </c:pt>
                <c:pt idx="1">
                  <c:v>0.22078540128762902</c:v>
                </c:pt>
                <c:pt idx="2">
                  <c:v>0.21968665463806528</c:v>
                </c:pt>
                <c:pt idx="3">
                  <c:v>0.20929404965485315</c:v>
                </c:pt>
                <c:pt idx="4">
                  <c:v>0.2249736338580845</c:v>
                </c:pt>
                <c:pt idx="5">
                  <c:v>0.21884053892255251</c:v>
                </c:pt>
                <c:pt idx="6">
                  <c:v>0.1949985978439798</c:v>
                </c:pt>
                <c:pt idx="7">
                  <c:v>0.22392114159218396</c:v>
                </c:pt>
                <c:pt idx="8">
                  <c:v>0.20319469581373978</c:v>
                </c:pt>
                <c:pt idx="9">
                  <c:v>0.22070159259824468</c:v>
                </c:pt>
                <c:pt idx="10">
                  <c:v>0.21175407624744394</c:v>
                </c:pt>
                <c:pt idx="11">
                  <c:v>0.20340268996663199</c:v>
                </c:pt>
                <c:pt idx="12">
                  <c:v>0.20141448718622487</c:v>
                </c:pt>
                <c:pt idx="13">
                  <c:v>0.23798034797239515</c:v>
                </c:pt>
                <c:pt idx="14">
                  <c:v>0.2418635330462259</c:v>
                </c:pt>
                <c:pt idx="15">
                  <c:v>0.21413504282185572</c:v>
                </c:pt>
                <c:pt idx="16">
                  <c:v>0.20834925464695508</c:v>
                </c:pt>
                <c:pt idx="17">
                  <c:v>0.21801516691586956</c:v>
                </c:pt>
                <c:pt idx="18">
                  <c:v>0.22889508124737676</c:v>
                </c:pt>
                <c:pt idx="19">
                  <c:v>0.21930646649432325</c:v>
                </c:pt>
                <c:pt idx="20">
                  <c:v>0.20068979770538167</c:v>
                </c:pt>
                <c:pt idx="21">
                  <c:v>0.19769586701338715</c:v>
                </c:pt>
                <c:pt idx="22">
                  <c:v>0.21298557322686373</c:v>
                </c:pt>
                <c:pt idx="23">
                  <c:v>0.21330764667564833</c:v>
                </c:pt>
                <c:pt idx="24">
                  <c:v>0.21686120021097763</c:v>
                </c:pt>
                <c:pt idx="25">
                  <c:v>0.21363270024140155</c:v>
                </c:pt>
                <c:pt idx="26">
                  <c:v>0.20174571307677175</c:v>
                </c:pt>
                <c:pt idx="27">
                  <c:v>0.21688289241965009</c:v>
                </c:pt>
                <c:pt idx="28">
                  <c:v>0.19460610318673988</c:v>
                </c:pt>
                <c:pt idx="29">
                  <c:v>0.19933871027519454</c:v>
                </c:pt>
                <c:pt idx="30">
                  <c:v>0.19916153604491829</c:v>
                </c:pt>
                <c:pt idx="31">
                  <c:v>0.22676197974217061</c:v>
                </c:pt>
                <c:pt idx="32">
                  <c:v>0.22410149420757544</c:v>
                </c:pt>
                <c:pt idx="33">
                  <c:v>0.20014995856847398</c:v>
                </c:pt>
                <c:pt idx="34">
                  <c:v>0.23514778016018553</c:v>
                </c:pt>
                <c:pt idx="35">
                  <c:v>0.20599334661037769</c:v>
                </c:pt>
                <c:pt idx="36">
                  <c:v>0.24593677924191606</c:v>
                </c:pt>
                <c:pt idx="37">
                  <c:v>0.24114959597377014</c:v>
                </c:pt>
                <c:pt idx="38">
                  <c:v>0.21877210468987449</c:v>
                </c:pt>
                <c:pt idx="39">
                  <c:v>0.24074271272194428</c:v>
                </c:pt>
                <c:pt idx="40">
                  <c:v>0.2156793692110151</c:v>
                </c:pt>
                <c:pt idx="41">
                  <c:v>0.22107651071894549</c:v>
                </c:pt>
                <c:pt idx="42">
                  <c:v>0.23211360687593255</c:v>
                </c:pt>
                <c:pt idx="43">
                  <c:v>0.23833750925018043</c:v>
                </c:pt>
                <c:pt idx="44">
                  <c:v>0.22772736809995051</c:v>
                </c:pt>
                <c:pt idx="45">
                  <c:v>0.22851153558359782</c:v>
                </c:pt>
                <c:pt idx="46">
                  <c:v>0.21624050802113293</c:v>
                </c:pt>
                <c:pt idx="47">
                  <c:v>0.22506482026148911</c:v>
                </c:pt>
                <c:pt idx="48">
                  <c:v>0.22107122558007383</c:v>
                </c:pt>
                <c:pt idx="49">
                  <c:v>0.21796901061964896</c:v>
                </c:pt>
                <c:pt idx="50">
                  <c:v>0.23664195827224005</c:v>
                </c:pt>
                <c:pt idx="51">
                  <c:v>0.23678539825944087</c:v>
                </c:pt>
                <c:pt idx="52">
                  <c:v>0.215566199081906</c:v>
                </c:pt>
                <c:pt idx="53">
                  <c:v>0.221503069232939</c:v>
                </c:pt>
                <c:pt idx="54">
                  <c:v>0.21624969696787175</c:v>
                </c:pt>
                <c:pt idx="55">
                  <c:v>0.20806022829776777</c:v>
                </c:pt>
                <c:pt idx="56">
                  <c:v>0.22647031104373472</c:v>
                </c:pt>
                <c:pt idx="57">
                  <c:v>0.21619459357502605</c:v>
                </c:pt>
                <c:pt idx="58">
                  <c:v>0.22590845938046319</c:v>
                </c:pt>
                <c:pt idx="59">
                  <c:v>0.24813917930420301</c:v>
                </c:pt>
                <c:pt idx="60">
                  <c:v>0.1962578299129267</c:v>
                </c:pt>
                <c:pt idx="61">
                  <c:v>0.22923511165042981</c:v>
                </c:pt>
                <c:pt idx="62">
                  <c:v>0.23806016468775923</c:v>
                </c:pt>
                <c:pt idx="63">
                  <c:v>0.23677149220524715</c:v>
                </c:pt>
                <c:pt idx="64">
                  <c:v>0.24527785019868639</c:v>
                </c:pt>
                <c:pt idx="65">
                  <c:v>0.22933526307812269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33-F643-86CB-1404F8074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904320"/>
        <c:axId val="1319631328"/>
      </c:scatterChart>
      <c:valAx>
        <c:axId val="134890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631328"/>
        <c:crosses val="autoZero"/>
        <c:crossBetween val="midCat"/>
      </c:valAx>
      <c:valAx>
        <c:axId val="131963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90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'CPX_Summary Molar '!$AI$92:$AI$157</c:f>
              <c:numCache>
                <c:formatCode>0.00000</c:formatCode>
                <c:ptCount val="66"/>
                <c:pt idx="0">
                  <c:v>0.99766032195750509</c:v>
                </c:pt>
                <c:pt idx="1">
                  <c:v>1.0035070657505338</c:v>
                </c:pt>
                <c:pt idx="2">
                  <c:v>1.0739735835231714</c:v>
                </c:pt>
                <c:pt idx="3">
                  <c:v>1.3907888523968088</c:v>
                </c:pt>
                <c:pt idx="4">
                  <c:v>1.6017137961832781</c:v>
                </c:pt>
                <c:pt idx="5">
                  <c:v>1.6234590687991168</c:v>
                </c:pt>
                <c:pt idx="6">
                  <c:v>1.6276228458107411</c:v>
                </c:pt>
                <c:pt idx="7">
                  <c:v>1.6947132877923161</c:v>
                </c:pt>
                <c:pt idx="8">
                  <c:v>2.4707333243833052</c:v>
                </c:pt>
                <c:pt idx="9">
                  <c:v>2.5884719956857429</c:v>
                </c:pt>
                <c:pt idx="10">
                  <c:v>2.6940815998787961</c:v>
                </c:pt>
                <c:pt idx="11">
                  <c:v>2.7681805704489677</c:v>
                </c:pt>
                <c:pt idx="12">
                  <c:v>2.9604732538197371</c:v>
                </c:pt>
                <c:pt idx="13">
                  <c:v>3.2691965965180025</c:v>
                </c:pt>
                <c:pt idx="14">
                  <c:v>3.3962127052429727</c:v>
                </c:pt>
                <c:pt idx="15">
                  <c:v>3.4625901388800653</c:v>
                </c:pt>
                <c:pt idx="16">
                  <c:v>3.6403163383226622</c:v>
                </c:pt>
                <c:pt idx="17">
                  <c:v>3.7393254657731756</c:v>
                </c:pt>
                <c:pt idx="18">
                  <c:v>3.7783233725899832</c:v>
                </c:pt>
                <c:pt idx="19">
                  <c:v>3.9014727133701226</c:v>
                </c:pt>
                <c:pt idx="20">
                  <c:v>3.9307271702090025</c:v>
                </c:pt>
                <c:pt idx="21">
                  <c:v>3.9516456027007321</c:v>
                </c:pt>
                <c:pt idx="22">
                  <c:v>4.0900033772567497</c:v>
                </c:pt>
                <c:pt idx="23">
                  <c:v>4.1377265084642172</c:v>
                </c:pt>
                <c:pt idx="24">
                  <c:v>4.1458712118301548</c:v>
                </c:pt>
                <c:pt idx="25">
                  <c:v>4.1584445993190347</c:v>
                </c:pt>
                <c:pt idx="26">
                  <c:v>4.7756052140500085</c:v>
                </c:pt>
                <c:pt idx="27">
                  <c:v>5.2168536720158061</c:v>
                </c:pt>
                <c:pt idx="28">
                  <c:v>5.6751485682439196</c:v>
                </c:pt>
                <c:pt idx="29">
                  <c:v>5.7046131803449462</c:v>
                </c:pt>
                <c:pt idx="30">
                  <c:v>6.1042112265595438</c:v>
                </c:pt>
                <c:pt idx="31">
                  <c:v>6.1378326587154248</c:v>
                </c:pt>
                <c:pt idx="32">
                  <c:v>6.2736388118464799</c:v>
                </c:pt>
                <c:pt idx="33">
                  <c:v>6.3916023288354573</c:v>
                </c:pt>
                <c:pt idx="34">
                  <c:v>7.1854689009030883</c:v>
                </c:pt>
                <c:pt idx="35">
                  <c:v>7.4016442094253119</c:v>
                </c:pt>
                <c:pt idx="36">
                  <c:v>7.9327316911161176</c:v>
                </c:pt>
                <c:pt idx="37">
                  <c:v>7.9517243925309842</c:v>
                </c:pt>
                <c:pt idx="38">
                  <c:v>10.033251332306337</c:v>
                </c:pt>
                <c:pt idx="39">
                  <c:v>10.117702026724611</c:v>
                </c:pt>
                <c:pt idx="40">
                  <c:v>10.902560998240531</c:v>
                </c:pt>
                <c:pt idx="41">
                  <c:v>11.054042432383691</c:v>
                </c:pt>
                <c:pt idx="42">
                  <c:v>15.782656666124808</c:v>
                </c:pt>
                <c:pt idx="43">
                  <c:v>19.490777373772271</c:v>
                </c:pt>
                <c:pt idx="44">
                  <c:v>22.511750687247449</c:v>
                </c:pt>
                <c:pt idx="45">
                  <c:v>24.74811412281327</c:v>
                </c:pt>
                <c:pt idx="46">
                  <c:v>24.846677740969632</c:v>
                </c:pt>
                <c:pt idx="47">
                  <c:v>26.180659347437558</c:v>
                </c:pt>
                <c:pt idx="48">
                  <c:v>26.292870501411635</c:v>
                </c:pt>
                <c:pt idx="49">
                  <c:v>26.485855072215607</c:v>
                </c:pt>
                <c:pt idx="50">
                  <c:v>26.649805247629097</c:v>
                </c:pt>
                <c:pt idx="51">
                  <c:v>27.171429403119316</c:v>
                </c:pt>
                <c:pt idx="52">
                  <c:v>28.733571612517643</c:v>
                </c:pt>
                <c:pt idx="53">
                  <c:v>29.243169832958376</c:v>
                </c:pt>
                <c:pt idx="54">
                  <c:v>29.702377579528243</c:v>
                </c:pt>
                <c:pt idx="55">
                  <c:v>29.897404568620104</c:v>
                </c:pt>
                <c:pt idx="56">
                  <c:v>31.782861348279912</c:v>
                </c:pt>
                <c:pt idx="57">
                  <c:v>31.8705218956053</c:v>
                </c:pt>
                <c:pt idx="58">
                  <c:v>32.253429959486212</c:v>
                </c:pt>
                <c:pt idx="59">
                  <c:v>32.815990275745428</c:v>
                </c:pt>
                <c:pt idx="60">
                  <c:v>33.157344137513164</c:v>
                </c:pt>
                <c:pt idx="61">
                  <c:v>33.270546817722419</c:v>
                </c:pt>
                <c:pt idx="62">
                  <c:v>34.739318670008103</c:v>
                </c:pt>
                <c:pt idx="63">
                  <c:v>34.806726173872946</c:v>
                </c:pt>
                <c:pt idx="64">
                  <c:v>34.98695002341924</c:v>
                </c:pt>
                <c:pt idx="65">
                  <c:v>35.030803470498768</c:v>
                </c:pt>
              </c:numCache>
            </c:numRef>
          </c:xVal>
          <c:yVal>
            <c:numRef>
              <c:f>'CPX_Summary Molar '!$BX$92:$BX$157</c:f>
              <c:numCache>
                <c:formatCode>General</c:formatCode>
                <c:ptCount val="6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13-7748-A4DA-C7BD987E0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953488"/>
        <c:axId val="1416076960"/>
      </c:scatterChart>
      <c:valAx>
        <c:axId val="143695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076960"/>
        <c:crosses val="autoZero"/>
        <c:crossBetween val="midCat"/>
      </c:valAx>
      <c:valAx>
        <c:axId val="141607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95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'CPX_Summary Molar '!$Y$1</c:f>
              <c:strCache>
                <c:ptCount val="1"/>
                <c:pt idx="0">
                  <c:v>Cr#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'CPX_Summary Molar '!$X$2:$X$169</c:f>
              <c:numCache>
                <c:formatCode>0.00</c:formatCode>
                <c:ptCount val="168"/>
                <c:pt idx="0">
                  <c:v>91.719705867555973</c:v>
                </c:pt>
                <c:pt idx="1">
                  <c:v>91.771805485761462</c:v>
                </c:pt>
                <c:pt idx="2">
                  <c:v>91.877177075550989</c:v>
                </c:pt>
                <c:pt idx="3">
                  <c:v>91.608178347404078</c:v>
                </c:pt>
                <c:pt idx="4">
                  <c:v>91.794937171066138</c:v>
                </c:pt>
                <c:pt idx="5">
                  <c:v>91.632873170546802</c:v>
                </c:pt>
                <c:pt idx="6">
                  <c:v>91.632108737220889</c:v>
                </c:pt>
                <c:pt idx="7">
                  <c:v>91.633637603872714</c:v>
                </c:pt>
                <c:pt idx="8">
                  <c:v>91.714994824596147</c:v>
                </c:pt>
                <c:pt idx="9">
                  <c:v>91.635397984899924</c:v>
                </c:pt>
                <c:pt idx="10">
                  <c:v>91.758306621139141</c:v>
                </c:pt>
                <c:pt idx="11">
                  <c:v>91.273685674829309</c:v>
                </c:pt>
                <c:pt idx="12">
                  <c:v>91.748451320962161</c:v>
                </c:pt>
                <c:pt idx="13">
                  <c:v>91.889740361968251</c:v>
                </c:pt>
                <c:pt idx="14">
                  <c:v>91.693826322663966</c:v>
                </c:pt>
                <c:pt idx="15">
                  <c:v>91.636605123593213</c:v>
                </c:pt>
                <c:pt idx="16">
                  <c:v>91.854625831382634</c:v>
                </c:pt>
                <c:pt idx="17">
                  <c:v>91.38309139372015</c:v>
                </c:pt>
                <c:pt idx="19">
                  <c:v>91.671360336853795</c:v>
                </c:pt>
                <c:pt idx="20">
                  <c:v>92.292318931301565</c:v>
                </c:pt>
                <c:pt idx="22">
                  <c:v>91.731977580752542</c:v>
                </c:pt>
                <c:pt idx="23">
                  <c:v>91.731977580752542</c:v>
                </c:pt>
                <c:pt idx="24">
                  <c:v>92.394326881886116</c:v>
                </c:pt>
                <c:pt idx="25" formatCode="General">
                  <c:v>82.337509574146466</c:v>
                </c:pt>
                <c:pt idx="26" formatCode="General">
                  <c:v>80.297321238243484</c:v>
                </c:pt>
                <c:pt idx="27" formatCode="General">
                  <c:v>82.359847496806921</c:v>
                </c:pt>
                <c:pt idx="28" formatCode="General">
                  <c:v>78.87368993718799</c:v>
                </c:pt>
                <c:pt idx="29" formatCode="General">
                  <c:v>76.762358584000111</c:v>
                </c:pt>
                <c:pt idx="30" formatCode="General">
                  <c:v>77.394506857924199</c:v>
                </c:pt>
                <c:pt idx="31" formatCode="General">
                  <c:v>77.399987124336945</c:v>
                </c:pt>
                <c:pt idx="32" formatCode="General">
                  <c:v>77.885338277895158</c:v>
                </c:pt>
                <c:pt idx="33" formatCode="General">
                  <c:v>78.96522029489816</c:v>
                </c:pt>
                <c:pt idx="34" formatCode="General">
                  <c:v>79.084859980343282</c:v>
                </c:pt>
                <c:pt idx="35" formatCode="General">
                  <c:v>78.394915320168508</c:v>
                </c:pt>
                <c:pt idx="36" formatCode="General">
                  <c:v>79.207951328156113</c:v>
                </c:pt>
                <c:pt idx="37" formatCode="General">
                  <c:v>79.758835765953989</c:v>
                </c:pt>
                <c:pt idx="38" formatCode="General">
                  <c:v>80.165260077222015</c:v>
                </c:pt>
                <c:pt idx="39" formatCode="General">
                  <c:v>80.357568436577765</c:v>
                </c:pt>
                <c:pt idx="40" formatCode="General">
                  <c:v>87.465106032037582</c:v>
                </c:pt>
                <c:pt idx="41" formatCode="General">
                  <c:v>91.055379837639251</c:v>
                </c:pt>
                <c:pt idx="42" formatCode="General">
                  <c:v>91.64969477290316</c:v>
                </c:pt>
                <c:pt idx="43" formatCode="General">
                  <c:v>90.921531810819928</c:v>
                </c:pt>
                <c:pt idx="44" formatCode="General">
                  <c:v>91.238312778947844</c:v>
                </c:pt>
                <c:pt idx="45" formatCode="General">
                  <c:v>91.09472460297674</c:v>
                </c:pt>
                <c:pt idx="46" formatCode="General">
                  <c:v>91.127858037091798</c:v>
                </c:pt>
                <c:pt idx="47" formatCode="General">
                  <c:v>90.991239981746844</c:v>
                </c:pt>
                <c:pt idx="48" formatCode="General">
                  <c:v>91.290704658157935</c:v>
                </c:pt>
                <c:pt idx="49" formatCode="General">
                  <c:v>91.60974821037307</c:v>
                </c:pt>
                <c:pt idx="50" formatCode="General">
                  <c:v>91.480744253484232</c:v>
                </c:pt>
                <c:pt idx="51" formatCode="General">
                  <c:v>91.472326038390364</c:v>
                </c:pt>
                <c:pt idx="52" formatCode="General">
                  <c:v>91.671769547899245</c:v>
                </c:pt>
                <c:pt idx="53" formatCode="General">
                  <c:v>91.537627437123859</c:v>
                </c:pt>
                <c:pt idx="54" formatCode="General">
                  <c:v>91.450165972864454</c:v>
                </c:pt>
                <c:pt idx="55" formatCode="General">
                  <c:v>91.489181801784866</c:v>
                </c:pt>
                <c:pt idx="56" formatCode="General">
                  <c:v>91.2299792514263</c:v>
                </c:pt>
                <c:pt idx="57" formatCode="General">
                  <c:v>91.22174888216999</c:v>
                </c:pt>
                <c:pt idx="58" formatCode="General">
                  <c:v>91.479985495224142</c:v>
                </c:pt>
                <c:pt idx="59" formatCode="General">
                  <c:v>91.450619287105184</c:v>
                </c:pt>
                <c:pt idx="60" formatCode="General">
                  <c:v>91.432621360377425</c:v>
                </c:pt>
                <c:pt idx="61" formatCode="General">
                  <c:v>91.134339259146714</c:v>
                </c:pt>
                <c:pt idx="62" formatCode="General">
                  <c:v>91.319529543890241</c:v>
                </c:pt>
                <c:pt idx="63" formatCode="General">
                  <c:v>91.313507859879323</c:v>
                </c:pt>
                <c:pt idx="64" formatCode="General">
                  <c:v>81.761510652591824</c:v>
                </c:pt>
                <c:pt idx="65" formatCode="General">
                  <c:v>90.543981824064545</c:v>
                </c:pt>
                <c:pt idx="66" formatCode="General">
                  <c:v>91.543864147744571</c:v>
                </c:pt>
                <c:pt idx="67" formatCode="General">
                  <c:v>92.381980283643017</c:v>
                </c:pt>
                <c:pt idx="68" formatCode="General">
                  <c:v>92.56317294365283</c:v>
                </c:pt>
                <c:pt idx="69" formatCode="General">
                  <c:v>91.324766862167095</c:v>
                </c:pt>
                <c:pt idx="70" formatCode="General">
                  <c:v>90.346645082875796</c:v>
                </c:pt>
                <c:pt idx="71" formatCode="General">
                  <c:v>89.978312066466444</c:v>
                </c:pt>
                <c:pt idx="72" formatCode="General">
                  <c:v>90.746153702504557</c:v>
                </c:pt>
                <c:pt idx="73" formatCode="General">
                  <c:v>90.396430597972284</c:v>
                </c:pt>
                <c:pt idx="74" formatCode="General">
                  <c:v>90.923502230117649</c:v>
                </c:pt>
                <c:pt idx="75" formatCode="General">
                  <c:v>90.949671850822838</c:v>
                </c:pt>
                <c:pt idx="76" formatCode="General">
                  <c:v>90.586858283400815</c:v>
                </c:pt>
                <c:pt idx="77" formatCode="General">
                  <c:v>90.710464722092922</c:v>
                </c:pt>
                <c:pt idx="78" formatCode="General">
                  <c:v>91.081423079527241</c:v>
                </c:pt>
                <c:pt idx="79" formatCode="General">
                  <c:v>90.98896479457764</c:v>
                </c:pt>
                <c:pt idx="80" formatCode="General">
                  <c:v>90.592592826710188</c:v>
                </c:pt>
                <c:pt idx="81" formatCode="General">
                  <c:v>90.972401542269779</c:v>
                </c:pt>
                <c:pt idx="82" formatCode="General">
                  <c:v>90.703040111488107</c:v>
                </c:pt>
                <c:pt idx="83" formatCode="General">
                  <c:v>90.693729689133889</c:v>
                </c:pt>
                <c:pt idx="84" formatCode="General">
                  <c:v>90.527061499663162</c:v>
                </c:pt>
                <c:pt idx="85" formatCode="General">
                  <c:v>90.977736067191955</c:v>
                </c:pt>
                <c:pt idx="86" formatCode="General">
                  <c:v>74.999014675068707</c:v>
                </c:pt>
                <c:pt idx="87" formatCode="General">
                  <c:v>81.028170946170079</c:v>
                </c:pt>
                <c:pt idx="88" formatCode="General">
                  <c:v>90.976379309466864</c:v>
                </c:pt>
                <c:pt idx="89" formatCode="General">
                  <c:v>90.753150739707905</c:v>
                </c:pt>
                <c:pt idx="90" formatCode="General">
                  <c:v>88.918529464613471</c:v>
                </c:pt>
                <c:pt idx="91" formatCode="General">
                  <c:v>89.966102198125881</c:v>
                </c:pt>
                <c:pt idx="92" formatCode="General">
                  <c:v>89.974540355126635</c:v>
                </c:pt>
                <c:pt idx="93" formatCode="General">
                  <c:v>90.558131991533685</c:v>
                </c:pt>
                <c:pt idx="94" formatCode="General">
                  <c:v>90.102785341537341</c:v>
                </c:pt>
                <c:pt idx="95" formatCode="General">
                  <c:v>89.939043749786507</c:v>
                </c:pt>
                <c:pt idx="96" formatCode="General">
                  <c:v>89.541016204291651</c:v>
                </c:pt>
                <c:pt idx="97" formatCode="General">
                  <c:v>90.39111717432354</c:v>
                </c:pt>
                <c:pt idx="98" formatCode="General">
                  <c:v>90.147743997173819</c:v>
                </c:pt>
                <c:pt idx="99" formatCode="General">
                  <c:v>92.028657811504317</c:v>
                </c:pt>
                <c:pt idx="100" formatCode="General">
                  <c:v>91.209279316215643</c:v>
                </c:pt>
                <c:pt idx="101" formatCode="General">
                  <c:v>90.546833176730345</c:v>
                </c:pt>
                <c:pt idx="102" formatCode="General">
                  <c:v>89.873552614623748</c:v>
                </c:pt>
                <c:pt idx="103" formatCode="General">
                  <c:v>91.061578578594762</c:v>
                </c:pt>
                <c:pt idx="104" formatCode="General">
                  <c:v>91.042242190690146</c:v>
                </c:pt>
                <c:pt idx="105" formatCode="General">
                  <c:v>90.67889741917358</c:v>
                </c:pt>
                <c:pt idx="106" formatCode="General">
                  <c:v>91.012732163571542</c:v>
                </c:pt>
                <c:pt idx="107" formatCode="General">
                  <c:v>90.712621878374193</c:v>
                </c:pt>
                <c:pt idx="108" formatCode="General">
                  <c:v>91.43738363286306</c:v>
                </c:pt>
                <c:pt idx="109" formatCode="General">
                  <c:v>91.406405783430245</c:v>
                </c:pt>
                <c:pt idx="110" formatCode="General">
                  <c:v>90.649919414233409</c:v>
                </c:pt>
                <c:pt idx="111" formatCode="General">
                  <c:v>90.434530044822807</c:v>
                </c:pt>
                <c:pt idx="112" formatCode="General">
                  <c:v>91.173568374642628</c:v>
                </c:pt>
                <c:pt idx="113" formatCode="General">
                  <c:v>91.144614393734955</c:v>
                </c:pt>
                <c:pt idx="114" formatCode="General">
                  <c:v>91.710984902968775</c:v>
                </c:pt>
                <c:pt idx="115" formatCode="General">
                  <c:v>90.830932599977231</c:v>
                </c:pt>
                <c:pt idx="116" formatCode="General">
                  <c:v>90.325331459325724</c:v>
                </c:pt>
                <c:pt idx="117" formatCode="General">
                  <c:v>91.324507941748408</c:v>
                </c:pt>
                <c:pt idx="118" formatCode="General">
                  <c:v>90.522028453684754</c:v>
                </c:pt>
                <c:pt idx="119" formatCode="General">
                  <c:v>90.190891536499507</c:v>
                </c:pt>
                <c:pt idx="120" formatCode="General">
                  <c:v>90.650126088830291</c:v>
                </c:pt>
                <c:pt idx="121" formatCode="General">
                  <c:v>91.738304729075963</c:v>
                </c:pt>
                <c:pt idx="122" formatCode="General">
                  <c:v>91.725557553907237</c:v>
                </c:pt>
                <c:pt idx="123" formatCode="General">
                  <c:v>90.803831253085164</c:v>
                </c:pt>
                <c:pt idx="124" formatCode="General">
                  <c:v>90.679576237051336</c:v>
                </c:pt>
                <c:pt idx="125" formatCode="General">
                  <c:v>89.670949845878766</c:v>
                </c:pt>
                <c:pt idx="126" formatCode="General">
                  <c:v>91.512390583766575</c:v>
                </c:pt>
                <c:pt idx="127" formatCode="General">
                  <c:v>90.756168473177752</c:v>
                </c:pt>
                <c:pt idx="128" formatCode="General">
                  <c:v>91.151689573723914</c:v>
                </c:pt>
                <c:pt idx="129" formatCode="General">
                  <c:v>91.349872823966365</c:v>
                </c:pt>
                <c:pt idx="130" formatCode="General">
                  <c:v>91.059172279695204</c:v>
                </c:pt>
                <c:pt idx="131" formatCode="General">
                  <c:v>91.254019615900006</c:v>
                </c:pt>
                <c:pt idx="132" formatCode="General">
                  <c:v>90.962331978652145</c:v>
                </c:pt>
                <c:pt idx="133" formatCode="General">
                  <c:v>91.170691168657726</c:v>
                </c:pt>
                <c:pt idx="134" formatCode="General">
                  <c:v>91.180751192496075</c:v>
                </c:pt>
                <c:pt idx="135" formatCode="General">
                  <c:v>91.840929382439541</c:v>
                </c:pt>
                <c:pt idx="136" formatCode="General">
                  <c:v>91.596284069747753</c:v>
                </c:pt>
                <c:pt idx="137" formatCode="General">
                  <c:v>91.521968228676926</c:v>
                </c:pt>
                <c:pt idx="138" formatCode="General">
                  <c:v>91.460272441616112</c:v>
                </c:pt>
                <c:pt idx="139" formatCode="General">
                  <c:v>91.48611548688703</c:v>
                </c:pt>
                <c:pt idx="140" formatCode="General">
                  <c:v>92.377323893980446</c:v>
                </c:pt>
                <c:pt idx="141" formatCode="General">
                  <c:v>89.702366605035138</c:v>
                </c:pt>
                <c:pt idx="142" formatCode="General">
                  <c:v>91.026353275227237</c:v>
                </c:pt>
                <c:pt idx="143" formatCode="General">
                  <c:v>91.23034222814114</c:v>
                </c:pt>
                <c:pt idx="144" formatCode="General">
                  <c:v>91.2552743602741</c:v>
                </c:pt>
                <c:pt idx="145" formatCode="General">
                  <c:v>90.426646593251604</c:v>
                </c:pt>
                <c:pt idx="146" formatCode="General">
                  <c:v>90.850707840019027</c:v>
                </c:pt>
                <c:pt idx="147" formatCode="General">
                  <c:v>91.271712118304919</c:v>
                </c:pt>
                <c:pt idx="148" formatCode="General">
                  <c:v>91.291793184409258</c:v>
                </c:pt>
                <c:pt idx="149" formatCode="General">
                  <c:v>92.654621043307557</c:v>
                </c:pt>
                <c:pt idx="150" formatCode="General">
                  <c:v>90.062991495442219</c:v>
                </c:pt>
                <c:pt idx="151" formatCode="General">
                  <c:v>91.872621812040194</c:v>
                </c:pt>
                <c:pt idx="152" formatCode="General">
                  <c:v>91.236073293683901</c:v>
                </c:pt>
                <c:pt idx="153" formatCode="General">
                  <c:v>91.108814583025733</c:v>
                </c:pt>
                <c:pt idx="154" formatCode="General">
                  <c:v>91.533954287119812</c:v>
                </c:pt>
                <c:pt idx="155" formatCode="General">
                  <c:v>90.749462271960567</c:v>
                </c:pt>
                <c:pt idx="158">
                  <c:v>90.826619679832262</c:v>
                </c:pt>
                <c:pt idx="159">
                  <c:v>90.807340171802679</c:v>
                </c:pt>
                <c:pt idx="160">
                  <c:v>90.758018918180554</c:v>
                </c:pt>
                <c:pt idx="161">
                  <c:v>90.808152656243863</c:v>
                </c:pt>
                <c:pt idx="162">
                  <c:v>91.167145518619108</c:v>
                </c:pt>
                <c:pt idx="163">
                  <c:v>90.626519140636248</c:v>
                </c:pt>
                <c:pt idx="164">
                  <c:v>90.972474311589195</c:v>
                </c:pt>
                <c:pt idx="165">
                  <c:v>91.031063300836976</c:v>
                </c:pt>
                <c:pt idx="166">
                  <c:v>91.038110105450798</c:v>
                </c:pt>
                <c:pt idx="167">
                  <c:v>91.003048673651747</c:v>
                </c:pt>
              </c:numCache>
            </c:numRef>
          </c:xVal>
          <c:yVal>
            <c:numRef>
              <c:f>'CPX_Summary Molar '!$S$2:$S$169</c:f>
              <c:numCache>
                <c:formatCode>0.00</c:formatCode>
                <c:ptCount val="168"/>
                <c:pt idx="25" formatCode="General">
                  <c:v>0.13461500000000001</c:v>
                </c:pt>
                <c:pt idx="26" formatCode="General">
                  <c:v>0.22237999999999999</c:v>
                </c:pt>
                <c:pt idx="27" formatCode="General">
                  <c:v>0.238201</c:v>
                </c:pt>
                <c:pt idx="28" formatCode="General">
                  <c:v>0.23897599999999999</c:v>
                </c:pt>
                <c:pt idx="29" formatCode="General">
                  <c:v>0.26416600000000001</c:v>
                </c:pt>
                <c:pt idx="30" formatCode="General">
                  <c:v>0.24787000000000001</c:v>
                </c:pt>
                <c:pt idx="31" formatCode="General">
                  <c:v>0.257604</c:v>
                </c:pt>
                <c:pt idx="32" formatCode="General">
                  <c:v>0.25413200000000002</c:v>
                </c:pt>
                <c:pt idx="33" formatCode="General">
                  <c:v>0.242253</c:v>
                </c:pt>
                <c:pt idx="34" formatCode="General">
                  <c:v>0.242283</c:v>
                </c:pt>
                <c:pt idx="35" formatCode="General">
                  <c:v>0.24050199999999999</c:v>
                </c:pt>
                <c:pt idx="36" formatCode="General">
                  <c:v>0.24063699999999999</c:v>
                </c:pt>
                <c:pt idx="37" formatCode="General">
                  <c:v>0.25950200000000001</c:v>
                </c:pt>
                <c:pt idx="38" formatCode="General">
                  <c:v>0.232737</c:v>
                </c:pt>
                <c:pt idx="39" formatCode="General">
                  <c:v>0.23328699999999999</c:v>
                </c:pt>
                <c:pt idx="40" formatCode="General">
                  <c:v>0.226711</c:v>
                </c:pt>
                <c:pt idx="41" formatCode="General">
                  <c:v>0.20985699999999999</c:v>
                </c:pt>
                <c:pt idx="42" formatCode="General">
                  <c:v>0.21598100000000001</c:v>
                </c:pt>
                <c:pt idx="43" formatCode="General">
                  <c:v>0.217725</c:v>
                </c:pt>
                <c:pt idx="44" formatCode="General">
                  <c:v>0.22720899999999999</c:v>
                </c:pt>
                <c:pt idx="45" formatCode="General">
                  <c:v>0.21851200000000001</c:v>
                </c:pt>
                <c:pt idx="46" formatCode="General">
                  <c:v>0.209312</c:v>
                </c:pt>
                <c:pt idx="47" formatCode="General">
                  <c:v>0.216529</c:v>
                </c:pt>
                <c:pt idx="48" formatCode="General">
                  <c:v>0.219807</c:v>
                </c:pt>
                <c:pt idx="49" formatCode="General">
                  <c:v>0.217475</c:v>
                </c:pt>
                <c:pt idx="50" formatCode="General">
                  <c:v>0.21772</c:v>
                </c:pt>
                <c:pt idx="51" formatCode="General">
                  <c:v>0.222578</c:v>
                </c:pt>
                <c:pt idx="52" formatCode="General">
                  <c:v>0.21762500000000001</c:v>
                </c:pt>
                <c:pt idx="53" formatCode="General">
                  <c:v>0.228801</c:v>
                </c:pt>
                <c:pt idx="54" formatCode="General">
                  <c:v>0.22051699999999999</c:v>
                </c:pt>
                <c:pt idx="55" formatCode="General">
                  <c:v>0.22570100000000001</c:v>
                </c:pt>
                <c:pt idx="56" formatCode="General">
                  <c:v>0.22586500000000001</c:v>
                </c:pt>
                <c:pt idx="57" formatCode="General">
                  <c:v>0.21654899999999999</c:v>
                </c:pt>
                <c:pt idx="58" formatCode="General">
                  <c:v>0.22090599999999999</c:v>
                </c:pt>
                <c:pt idx="59" formatCode="General">
                  <c:v>0.22559999999999999</c:v>
                </c:pt>
                <c:pt idx="60" formatCode="General">
                  <c:v>0.22725000000000001</c:v>
                </c:pt>
                <c:pt idx="61" formatCode="General">
                  <c:v>0.21054999999999999</c:v>
                </c:pt>
                <c:pt idx="62" formatCode="General">
                  <c:v>0.21731800000000001</c:v>
                </c:pt>
                <c:pt idx="63" formatCode="General">
                  <c:v>0.220746</c:v>
                </c:pt>
                <c:pt idx="64" formatCode="General">
                  <c:v>0.12862799999999999</c:v>
                </c:pt>
                <c:pt idx="65" formatCode="General">
                  <c:v>0.20641300000000001</c:v>
                </c:pt>
                <c:pt idx="66" formatCode="General">
                  <c:v>0.22045000000000001</c:v>
                </c:pt>
                <c:pt idx="67" formatCode="General">
                  <c:v>0.217557</c:v>
                </c:pt>
                <c:pt idx="68" formatCode="General">
                  <c:v>0.23614399999999999</c:v>
                </c:pt>
                <c:pt idx="69" formatCode="General">
                  <c:v>0.228988</c:v>
                </c:pt>
                <c:pt idx="70" formatCode="General">
                  <c:v>0.220584</c:v>
                </c:pt>
                <c:pt idx="71" formatCode="General">
                  <c:v>0.22609799999999999</c:v>
                </c:pt>
                <c:pt idx="72" formatCode="General">
                  <c:v>0.23183500000000001</c:v>
                </c:pt>
                <c:pt idx="73" formatCode="General">
                  <c:v>0.229408</c:v>
                </c:pt>
                <c:pt idx="74" formatCode="General">
                  <c:v>0.237091</c:v>
                </c:pt>
                <c:pt idx="75" formatCode="General">
                  <c:v>0.224939</c:v>
                </c:pt>
                <c:pt idx="76" formatCode="General">
                  <c:v>0.23510900000000001</c:v>
                </c:pt>
                <c:pt idx="77" formatCode="General">
                  <c:v>0.24701100000000001</c:v>
                </c:pt>
                <c:pt idx="78" formatCode="General">
                  <c:v>0.22981799999999999</c:v>
                </c:pt>
                <c:pt idx="79" formatCode="General">
                  <c:v>0.24159</c:v>
                </c:pt>
                <c:pt idx="80" formatCode="General">
                  <c:v>0.23325100000000001</c:v>
                </c:pt>
                <c:pt idx="81" formatCode="General">
                  <c:v>0.241755</c:v>
                </c:pt>
                <c:pt idx="82" formatCode="General">
                  <c:v>0.22544400000000001</c:v>
                </c:pt>
                <c:pt idx="83" formatCode="General">
                  <c:v>0.226275</c:v>
                </c:pt>
                <c:pt idx="84" formatCode="General">
                  <c:v>0.229712</c:v>
                </c:pt>
                <c:pt idx="85" formatCode="General">
                  <c:v>0.23408300000000001</c:v>
                </c:pt>
                <c:pt idx="86" formatCode="General">
                  <c:v>0.23261799999999999</c:v>
                </c:pt>
                <c:pt idx="87" formatCode="General">
                  <c:v>0.23500299999999999</c:v>
                </c:pt>
                <c:pt idx="88" formatCode="General">
                  <c:v>0.212676</c:v>
                </c:pt>
                <c:pt idx="89" formatCode="General">
                  <c:v>0.180923</c:v>
                </c:pt>
                <c:pt idx="90" formatCode="General">
                  <c:v>9.221E-3</c:v>
                </c:pt>
                <c:pt idx="91" formatCode="General">
                  <c:v>1.259E-2</c:v>
                </c:pt>
                <c:pt idx="92" formatCode="General">
                  <c:v>5.7609999999999996E-3</c:v>
                </c:pt>
                <c:pt idx="93" formatCode="General">
                  <c:v>7.8790000000000006E-3</c:v>
                </c:pt>
                <c:pt idx="94" formatCode="General">
                  <c:v>4.091E-3</c:v>
                </c:pt>
                <c:pt idx="95" formatCode="General">
                  <c:v>4.2119999999999996E-3</c:v>
                </c:pt>
                <c:pt idx="96" formatCode="General">
                  <c:v>1.5028E-2</c:v>
                </c:pt>
                <c:pt idx="97" formatCode="General">
                  <c:v>1.2621E-2</c:v>
                </c:pt>
                <c:pt idx="98" formatCode="General">
                  <c:v>1.2478E-2</c:v>
                </c:pt>
                <c:pt idx="99" formatCode="General">
                  <c:v>1.2779E-2</c:v>
                </c:pt>
                <c:pt idx="100" formatCode="General">
                  <c:v>4.2129999999999997E-3</c:v>
                </c:pt>
                <c:pt idx="101" formatCode="General">
                  <c:v>7.8980000000000005E-3</c:v>
                </c:pt>
                <c:pt idx="102" formatCode="General">
                  <c:v>7.9459999999999999E-3</c:v>
                </c:pt>
                <c:pt idx="103" formatCode="General">
                  <c:v>9.0720000000000002E-3</c:v>
                </c:pt>
                <c:pt idx="104" formatCode="General">
                  <c:v>5.0639999999999999E-3</c:v>
                </c:pt>
                <c:pt idx="105" formatCode="General">
                  <c:v>1.1505E-2</c:v>
                </c:pt>
                <c:pt idx="106" formatCode="General">
                  <c:v>1.0454E-2</c:v>
                </c:pt>
                <c:pt idx="107" formatCode="General">
                  <c:v>3.2330000000000002E-3</c:v>
                </c:pt>
                <c:pt idx="108" formatCode="General">
                  <c:v>5.176E-3</c:v>
                </c:pt>
                <c:pt idx="109" formatCode="General">
                  <c:v>6.5979999999999997E-3</c:v>
                </c:pt>
                <c:pt idx="110" formatCode="General">
                  <c:v>1.3639999999999999E-2</c:v>
                </c:pt>
                <c:pt idx="111" formatCode="General">
                  <c:v>8.2310000000000005E-3</c:v>
                </c:pt>
                <c:pt idx="112" formatCode="General">
                  <c:v>9.8390000000000005E-3</c:v>
                </c:pt>
                <c:pt idx="113" formatCode="General">
                  <c:v>1.0768E-2</c:v>
                </c:pt>
                <c:pt idx="114" formatCode="General">
                  <c:v>6.4270000000000004E-3</c:v>
                </c:pt>
                <c:pt idx="115" formatCode="General">
                  <c:v>8.5869999999999991E-3</c:v>
                </c:pt>
                <c:pt idx="116" formatCode="General">
                  <c:v>1.5549E-2</c:v>
                </c:pt>
                <c:pt idx="117" formatCode="General">
                  <c:v>6.3509999999999999E-3</c:v>
                </c:pt>
                <c:pt idx="118" formatCode="General">
                  <c:v>6.764E-3</c:v>
                </c:pt>
                <c:pt idx="119" formatCode="General">
                  <c:v>1.5188999999999999E-2</c:v>
                </c:pt>
                <c:pt idx="120" formatCode="General">
                  <c:v>7.1130000000000004E-3</c:v>
                </c:pt>
                <c:pt idx="121" formatCode="General">
                  <c:v>9.8840000000000004E-3</c:v>
                </c:pt>
                <c:pt idx="122" formatCode="General">
                  <c:v>8.9160000000000003E-3</c:v>
                </c:pt>
                <c:pt idx="123" formatCode="General">
                  <c:v>7.2830000000000004E-3</c:v>
                </c:pt>
                <c:pt idx="124" formatCode="General">
                  <c:v>1.0869999999999999E-2</c:v>
                </c:pt>
                <c:pt idx="125" formatCode="General">
                  <c:v>1.4291E-2</c:v>
                </c:pt>
                <c:pt idx="126" formatCode="General">
                  <c:v>8.071E-3</c:v>
                </c:pt>
                <c:pt idx="127" formatCode="General">
                  <c:v>9.9299999999999996E-3</c:v>
                </c:pt>
                <c:pt idx="128" formatCode="General">
                  <c:v>6.9300000000000004E-3</c:v>
                </c:pt>
                <c:pt idx="129" formatCode="General">
                  <c:v>3.8040000000000001E-3</c:v>
                </c:pt>
                <c:pt idx="130" formatCode="General">
                  <c:v>5.0000000000000001E-3</c:v>
                </c:pt>
                <c:pt idx="131" formatCode="General">
                  <c:v>1.3901E-2</c:v>
                </c:pt>
                <c:pt idx="132" formatCode="General">
                  <c:v>1.4114E-2</c:v>
                </c:pt>
                <c:pt idx="133" formatCode="General">
                  <c:v>7.6109999999999997E-3</c:v>
                </c:pt>
                <c:pt idx="134" formatCode="General">
                  <c:v>9.1669999999999998E-3</c:v>
                </c:pt>
                <c:pt idx="135" formatCode="General">
                  <c:v>2.7620000000000001E-3</c:v>
                </c:pt>
                <c:pt idx="136" formatCode="General">
                  <c:v>7.4079999999999997E-3</c:v>
                </c:pt>
                <c:pt idx="137" formatCode="General">
                  <c:v>9.9939999999999994E-3</c:v>
                </c:pt>
                <c:pt idx="138" formatCode="General">
                  <c:v>1.2269E-2</c:v>
                </c:pt>
                <c:pt idx="139" formatCode="General">
                  <c:v>1.4215E-2</c:v>
                </c:pt>
                <c:pt idx="140" formatCode="General">
                  <c:v>8.9219999999999994E-3</c:v>
                </c:pt>
                <c:pt idx="141" formatCode="General">
                  <c:v>1.2383E-2</c:v>
                </c:pt>
                <c:pt idx="142" formatCode="General">
                  <c:v>1.0149E-2</c:v>
                </c:pt>
                <c:pt idx="143" formatCode="General">
                  <c:v>2.2629999999999998E-3</c:v>
                </c:pt>
                <c:pt idx="144" formatCode="General">
                  <c:v>1.2248999999999999E-2</c:v>
                </c:pt>
                <c:pt idx="145" formatCode="General">
                  <c:v>1.8355E-2</c:v>
                </c:pt>
                <c:pt idx="146" formatCode="General">
                  <c:v>1.2703000000000001E-2</c:v>
                </c:pt>
                <c:pt idx="147" formatCode="General">
                  <c:v>1.2030000000000001E-3</c:v>
                </c:pt>
                <c:pt idx="148" formatCode="General">
                  <c:v>1.214E-2</c:v>
                </c:pt>
                <c:pt idx="149" formatCode="General">
                  <c:v>6.6439999999999997E-3</c:v>
                </c:pt>
                <c:pt idx="150" formatCode="General">
                  <c:v>8.8360000000000001E-3</c:v>
                </c:pt>
                <c:pt idx="151" formatCode="General">
                  <c:v>1.2215999999999999E-2</c:v>
                </c:pt>
                <c:pt idx="152" formatCode="General">
                  <c:v>3.9129999999999998E-3</c:v>
                </c:pt>
                <c:pt idx="153" formatCode="General">
                  <c:v>7.77E-3</c:v>
                </c:pt>
                <c:pt idx="154" formatCode="General">
                  <c:v>2.3E-5</c:v>
                </c:pt>
                <c:pt idx="155" formatCode="General">
                  <c:v>5.9839999999999997E-3</c:v>
                </c:pt>
                <c:pt idx="158" formatCode="General">
                  <c:v>9.0840000000000001E-3</c:v>
                </c:pt>
                <c:pt idx="159" formatCode="General">
                  <c:v>1.3977E-2</c:v>
                </c:pt>
                <c:pt idx="160" formatCode="General">
                  <c:v>1.3738E-2</c:v>
                </c:pt>
                <c:pt idx="161" formatCode="General">
                  <c:v>1.4855E-2</c:v>
                </c:pt>
                <c:pt idx="162" formatCode="General">
                  <c:v>1.6147000000000002E-2</c:v>
                </c:pt>
                <c:pt idx="163" formatCode="General">
                  <c:v>1.5678999999999998E-2</c:v>
                </c:pt>
                <c:pt idx="164" formatCode="General">
                  <c:v>1.6742E-2</c:v>
                </c:pt>
                <c:pt idx="165" formatCode="General">
                  <c:v>8.5190000000000005E-3</c:v>
                </c:pt>
                <c:pt idx="166" formatCode="General">
                  <c:v>1.3623E-2</c:v>
                </c:pt>
                <c:pt idx="167" formatCode="General">
                  <c:v>1.6323000000000001E-2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83-544B-8AB5-1618BDFDB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8079"/>
        <c:axId val="1416137632"/>
      </c:scatterChart>
      <c:valAx>
        <c:axId val="20068079"/>
        <c:scaling>
          <c:orientation val="minMax"/>
          <c:min val="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137632"/>
        <c:crosses val="autoZero"/>
        <c:crossBetween val="midCat"/>
      </c:valAx>
      <c:valAx>
        <c:axId val="141613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7783496361477"/>
          <c:y val="3.6191411614879432E-2"/>
          <c:w val="0.84514759847781107"/>
          <c:h val="0.8669897183910119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'CPX_Summary Molar '!$Y$1</c:f>
              <c:strCache>
                <c:ptCount val="1"/>
                <c:pt idx="0">
                  <c:v>Cr#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0">
                <a:solidFill>
                  <a:schemeClr val="tx1"/>
                </a:solidFill>
              </a:ln>
              <a:effectLst/>
            </c:spPr>
          </c:marker>
          <c:xVal>
            <c:numRef>
              <c:f>'CPX_Summary Molar '!$X$2:$X$169</c:f>
              <c:numCache>
                <c:formatCode>0.00</c:formatCode>
                <c:ptCount val="168"/>
                <c:pt idx="0">
                  <c:v>91.719705867555973</c:v>
                </c:pt>
                <c:pt idx="1">
                  <c:v>91.771805485761462</c:v>
                </c:pt>
                <c:pt idx="2">
                  <c:v>91.877177075550989</c:v>
                </c:pt>
                <c:pt idx="3">
                  <c:v>91.608178347404078</c:v>
                </c:pt>
                <c:pt idx="4">
                  <c:v>91.794937171066138</c:v>
                </c:pt>
                <c:pt idx="5">
                  <c:v>91.632873170546802</c:v>
                </c:pt>
                <c:pt idx="6">
                  <c:v>91.632108737220889</c:v>
                </c:pt>
                <c:pt idx="7">
                  <c:v>91.633637603872714</c:v>
                </c:pt>
                <c:pt idx="8">
                  <c:v>91.714994824596147</c:v>
                </c:pt>
                <c:pt idx="9">
                  <c:v>91.635397984899924</c:v>
                </c:pt>
                <c:pt idx="10">
                  <c:v>91.758306621139141</c:v>
                </c:pt>
                <c:pt idx="11">
                  <c:v>91.273685674829309</c:v>
                </c:pt>
                <c:pt idx="12">
                  <c:v>91.748451320962161</c:v>
                </c:pt>
                <c:pt idx="13">
                  <c:v>91.889740361968251</c:v>
                </c:pt>
                <c:pt idx="14">
                  <c:v>91.693826322663966</c:v>
                </c:pt>
                <c:pt idx="15">
                  <c:v>91.636605123593213</c:v>
                </c:pt>
                <c:pt idx="16">
                  <c:v>91.854625831382634</c:v>
                </c:pt>
                <c:pt idx="17">
                  <c:v>91.38309139372015</c:v>
                </c:pt>
                <c:pt idx="19">
                  <c:v>91.671360336853795</c:v>
                </c:pt>
                <c:pt idx="20">
                  <c:v>92.292318931301565</c:v>
                </c:pt>
                <c:pt idx="22">
                  <c:v>91.731977580752542</c:v>
                </c:pt>
                <c:pt idx="23">
                  <c:v>91.731977580752542</c:v>
                </c:pt>
                <c:pt idx="24">
                  <c:v>92.394326881886116</c:v>
                </c:pt>
                <c:pt idx="25" formatCode="General">
                  <c:v>82.337509574146466</c:v>
                </c:pt>
                <c:pt idx="26" formatCode="General">
                  <c:v>80.297321238243484</c:v>
                </c:pt>
                <c:pt idx="27" formatCode="General">
                  <c:v>82.359847496806921</c:v>
                </c:pt>
                <c:pt idx="28" formatCode="General">
                  <c:v>78.87368993718799</c:v>
                </c:pt>
                <c:pt idx="29" formatCode="General">
                  <c:v>76.762358584000111</c:v>
                </c:pt>
                <c:pt idx="30" formatCode="General">
                  <c:v>77.394506857924199</c:v>
                </c:pt>
                <c:pt idx="31" formatCode="General">
                  <c:v>77.399987124336945</c:v>
                </c:pt>
                <c:pt idx="32" formatCode="General">
                  <c:v>77.885338277895158</c:v>
                </c:pt>
                <c:pt idx="33" formatCode="General">
                  <c:v>78.96522029489816</c:v>
                </c:pt>
                <c:pt idx="34" formatCode="General">
                  <c:v>79.084859980343282</c:v>
                </c:pt>
                <c:pt idx="35" formatCode="General">
                  <c:v>78.394915320168508</c:v>
                </c:pt>
                <c:pt idx="36" formatCode="General">
                  <c:v>79.207951328156113</c:v>
                </c:pt>
                <c:pt idx="37" formatCode="General">
                  <c:v>79.758835765953989</c:v>
                </c:pt>
                <c:pt idx="38" formatCode="General">
                  <c:v>80.165260077222015</c:v>
                </c:pt>
                <c:pt idx="39" formatCode="General">
                  <c:v>80.357568436577765</c:v>
                </c:pt>
                <c:pt idx="40" formatCode="General">
                  <c:v>87.465106032037582</c:v>
                </c:pt>
                <c:pt idx="41" formatCode="General">
                  <c:v>91.055379837639251</c:v>
                </c:pt>
                <c:pt idx="42" formatCode="General">
                  <c:v>91.64969477290316</c:v>
                </c:pt>
                <c:pt idx="43" formatCode="General">
                  <c:v>90.921531810819928</c:v>
                </c:pt>
                <c:pt idx="44" formatCode="General">
                  <c:v>91.238312778947844</c:v>
                </c:pt>
                <c:pt idx="45" formatCode="General">
                  <c:v>91.09472460297674</c:v>
                </c:pt>
                <c:pt idx="46" formatCode="General">
                  <c:v>91.127858037091798</c:v>
                </c:pt>
                <c:pt idx="47" formatCode="General">
                  <c:v>90.991239981746844</c:v>
                </c:pt>
                <c:pt idx="48" formatCode="General">
                  <c:v>91.290704658157935</c:v>
                </c:pt>
                <c:pt idx="49" formatCode="General">
                  <c:v>91.60974821037307</c:v>
                </c:pt>
                <c:pt idx="50" formatCode="General">
                  <c:v>91.480744253484232</c:v>
                </c:pt>
                <c:pt idx="51" formatCode="General">
                  <c:v>91.472326038390364</c:v>
                </c:pt>
                <c:pt idx="52" formatCode="General">
                  <c:v>91.671769547899245</c:v>
                </c:pt>
                <c:pt idx="53" formatCode="General">
                  <c:v>91.537627437123859</c:v>
                </c:pt>
                <c:pt idx="54" formatCode="General">
                  <c:v>91.450165972864454</c:v>
                </c:pt>
                <c:pt idx="55" formatCode="General">
                  <c:v>91.489181801784866</c:v>
                </c:pt>
                <c:pt idx="56" formatCode="General">
                  <c:v>91.2299792514263</c:v>
                </c:pt>
                <c:pt idx="57" formatCode="General">
                  <c:v>91.22174888216999</c:v>
                </c:pt>
                <c:pt idx="58" formatCode="General">
                  <c:v>91.479985495224142</c:v>
                </c:pt>
                <c:pt idx="59" formatCode="General">
                  <c:v>91.450619287105184</c:v>
                </c:pt>
                <c:pt idx="60" formatCode="General">
                  <c:v>91.432621360377425</c:v>
                </c:pt>
                <c:pt idx="61" formatCode="General">
                  <c:v>91.134339259146714</c:v>
                </c:pt>
                <c:pt idx="62" formatCode="General">
                  <c:v>91.319529543890241</c:v>
                </c:pt>
                <c:pt idx="63" formatCode="General">
                  <c:v>91.313507859879323</c:v>
                </c:pt>
                <c:pt idx="64" formatCode="General">
                  <c:v>81.761510652591824</c:v>
                </c:pt>
                <c:pt idx="65" formatCode="General">
                  <c:v>90.543981824064545</c:v>
                </c:pt>
                <c:pt idx="66" formatCode="General">
                  <c:v>91.543864147744571</c:v>
                </c:pt>
                <c:pt idx="67" formatCode="General">
                  <c:v>92.381980283643017</c:v>
                </c:pt>
                <c:pt idx="68" formatCode="General">
                  <c:v>92.56317294365283</c:v>
                </c:pt>
                <c:pt idx="69" formatCode="General">
                  <c:v>91.324766862167095</c:v>
                </c:pt>
                <c:pt idx="70" formatCode="General">
                  <c:v>90.346645082875796</c:v>
                </c:pt>
                <c:pt idx="71" formatCode="General">
                  <c:v>89.978312066466444</c:v>
                </c:pt>
                <c:pt idx="72" formatCode="General">
                  <c:v>90.746153702504557</c:v>
                </c:pt>
                <c:pt idx="73" formatCode="General">
                  <c:v>90.396430597972284</c:v>
                </c:pt>
                <c:pt idx="74" formatCode="General">
                  <c:v>90.923502230117649</c:v>
                </c:pt>
                <c:pt idx="75" formatCode="General">
                  <c:v>90.949671850822838</c:v>
                </c:pt>
                <c:pt idx="76" formatCode="General">
                  <c:v>90.586858283400815</c:v>
                </c:pt>
                <c:pt idx="77" formatCode="General">
                  <c:v>90.710464722092922</c:v>
                </c:pt>
                <c:pt idx="78" formatCode="General">
                  <c:v>91.081423079527241</c:v>
                </c:pt>
                <c:pt idx="79" formatCode="General">
                  <c:v>90.98896479457764</c:v>
                </c:pt>
                <c:pt idx="80" formatCode="General">
                  <c:v>90.592592826710188</c:v>
                </c:pt>
                <c:pt idx="81" formatCode="General">
                  <c:v>90.972401542269779</c:v>
                </c:pt>
                <c:pt idx="82" formatCode="General">
                  <c:v>90.703040111488107</c:v>
                </c:pt>
                <c:pt idx="83" formatCode="General">
                  <c:v>90.693729689133889</c:v>
                </c:pt>
                <c:pt idx="84" formatCode="General">
                  <c:v>90.527061499663162</c:v>
                </c:pt>
                <c:pt idx="85" formatCode="General">
                  <c:v>90.977736067191955</c:v>
                </c:pt>
                <c:pt idx="86" formatCode="General">
                  <c:v>74.999014675068707</c:v>
                </c:pt>
                <c:pt idx="87" formatCode="General">
                  <c:v>81.028170946170079</c:v>
                </c:pt>
                <c:pt idx="88" formatCode="General">
                  <c:v>90.976379309466864</c:v>
                </c:pt>
                <c:pt idx="89" formatCode="General">
                  <c:v>90.753150739707905</c:v>
                </c:pt>
                <c:pt idx="90" formatCode="General">
                  <c:v>88.918529464613471</c:v>
                </c:pt>
                <c:pt idx="91" formatCode="General">
                  <c:v>89.966102198125881</c:v>
                </c:pt>
                <c:pt idx="92" formatCode="General">
                  <c:v>89.974540355126635</c:v>
                </c:pt>
                <c:pt idx="93" formatCode="General">
                  <c:v>90.558131991533685</c:v>
                </c:pt>
                <c:pt idx="94" formatCode="General">
                  <c:v>90.102785341537341</c:v>
                </c:pt>
                <c:pt idx="95" formatCode="General">
                  <c:v>89.939043749786507</c:v>
                </c:pt>
                <c:pt idx="96" formatCode="General">
                  <c:v>89.541016204291651</c:v>
                </c:pt>
                <c:pt idx="97" formatCode="General">
                  <c:v>90.39111717432354</c:v>
                </c:pt>
                <c:pt idx="98" formatCode="General">
                  <c:v>90.147743997173819</c:v>
                </c:pt>
                <c:pt idx="99" formatCode="General">
                  <c:v>92.028657811504317</c:v>
                </c:pt>
                <c:pt idx="100" formatCode="General">
                  <c:v>91.209279316215643</c:v>
                </c:pt>
                <c:pt idx="101" formatCode="General">
                  <c:v>90.546833176730345</c:v>
                </c:pt>
                <c:pt idx="102" formatCode="General">
                  <c:v>89.873552614623748</c:v>
                </c:pt>
                <c:pt idx="103" formatCode="General">
                  <c:v>91.061578578594762</c:v>
                </c:pt>
                <c:pt idx="104" formatCode="General">
                  <c:v>91.042242190690146</c:v>
                </c:pt>
                <c:pt idx="105" formatCode="General">
                  <c:v>90.67889741917358</c:v>
                </c:pt>
                <c:pt idx="106" formatCode="General">
                  <c:v>91.012732163571542</c:v>
                </c:pt>
                <c:pt idx="107" formatCode="General">
                  <c:v>90.712621878374193</c:v>
                </c:pt>
                <c:pt idx="108" formatCode="General">
                  <c:v>91.43738363286306</c:v>
                </c:pt>
                <c:pt idx="109" formatCode="General">
                  <c:v>91.406405783430245</c:v>
                </c:pt>
                <c:pt idx="110" formatCode="General">
                  <c:v>90.649919414233409</c:v>
                </c:pt>
                <c:pt idx="111" formatCode="General">
                  <c:v>90.434530044822807</c:v>
                </c:pt>
                <c:pt idx="112" formatCode="General">
                  <c:v>91.173568374642628</c:v>
                </c:pt>
                <c:pt idx="113" formatCode="General">
                  <c:v>91.144614393734955</c:v>
                </c:pt>
                <c:pt idx="114" formatCode="General">
                  <c:v>91.710984902968775</c:v>
                </c:pt>
                <c:pt idx="115" formatCode="General">
                  <c:v>90.830932599977231</c:v>
                </c:pt>
                <c:pt idx="116" formatCode="General">
                  <c:v>90.325331459325724</c:v>
                </c:pt>
                <c:pt idx="117" formatCode="General">
                  <c:v>91.324507941748408</c:v>
                </c:pt>
                <c:pt idx="118" formatCode="General">
                  <c:v>90.522028453684754</c:v>
                </c:pt>
                <c:pt idx="119" formatCode="General">
                  <c:v>90.190891536499507</c:v>
                </c:pt>
                <c:pt idx="120" formatCode="General">
                  <c:v>90.650126088830291</c:v>
                </c:pt>
                <c:pt idx="121" formatCode="General">
                  <c:v>91.738304729075963</c:v>
                </c:pt>
                <c:pt idx="122" formatCode="General">
                  <c:v>91.725557553907237</c:v>
                </c:pt>
                <c:pt idx="123" formatCode="General">
                  <c:v>90.803831253085164</c:v>
                </c:pt>
                <c:pt idx="124" formatCode="General">
                  <c:v>90.679576237051336</c:v>
                </c:pt>
                <c:pt idx="125" formatCode="General">
                  <c:v>89.670949845878766</c:v>
                </c:pt>
                <c:pt idx="126" formatCode="General">
                  <c:v>91.512390583766575</c:v>
                </c:pt>
                <c:pt idx="127" formatCode="General">
                  <c:v>90.756168473177752</c:v>
                </c:pt>
                <c:pt idx="128" formatCode="General">
                  <c:v>91.151689573723914</c:v>
                </c:pt>
                <c:pt idx="129" formatCode="General">
                  <c:v>91.349872823966365</c:v>
                </c:pt>
                <c:pt idx="130" formatCode="General">
                  <c:v>91.059172279695204</c:v>
                </c:pt>
                <c:pt idx="131" formatCode="General">
                  <c:v>91.254019615900006</c:v>
                </c:pt>
                <c:pt idx="132" formatCode="General">
                  <c:v>90.962331978652145</c:v>
                </c:pt>
                <c:pt idx="133" formatCode="General">
                  <c:v>91.170691168657726</c:v>
                </c:pt>
                <c:pt idx="134" formatCode="General">
                  <c:v>91.180751192496075</c:v>
                </c:pt>
                <c:pt idx="135" formatCode="General">
                  <c:v>91.840929382439541</c:v>
                </c:pt>
                <c:pt idx="136" formatCode="General">
                  <c:v>91.596284069747753</c:v>
                </c:pt>
                <c:pt idx="137" formatCode="General">
                  <c:v>91.521968228676926</c:v>
                </c:pt>
                <c:pt idx="138" formatCode="General">
                  <c:v>91.460272441616112</c:v>
                </c:pt>
                <c:pt idx="139" formatCode="General">
                  <c:v>91.48611548688703</c:v>
                </c:pt>
                <c:pt idx="140" formatCode="General">
                  <c:v>92.377323893980446</c:v>
                </c:pt>
                <c:pt idx="141" formatCode="General">
                  <c:v>89.702366605035138</c:v>
                </c:pt>
                <c:pt idx="142" formatCode="General">
                  <c:v>91.026353275227237</c:v>
                </c:pt>
                <c:pt idx="143" formatCode="General">
                  <c:v>91.23034222814114</c:v>
                </c:pt>
                <c:pt idx="144" formatCode="General">
                  <c:v>91.2552743602741</c:v>
                </c:pt>
                <c:pt idx="145" formatCode="General">
                  <c:v>90.426646593251604</c:v>
                </c:pt>
                <c:pt idx="146" formatCode="General">
                  <c:v>90.850707840019027</c:v>
                </c:pt>
                <c:pt idx="147" formatCode="General">
                  <c:v>91.271712118304919</c:v>
                </c:pt>
                <c:pt idx="148" formatCode="General">
                  <c:v>91.291793184409258</c:v>
                </c:pt>
                <c:pt idx="149" formatCode="General">
                  <c:v>92.654621043307557</c:v>
                </c:pt>
                <c:pt idx="150" formatCode="General">
                  <c:v>90.062991495442219</c:v>
                </c:pt>
                <c:pt idx="151" formatCode="General">
                  <c:v>91.872621812040194</c:v>
                </c:pt>
                <c:pt idx="152" formatCode="General">
                  <c:v>91.236073293683901</c:v>
                </c:pt>
                <c:pt idx="153" formatCode="General">
                  <c:v>91.108814583025733</c:v>
                </c:pt>
                <c:pt idx="154" formatCode="General">
                  <c:v>91.533954287119812</c:v>
                </c:pt>
                <c:pt idx="155" formatCode="General">
                  <c:v>90.749462271960567</c:v>
                </c:pt>
                <c:pt idx="158">
                  <c:v>90.826619679832262</c:v>
                </c:pt>
                <c:pt idx="159">
                  <c:v>90.807340171802679</c:v>
                </c:pt>
                <c:pt idx="160">
                  <c:v>90.758018918180554</c:v>
                </c:pt>
                <c:pt idx="161">
                  <c:v>90.808152656243863</c:v>
                </c:pt>
                <c:pt idx="162">
                  <c:v>91.167145518619108</c:v>
                </c:pt>
                <c:pt idx="163">
                  <c:v>90.626519140636248</c:v>
                </c:pt>
                <c:pt idx="164">
                  <c:v>90.972474311589195</c:v>
                </c:pt>
                <c:pt idx="165">
                  <c:v>91.031063300836976</c:v>
                </c:pt>
                <c:pt idx="166">
                  <c:v>91.038110105450798</c:v>
                </c:pt>
                <c:pt idx="167">
                  <c:v>91.003048673651747</c:v>
                </c:pt>
              </c:numCache>
            </c:numRef>
          </c:xVal>
          <c:yVal>
            <c:numRef>
              <c:f>'CPX_Summary Molar '!$BT$2:$BT$169</c:f>
              <c:numCache>
                <c:formatCode>General</c:formatCode>
                <c:ptCount val="168"/>
                <c:pt idx="0">
                  <c:v>3.8427038760471518E-3</c:v>
                </c:pt>
                <c:pt idx="1">
                  <c:v>3.7827826561653605E-3</c:v>
                </c:pt>
                <c:pt idx="2">
                  <c:v>3.9612128135496664E-3</c:v>
                </c:pt>
                <c:pt idx="3">
                  <c:v>4.0943423616827922E-3</c:v>
                </c:pt>
                <c:pt idx="4">
                  <c:v>3.2358247113437773E-3</c:v>
                </c:pt>
                <c:pt idx="5">
                  <c:v>3.9424611017085621E-3</c:v>
                </c:pt>
                <c:pt idx="6">
                  <c:v>4.1620150005183265E-3</c:v>
                </c:pt>
                <c:pt idx="7">
                  <c:v>3.7242146005187068E-3</c:v>
                </c:pt>
                <c:pt idx="8">
                  <c:v>4.2958563895581503E-3</c:v>
                </c:pt>
                <c:pt idx="9">
                  <c:v>3.6615362301032585E-3</c:v>
                </c:pt>
                <c:pt idx="10">
                  <c:v>2.6194767519358985E-3</c:v>
                </c:pt>
                <c:pt idx="11">
                  <c:v>4.249406734487495E-3</c:v>
                </c:pt>
                <c:pt idx="12">
                  <c:v>4.2794358750106818E-3</c:v>
                </c:pt>
                <c:pt idx="13">
                  <c:v>4.2129163866528249E-3</c:v>
                </c:pt>
                <c:pt idx="14">
                  <c:v>3.8874359187733775E-3</c:v>
                </c:pt>
                <c:pt idx="15">
                  <c:v>4.0511859490655186E-3</c:v>
                </c:pt>
                <c:pt idx="16">
                  <c:v>3.5872330962860347E-3</c:v>
                </c:pt>
                <c:pt idx="17">
                  <c:v>4.3021575469941236E-3</c:v>
                </c:pt>
                <c:pt idx="19">
                  <c:v>4.4856467163933962E-3</c:v>
                </c:pt>
                <c:pt idx="20">
                  <c:v>8.9291053512857363E-3</c:v>
                </c:pt>
                <c:pt idx="22">
                  <c:v>3.7378546578087468E-3</c:v>
                </c:pt>
                <c:pt idx="23">
                  <c:v>3.7378546578087468E-3</c:v>
                </c:pt>
                <c:pt idx="24">
                  <c:v>8.1161471304156095E-3</c:v>
                </c:pt>
                <c:pt idx="25">
                  <c:v>1.1039472323960717E-3</c:v>
                </c:pt>
                <c:pt idx="26">
                  <c:v>2.291609905909904E-3</c:v>
                </c:pt>
                <c:pt idx="27">
                  <c:v>5.835378457252732E-4</c:v>
                </c:pt>
                <c:pt idx="28">
                  <c:v>1.2118800092761096E-3</c:v>
                </c:pt>
                <c:pt idx="29">
                  <c:v>1.2757619213404439E-3</c:v>
                </c:pt>
                <c:pt idx="30">
                  <c:v>1.0814781260469653E-3</c:v>
                </c:pt>
                <c:pt idx="31">
                  <c:v>1.2026126578399416E-3</c:v>
                </c:pt>
                <c:pt idx="32">
                  <c:v>1.4137324725332914E-3</c:v>
                </c:pt>
                <c:pt idx="33">
                  <c:v>1.4807887609503488E-3</c:v>
                </c:pt>
                <c:pt idx="34">
                  <c:v>1.5219808496479213E-3</c:v>
                </c:pt>
                <c:pt idx="35">
                  <c:v>1.4823017353874444E-3</c:v>
                </c:pt>
                <c:pt idx="36">
                  <c:v>1.8367291606698911E-3</c:v>
                </c:pt>
                <c:pt idx="37">
                  <c:v>2.3133344990105631E-3</c:v>
                </c:pt>
                <c:pt idx="38">
                  <c:v>2.4319534338633703E-3</c:v>
                </c:pt>
                <c:pt idx="39">
                  <c:v>3.0829186041850401E-3</c:v>
                </c:pt>
                <c:pt idx="40">
                  <c:v>3.5157818976082984E-3</c:v>
                </c:pt>
                <c:pt idx="41">
                  <c:v>3.6864790058162571E-3</c:v>
                </c:pt>
                <c:pt idx="42">
                  <c:v>3.5651764939075596E-3</c:v>
                </c:pt>
                <c:pt idx="43">
                  <c:v>3.5523525495325062E-3</c:v>
                </c:pt>
                <c:pt idx="44">
                  <c:v>3.4978620518115169E-3</c:v>
                </c:pt>
                <c:pt idx="45">
                  <c:v>3.602105322907979E-3</c:v>
                </c:pt>
                <c:pt idx="46">
                  <c:v>3.6990757260899352E-3</c:v>
                </c:pt>
                <c:pt idx="47">
                  <c:v>3.7679510832532345E-3</c:v>
                </c:pt>
                <c:pt idx="48">
                  <c:v>3.6572781423635198E-3</c:v>
                </c:pt>
                <c:pt idx="49">
                  <c:v>3.588292236916544E-3</c:v>
                </c:pt>
                <c:pt idx="50">
                  <c:v>3.5324670176172402E-3</c:v>
                </c:pt>
                <c:pt idx="51">
                  <c:v>3.5756187091659009E-3</c:v>
                </c:pt>
                <c:pt idx="52">
                  <c:v>3.4255153438050678E-3</c:v>
                </c:pt>
                <c:pt idx="53">
                  <c:v>3.5231333744567281E-3</c:v>
                </c:pt>
                <c:pt idx="54">
                  <c:v>3.6040085763002737E-3</c:v>
                </c:pt>
                <c:pt idx="55">
                  <c:v>3.4406541690120882E-3</c:v>
                </c:pt>
                <c:pt idx="56">
                  <c:v>3.5099887839198439E-3</c:v>
                </c:pt>
                <c:pt idx="57">
                  <c:v>3.5025053511932055E-3</c:v>
                </c:pt>
                <c:pt idx="58">
                  <c:v>3.4588354554524114E-3</c:v>
                </c:pt>
                <c:pt idx="59">
                  <c:v>3.2548883204565086E-3</c:v>
                </c:pt>
                <c:pt idx="60">
                  <c:v>3.3157141350964687E-3</c:v>
                </c:pt>
                <c:pt idx="61">
                  <c:v>3.2570250666650322E-3</c:v>
                </c:pt>
                <c:pt idx="62">
                  <c:v>3.3035554619739809E-3</c:v>
                </c:pt>
                <c:pt idx="63">
                  <c:v>3.4276862559826809E-3</c:v>
                </c:pt>
                <c:pt idx="64">
                  <c:v>1.3044431620229846E-3</c:v>
                </c:pt>
                <c:pt idx="65">
                  <c:v>1.3438909101973262E-2</c:v>
                </c:pt>
                <c:pt idx="66">
                  <c:v>9.3562211874475658E-3</c:v>
                </c:pt>
                <c:pt idx="67">
                  <c:v>3.3918374295459318E-3</c:v>
                </c:pt>
                <c:pt idx="68">
                  <c:v>2.1919528771393026E-3</c:v>
                </c:pt>
                <c:pt idx="69">
                  <c:v>9.7864079573583545E-3</c:v>
                </c:pt>
                <c:pt idx="70">
                  <c:v>1.3818530226480363E-2</c:v>
                </c:pt>
                <c:pt idx="71">
                  <c:v>4.4504463168309879E-3</c:v>
                </c:pt>
                <c:pt idx="72">
                  <c:v>4.2132959428914938E-3</c:v>
                </c:pt>
                <c:pt idx="73">
                  <c:v>3.9962508722698091E-3</c:v>
                </c:pt>
                <c:pt idx="74">
                  <c:v>4.2200413583453455E-3</c:v>
                </c:pt>
                <c:pt idx="75">
                  <c:v>4.0883113396332979E-3</c:v>
                </c:pt>
                <c:pt idx="76">
                  <c:v>4.0215634528905555E-3</c:v>
                </c:pt>
                <c:pt idx="77">
                  <c:v>4.1751138254436868E-3</c:v>
                </c:pt>
                <c:pt idx="78">
                  <c:v>4.2201603839101733E-3</c:v>
                </c:pt>
                <c:pt idx="79">
                  <c:v>4.1762857076565688E-3</c:v>
                </c:pt>
                <c:pt idx="80">
                  <c:v>3.9940674696682761E-3</c:v>
                </c:pt>
                <c:pt idx="81">
                  <c:v>4.2394846540147113E-3</c:v>
                </c:pt>
                <c:pt idx="82">
                  <c:v>4.0077393406491735E-3</c:v>
                </c:pt>
                <c:pt idx="83">
                  <c:v>4.0747644848371754E-3</c:v>
                </c:pt>
                <c:pt idx="84">
                  <c:v>4.0371696195785215E-3</c:v>
                </c:pt>
                <c:pt idx="85">
                  <c:v>3.9881947188943247E-3</c:v>
                </c:pt>
                <c:pt idx="86">
                  <c:v>2.673123363052018E-3</c:v>
                </c:pt>
                <c:pt idx="87">
                  <c:v>1.8328838753811803E-3</c:v>
                </c:pt>
                <c:pt idx="88">
                  <c:v>0</c:v>
                </c:pt>
                <c:pt idx="89">
                  <c:v>0</c:v>
                </c:pt>
                <c:pt idx="90">
                  <c:v>1.2835142082082517E-2</c:v>
                </c:pt>
                <c:pt idx="91">
                  <c:v>9.5414061135284355E-3</c:v>
                </c:pt>
                <c:pt idx="92">
                  <c:v>9.3682916510419295E-3</c:v>
                </c:pt>
                <c:pt idx="93">
                  <c:v>8.1048481885070203E-3</c:v>
                </c:pt>
                <c:pt idx="94">
                  <c:v>7.7277332218867179E-3</c:v>
                </c:pt>
                <c:pt idx="95">
                  <c:v>8.0277124268000495E-3</c:v>
                </c:pt>
                <c:pt idx="96">
                  <c:v>1.184627418805813E-2</c:v>
                </c:pt>
                <c:pt idx="97">
                  <c:v>1.0485084163602368E-2</c:v>
                </c:pt>
                <c:pt idx="98">
                  <c:v>1.2349062748372212E-2</c:v>
                </c:pt>
                <c:pt idx="99">
                  <c:v>1.1268273838899797E-2</c:v>
                </c:pt>
                <c:pt idx="100">
                  <c:v>1.0403665687297139E-2</c:v>
                </c:pt>
                <c:pt idx="101">
                  <c:v>1.366897487874302E-2</c:v>
                </c:pt>
                <c:pt idx="102">
                  <c:v>8.2687327391423437E-3</c:v>
                </c:pt>
                <c:pt idx="103">
                  <c:v>1.1406481712946889E-2</c:v>
                </c:pt>
                <c:pt idx="104">
                  <c:v>7.7437968911340405E-3</c:v>
                </c:pt>
                <c:pt idx="105">
                  <c:v>1.113276203163336E-2</c:v>
                </c:pt>
                <c:pt idx="106">
                  <c:v>7.7368462121433597E-3</c:v>
                </c:pt>
                <c:pt idx="107">
                  <c:v>9.0635355113021215E-3</c:v>
                </c:pt>
                <c:pt idx="108">
                  <c:v>7.3359346842865464E-3</c:v>
                </c:pt>
                <c:pt idx="109">
                  <c:v>5.4510077817501194E-3</c:v>
                </c:pt>
                <c:pt idx="110">
                  <c:v>1.4648007335007667E-2</c:v>
                </c:pt>
                <c:pt idx="111">
                  <c:v>1.3333591810117928E-2</c:v>
                </c:pt>
                <c:pt idx="112">
                  <c:v>7.7608496975388611E-3</c:v>
                </c:pt>
                <c:pt idx="113">
                  <c:v>8.659946906962401E-3</c:v>
                </c:pt>
                <c:pt idx="114">
                  <c:v>9.4286699215958576E-3</c:v>
                </c:pt>
                <c:pt idx="115">
                  <c:v>1.0416942456175424E-2</c:v>
                </c:pt>
                <c:pt idx="116">
                  <c:v>1.0193618168130062E-2</c:v>
                </c:pt>
                <c:pt idx="117">
                  <c:v>8.1008471837888101E-3</c:v>
                </c:pt>
                <c:pt idx="118">
                  <c:v>1.4794933515887301E-2</c:v>
                </c:pt>
                <c:pt idx="119">
                  <c:v>1.2871376007007577E-2</c:v>
                </c:pt>
                <c:pt idx="120">
                  <c:v>1.429956061514572E-2</c:v>
                </c:pt>
                <c:pt idx="121">
                  <c:v>7.8875879006214556E-3</c:v>
                </c:pt>
                <c:pt idx="122">
                  <c:v>9.0633051464050485E-3</c:v>
                </c:pt>
                <c:pt idx="123">
                  <c:v>1.6347014410948855E-2</c:v>
                </c:pt>
                <c:pt idx="124">
                  <c:v>7.2353106259277532E-3</c:v>
                </c:pt>
                <c:pt idx="125">
                  <c:v>1.3769395267987657E-2</c:v>
                </c:pt>
                <c:pt idx="126">
                  <c:v>8.6069673408935756E-3</c:v>
                </c:pt>
                <c:pt idx="127">
                  <c:v>8.4928237154036131E-3</c:v>
                </c:pt>
                <c:pt idx="128">
                  <c:v>1.1439501563253121E-2</c:v>
                </c:pt>
                <c:pt idx="129">
                  <c:v>1.2644827162573055E-2</c:v>
                </c:pt>
                <c:pt idx="130">
                  <c:v>8.0587811325636485E-3</c:v>
                </c:pt>
                <c:pt idx="131">
                  <c:v>7.2450612454677335E-3</c:v>
                </c:pt>
                <c:pt idx="132">
                  <c:v>4.4180342387629317E-3</c:v>
                </c:pt>
                <c:pt idx="133">
                  <c:v>1.30664209654474E-2</c:v>
                </c:pt>
                <c:pt idx="134">
                  <c:v>5.9693977350395756E-3</c:v>
                </c:pt>
                <c:pt idx="135">
                  <c:v>1.0951370452729944E-2</c:v>
                </c:pt>
                <c:pt idx="136">
                  <c:v>8.4682111931551601E-3</c:v>
                </c:pt>
                <c:pt idx="137">
                  <c:v>8.5147358705511336E-3</c:v>
                </c:pt>
                <c:pt idx="138">
                  <c:v>7.8693118393937771E-3</c:v>
                </c:pt>
                <c:pt idx="139">
                  <c:v>8.7293868288495745E-3</c:v>
                </c:pt>
                <c:pt idx="140">
                  <c:v>4.8736319018419056E-3</c:v>
                </c:pt>
                <c:pt idx="141">
                  <c:v>9.6977632525454948E-3</c:v>
                </c:pt>
                <c:pt idx="142">
                  <c:v>1.0965835139335951E-2</c:v>
                </c:pt>
                <c:pt idx="143">
                  <c:v>9.0798057791489188E-3</c:v>
                </c:pt>
                <c:pt idx="144">
                  <c:v>1.1053423972544765E-2</c:v>
                </c:pt>
                <c:pt idx="145">
                  <c:v>9.9849827818901896E-3</c:v>
                </c:pt>
                <c:pt idx="146">
                  <c:v>4.8277147764975142E-3</c:v>
                </c:pt>
                <c:pt idx="147">
                  <c:v>1.0730013483298776E-2</c:v>
                </c:pt>
                <c:pt idx="148">
                  <c:v>1.0123795901063312E-2</c:v>
                </c:pt>
                <c:pt idx="149">
                  <c:v>6.6176320131413873E-3</c:v>
                </c:pt>
                <c:pt idx="150">
                  <c:v>5.3252917713395246E-3</c:v>
                </c:pt>
                <c:pt idx="151">
                  <c:v>7.5759370482012846E-3</c:v>
                </c:pt>
                <c:pt idx="152">
                  <c:v>6.7364813912749706E-3</c:v>
                </c:pt>
                <c:pt idx="153">
                  <c:v>9.1405805013852464E-3</c:v>
                </c:pt>
                <c:pt idx="154">
                  <c:v>1.0963114436505335E-2</c:v>
                </c:pt>
                <c:pt idx="155">
                  <c:v>4.5663510040146156E-3</c:v>
                </c:pt>
                <c:pt idx="158">
                  <c:v>4.2910004149255866E-3</c:v>
                </c:pt>
                <c:pt idx="159">
                  <c:v>4.1189755239280871E-3</c:v>
                </c:pt>
                <c:pt idx="160">
                  <c:v>4.6380603576626923E-3</c:v>
                </c:pt>
                <c:pt idx="161">
                  <c:v>3.9685600070830237E-3</c:v>
                </c:pt>
                <c:pt idx="162">
                  <c:v>4.3067861285741756E-3</c:v>
                </c:pt>
                <c:pt idx="163">
                  <c:v>4.1759387895274917E-3</c:v>
                </c:pt>
                <c:pt idx="164">
                  <c:v>3.8886039003996906E-3</c:v>
                </c:pt>
                <c:pt idx="165">
                  <c:v>4.2386719030664708E-3</c:v>
                </c:pt>
                <c:pt idx="166">
                  <c:v>4.5193186578803548E-3</c:v>
                </c:pt>
                <c:pt idx="167">
                  <c:v>4.510690650055345E-3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92-2C4E-9290-793E9B6AB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8079"/>
        <c:axId val="1416137632"/>
      </c:scatterChart>
      <c:valAx>
        <c:axId val="20068079"/>
        <c:scaling>
          <c:orientation val="minMax"/>
          <c:min val="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137632"/>
        <c:crosses val="autoZero"/>
        <c:crossBetween val="midCat"/>
      </c:valAx>
      <c:valAx>
        <c:axId val="1416137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[Cr] mole</a:t>
                </a:r>
                <a:r>
                  <a:rPr lang="en-US" sz="1400" baseline="0"/>
                  <a:t> fraction</a:t>
                </a:r>
              </a:p>
              <a:p>
                <a:pPr>
                  <a:defRPr sz="1400"/>
                </a:pP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7783496361477"/>
          <c:y val="3.6191411614879432E-2"/>
          <c:w val="0.84514759847781107"/>
          <c:h val="0.8669897183910119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'CPX_Summary Molar '!$Y$1</c:f>
              <c:strCache>
                <c:ptCount val="1"/>
                <c:pt idx="0">
                  <c:v>Cr#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0">
                <a:solidFill>
                  <a:schemeClr val="tx1"/>
                </a:solidFill>
              </a:ln>
              <a:effectLst/>
            </c:spPr>
          </c:marker>
          <c:xVal>
            <c:numRef>
              <c:f>'CPX_Summary Molar '!$X$2:$X$169</c:f>
              <c:numCache>
                <c:formatCode>0.00</c:formatCode>
                <c:ptCount val="168"/>
                <c:pt idx="0">
                  <c:v>91.719705867555973</c:v>
                </c:pt>
                <c:pt idx="1">
                  <c:v>91.771805485761462</c:v>
                </c:pt>
                <c:pt idx="2">
                  <c:v>91.877177075550989</c:v>
                </c:pt>
                <c:pt idx="3">
                  <c:v>91.608178347404078</c:v>
                </c:pt>
                <c:pt idx="4">
                  <c:v>91.794937171066138</c:v>
                </c:pt>
                <c:pt idx="5">
                  <c:v>91.632873170546802</c:v>
                </c:pt>
                <c:pt idx="6">
                  <c:v>91.632108737220889</c:v>
                </c:pt>
                <c:pt idx="7">
                  <c:v>91.633637603872714</c:v>
                </c:pt>
                <c:pt idx="8">
                  <c:v>91.714994824596147</c:v>
                </c:pt>
                <c:pt idx="9">
                  <c:v>91.635397984899924</c:v>
                </c:pt>
                <c:pt idx="10">
                  <c:v>91.758306621139141</c:v>
                </c:pt>
                <c:pt idx="11">
                  <c:v>91.273685674829309</c:v>
                </c:pt>
                <c:pt idx="12">
                  <c:v>91.748451320962161</c:v>
                </c:pt>
                <c:pt idx="13">
                  <c:v>91.889740361968251</c:v>
                </c:pt>
                <c:pt idx="14">
                  <c:v>91.693826322663966</c:v>
                </c:pt>
                <c:pt idx="15">
                  <c:v>91.636605123593213</c:v>
                </c:pt>
                <c:pt idx="16">
                  <c:v>91.854625831382634</c:v>
                </c:pt>
                <c:pt idx="17">
                  <c:v>91.38309139372015</c:v>
                </c:pt>
                <c:pt idx="19">
                  <c:v>91.671360336853795</c:v>
                </c:pt>
                <c:pt idx="20">
                  <c:v>92.292318931301565</c:v>
                </c:pt>
                <c:pt idx="22">
                  <c:v>91.731977580752542</c:v>
                </c:pt>
                <c:pt idx="23">
                  <c:v>91.731977580752542</c:v>
                </c:pt>
                <c:pt idx="24">
                  <c:v>92.394326881886116</c:v>
                </c:pt>
                <c:pt idx="25" formatCode="General">
                  <c:v>82.337509574146466</c:v>
                </c:pt>
                <c:pt idx="26" formatCode="General">
                  <c:v>80.297321238243484</c:v>
                </c:pt>
                <c:pt idx="27" formatCode="General">
                  <c:v>82.359847496806921</c:v>
                </c:pt>
                <c:pt idx="28" formatCode="General">
                  <c:v>78.87368993718799</c:v>
                </c:pt>
                <c:pt idx="29" formatCode="General">
                  <c:v>76.762358584000111</c:v>
                </c:pt>
                <c:pt idx="30" formatCode="General">
                  <c:v>77.394506857924199</c:v>
                </c:pt>
                <c:pt idx="31" formatCode="General">
                  <c:v>77.399987124336945</c:v>
                </c:pt>
                <c:pt idx="32" formatCode="General">
                  <c:v>77.885338277895158</c:v>
                </c:pt>
                <c:pt idx="33" formatCode="General">
                  <c:v>78.96522029489816</c:v>
                </c:pt>
                <c:pt idx="34" formatCode="General">
                  <c:v>79.084859980343282</c:v>
                </c:pt>
                <c:pt idx="35" formatCode="General">
                  <c:v>78.394915320168508</c:v>
                </c:pt>
                <c:pt idx="36" formatCode="General">
                  <c:v>79.207951328156113</c:v>
                </c:pt>
                <c:pt idx="37" formatCode="General">
                  <c:v>79.758835765953989</c:v>
                </c:pt>
                <c:pt idx="38" formatCode="General">
                  <c:v>80.165260077222015</c:v>
                </c:pt>
                <c:pt idx="39" formatCode="General">
                  <c:v>80.357568436577765</c:v>
                </c:pt>
                <c:pt idx="40" formatCode="General">
                  <c:v>87.465106032037582</c:v>
                </c:pt>
                <c:pt idx="41" formatCode="General">
                  <c:v>91.055379837639251</c:v>
                </c:pt>
                <c:pt idx="42" formatCode="General">
                  <c:v>91.64969477290316</c:v>
                </c:pt>
                <c:pt idx="43" formatCode="General">
                  <c:v>90.921531810819928</c:v>
                </c:pt>
                <c:pt idx="44" formatCode="General">
                  <c:v>91.238312778947844</c:v>
                </c:pt>
                <c:pt idx="45" formatCode="General">
                  <c:v>91.09472460297674</c:v>
                </c:pt>
                <c:pt idx="46" formatCode="General">
                  <c:v>91.127858037091798</c:v>
                </c:pt>
                <c:pt idx="47" formatCode="General">
                  <c:v>90.991239981746844</c:v>
                </c:pt>
                <c:pt idx="48" formatCode="General">
                  <c:v>91.290704658157935</c:v>
                </c:pt>
                <c:pt idx="49" formatCode="General">
                  <c:v>91.60974821037307</c:v>
                </c:pt>
                <c:pt idx="50" formatCode="General">
                  <c:v>91.480744253484232</c:v>
                </c:pt>
                <c:pt idx="51" formatCode="General">
                  <c:v>91.472326038390364</c:v>
                </c:pt>
                <c:pt idx="52" formatCode="General">
                  <c:v>91.671769547899245</c:v>
                </c:pt>
                <c:pt idx="53" formatCode="General">
                  <c:v>91.537627437123859</c:v>
                </c:pt>
                <c:pt idx="54" formatCode="General">
                  <c:v>91.450165972864454</c:v>
                </c:pt>
                <c:pt idx="55" formatCode="General">
                  <c:v>91.489181801784866</c:v>
                </c:pt>
                <c:pt idx="56" formatCode="General">
                  <c:v>91.2299792514263</c:v>
                </c:pt>
                <c:pt idx="57" formatCode="General">
                  <c:v>91.22174888216999</c:v>
                </c:pt>
                <c:pt idx="58" formatCode="General">
                  <c:v>91.479985495224142</c:v>
                </c:pt>
                <c:pt idx="59" formatCode="General">
                  <c:v>91.450619287105184</c:v>
                </c:pt>
                <c:pt idx="60" formatCode="General">
                  <c:v>91.432621360377425</c:v>
                </c:pt>
                <c:pt idx="61" formatCode="General">
                  <c:v>91.134339259146714</c:v>
                </c:pt>
                <c:pt idx="62" formatCode="General">
                  <c:v>91.319529543890241</c:v>
                </c:pt>
                <c:pt idx="63" formatCode="General">
                  <c:v>91.313507859879323</c:v>
                </c:pt>
                <c:pt idx="64" formatCode="General">
                  <c:v>81.761510652591824</c:v>
                </c:pt>
                <c:pt idx="65" formatCode="General">
                  <c:v>90.543981824064545</c:v>
                </c:pt>
                <c:pt idx="66" formatCode="General">
                  <c:v>91.543864147744571</c:v>
                </c:pt>
                <c:pt idx="67" formatCode="General">
                  <c:v>92.381980283643017</c:v>
                </c:pt>
                <c:pt idx="68" formatCode="General">
                  <c:v>92.56317294365283</c:v>
                </c:pt>
                <c:pt idx="69" formatCode="General">
                  <c:v>91.324766862167095</c:v>
                </c:pt>
                <c:pt idx="70" formatCode="General">
                  <c:v>90.346645082875796</c:v>
                </c:pt>
                <c:pt idx="71" formatCode="General">
                  <c:v>89.978312066466444</c:v>
                </c:pt>
                <c:pt idx="72" formatCode="General">
                  <c:v>90.746153702504557</c:v>
                </c:pt>
                <c:pt idx="73" formatCode="General">
                  <c:v>90.396430597972284</c:v>
                </c:pt>
                <c:pt idx="74" formatCode="General">
                  <c:v>90.923502230117649</c:v>
                </c:pt>
                <c:pt idx="75" formatCode="General">
                  <c:v>90.949671850822838</c:v>
                </c:pt>
                <c:pt idx="76" formatCode="General">
                  <c:v>90.586858283400815</c:v>
                </c:pt>
                <c:pt idx="77" formatCode="General">
                  <c:v>90.710464722092922</c:v>
                </c:pt>
                <c:pt idx="78" formatCode="General">
                  <c:v>91.081423079527241</c:v>
                </c:pt>
                <c:pt idx="79" formatCode="General">
                  <c:v>90.98896479457764</c:v>
                </c:pt>
                <c:pt idx="80" formatCode="General">
                  <c:v>90.592592826710188</c:v>
                </c:pt>
                <c:pt idx="81" formatCode="General">
                  <c:v>90.972401542269779</c:v>
                </c:pt>
                <c:pt idx="82" formatCode="General">
                  <c:v>90.703040111488107</c:v>
                </c:pt>
                <c:pt idx="83" formatCode="General">
                  <c:v>90.693729689133889</c:v>
                </c:pt>
                <c:pt idx="84" formatCode="General">
                  <c:v>90.527061499663162</c:v>
                </c:pt>
                <c:pt idx="85" formatCode="General">
                  <c:v>90.977736067191955</c:v>
                </c:pt>
                <c:pt idx="86" formatCode="General">
                  <c:v>74.999014675068707</c:v>
                </c:pt>
                <c:pt idx="87" formatCode="General">
                  <c:v>81.028170946170079</c:v>
                </c:pt>
                <c:pt idx="88" formatCode="General">
                  <c:v>90.976379309466864</c:v>
                </c:pt>
                <c:pt idx="89" formatCode="General">
                  <c:v>90.753150739707905</c:v>
                </c:pt>
                <c:pt idx="90" formatCode="General">
                  <c:v>88.918529464613471</c:v>
                </c:pt>
                <c:pt idx="91" formatCode="General">
                  <c:v>89.966102198125881</c:v>
                </c:pt>
                <c:pt idx="92" formatCode="General">
                  <c:v>89.974540355126635</c:v>
                </c:pt>
                <c:pt idx="93" formatCode="General">
                  <c:v>90.558131991533685</c:v>
                </c:pt>
                <c:pt idx="94" formatCode="General">
                  <c:v>90.102785341537341</c:v>
                </c:pt>
                <c:pt idx="95" formatCode="General">
                  <c:v>89.939043749786507</c:v>
                </c:pt>
                <c:pt idx="96" formatCode="General">
                  <c:v>89.541016204291651</c:v>
                </c:pt>
                <c:pt idx="97" formatCode="General">
                  <c:v>90.39111717432354</c:v>
                </c:pt>
                <c:pt idx="98" formatCode="General">
                  <c:v>90.147743997173819</c:v>
                </c:pt>
                <c:pt idx="99" formatCode="General">
                  <c:v>92.028657811504317</c:v>
                </c:pt>
                <c:pt idx="100" formatCode="General">
                  <c:v>91.209279316215643</c:v>
                </c:pt>
                <c:pt idx="101" formatCode="General">
                  <c:v>90.546833176730345</c:v>
                </c:pt>
                <c:pt idx="102" formatCode="General">
                  <c:v>89.873552614623748</c:v>
                </c:pt>
                <c:pt idx="103" formatCode="General">
                  <c:v>91.061578578594762</c:v>
                </c:pt>
                <c:pt idx="104" formatCode="General">
                  <c:v>91.042242190690146</c:v>
                </c:pt>
                <c:pt idx="105" formatCode="General">
                  <c:v>90.67889741917358</c:v>
                </c:pt>
                <c:pt idx="106" formatCode="General">
                  <c:v>91.012732163571542</c:v>
                </c:pt>
                <c:pt idx="107" formatCode="General">
                  <c:v>90.712621878374193</c:v>
                </c:pt>
                <c:pt idx="108" formatCode="General">
                  <c:v>91.43738363286306</c:v>
                </c:pt>
                <c:pt idx="109" formatCode="General">
                  <c:v>91.406405783430245</c:v>
                </c:pt>
                <c:pt idx="110" formatCode="General">
                  <c:v>90.649919414233409</c:v>
                </c:pt>
                <c:pt idx="111" formatCode="General">
                  <c:v>90.434530044822807</c:v>
                </c:pt>
                <c:pt idx="112" formatCode="General">
                  <c:v>91.173568374642628</c:v>
                </c:pt>
                <c:pt idx="113" formatCode="General">
                  <c:v>91.144614393734955</c:v>
                </c:pt>
                <c:pt idx="114" formatCode="General">
                  <c:v>91.710984902968775</c:v>
                </c:pt>
                <c:pt idx="115" formatCode="General">
                  <c:v>90.830932599977231</c:v>
                </c:pt>
                <c:pt idx="116" formatCode="General">
                  <c:v>90.325331459325724</c:v>
                </c:pt>
                <c:pt idx="117" formatCode="General">
                  <c:v>91.324507941748408</c:v>
                </c:pt>
                <c:pt idx="118" formatCode="General">
                  <c:v>90.522028453684754</c:v>
                </c:pt>
                <c:pt idx="119" formatCode="General">
                  <c:v>90.190891536499507</c:v>
                </c:pt>
                <c:pt idx="120" formatCode="General">
                  <c:v>90.650126088830291</c:v>
                </c:pt>
                <c:pt idx="121" formatCode="General">
                  <c:v>91.738304729075963</c:v>
                </c:pt>
                <c:pt idx="122" formatCode="General">
                  <c:v>91.725557553907237</c:v>
                </c:pt>
                <c:pt idx="123" formatCode="General">
                  <c:v>90.803831253085164</c:v>
                </c:pt>
                <c:pt idx="124" formatCode="General">
                  <c:v>90.679576237051336</c:v>
                </c:pt>
                <c:pt idx="125" formatCode="General">
                  <c:v>89.670949845878766</c:v>
                </c:pt>
                <c:pt idx="126" formatCode="General">
                  <c:v>91.512390583766575</c:v>
                </c:pt>
                <c:pt idx="127" formatCode="General">
                  <c:v>90.756168473177752</c:v>
                </c:pt>
                <c:pt idx="128" formatCode="General">
                  <c:v>91.151689573723914</c:v>
                </c:pt>
                <c:pt idx="129" formatCode="General">
                  <c:v>91.349872823966365</c:v>
                </c:pt>
                <c:pt idx="130" formatCode="General">
                  <c:v>91.059172279695204</c:v>
                </c:pt>
                <c:pt idx="131" formatCode="General">
                  <c:v>91.254019615900006</c:v>
                </c:pt>
                <c:pt idx="132" formatCode="General">
                  <c:v>90.962331978652145</c:v>
                </c:pt>
                <c:pt idx="133" formatCode="General">
                  <c:v>91.170691168657726</c:v>
                </c:pt>
                <c:pt idx="134" formatCode="General">
                  <c:v>91.180751192496075</c:v>
                </c:pt>
                <c:pt idx="135" formatCode="General">
                  <c:v>91.840929382439541</c:v>
                </c:pt>
                <c:pt idx="136" formatCode="General">
                  <c:v>91.596284069747753</c:v>
                </c:pt>
                <c:pt idx="137" formatCode="General">
                  <c:v>91.521968228676926</c:v>
                </c:pt>
                <c:pt idx="138" formatCode="General">
                  <c:v>91.460272441616112</c:v>
                </c:pt>
                <c:pt idx="139" formatCode="General">
                  <c:v>91.48611548688703</c:v>
                </c:pt>
                <c:pt idx="140" formatCode="General">
                  <c:v>92.377323893980446</c:v>
                </c:pt>
                <c:pt idx="141" formatCode="General">
                  <c:v>89.702366605035138</c:v>
                </c:pt>
                <c:pt idx="142" formatCode="General">
                  <c:v>91.026353275227237</c:v>
                </c:pt>
                <c:pt idx="143" formatCode="General">
                  <c:v>91.23034222814114</c:v>
                </c:pt>
                <c:pt idx="144" formatCode="General">
                  <c:v>91.2552743602741</c:v>
                </c:pt>
                <c:pt idx="145" formatCode="General">
                  <c:v>90.426646593251604</c:v>
                </c:pt>
                <c:pt idx="146" formatCode="General">
                  <c:v>90.850707840019027</c:v>
                </c:pt>
                <c:pt idx="147" formatCode="General">
                  <c:v>91.271712118304919</c:v>
                </c:pt>
                <c:pt idx="148" formatCode="General">
                  <c:v>91.291793184409258</c:v>
                </c:pt>
                <c:pt idx="149" formatCode="General">
                  <c:v>92.654621043307557</c:v>
                </c:pt>
                <c:pt idx="150" formatCode="General">
                  <c:v>90.062991495442219</c:v>
                </c:pt>
                <c:pt idx="151" formatCode="General">
                  <c:v>91.872621812040194</c:v>
                </c:pt>
                <c:pt idx="152" formatCode="General">
                  <c:v>91.236073293683901</c:v>
                </c:pt>
                <c:pt idx="153" formatCode="General">
                  <c:v>91.108814583025733</c:v>
                </c:pt>
                <c:pt idx="154" formatCode="General">
                  <c:v>91.533954287119812</c:v>
                </c:pt>
                <c:pt idx="155" formatCode="General">
                  <c:v>90.749462271960567</c:v>
                </c:pt>
                <c:pt idx="158">
                  <c:v>90.826619679832262</c:v>
                </c:pt>
                <c:pt idx="159">
                  <c:v>90.807340171802679</c:v>
                </c:pt>
                <c:pt idx="160">
                  <c:v>90.758018918180554</c:v>
                </c:pt>
                <c:pt idx="161">
                  <c:v>90.808152656243863</c:v>
                </c:pt>
                <c:pt idx="162">
                  <c:v>91.167145518619108</c:v>
                </c:pt>
                <c:pt idx="163">
                  <c:v>90.626519140636248</c:v>
                </c:pt>
                <c:pt idx="164">
                  <c:v>90.972474311589195</c:v>
                </c:pt>
                <c:pt idx="165">
                  <c:v>91.031063300836976</c:v>
                </c:pt>
                <c:pt idx="166">
                  <c:v>91.038110105450798</c:v>
                </c:pt>
                <c:pt idx="167">
                  <c:v>91.003048673651747</c:v>
                </c:pt>
              </c:numCache>
            </c:numRef>
          </c:xVal>
          <c:yVal>
            <c:numRef>
              <c:f>'CPX_Summary Molar '!$BV$2:$BV$169</c:f>
              <c:numCache>
                <c:formatCode>General</c:formatCode>
                <c:ptCount val="168"/>
                <c:pt idx="0">
                  <c:v>3.878220827609144E-2</c:v>
                </c:pt>
                <c:pt idx="1">
                  <c:v>3.8760805604159169E-2</c:v>
                </c:pt>
                <c:pt idx="2">
                  <c:v>3.9028423787563875E-2</c:v>
                </c:pt>
                <c:pt idx="3">
                  <c:v>3.9837865994748631E-2</c:v>
                </c:pt>
                <c:pt idx="4">
                  <c:v>3.7340142911471759E-2</c:v>
                </c:pt>
                <c:pt idx="5">
                  <c:v>3.8817903050077388E-2</c:v>
                </c:pt>
                <c:pt idx="6">
                  <c:v>3.9598357085880206E-2</c:v>
                </c:pt>
                <c:pt idx="7">
                  <c:v>3.8048273589823101E-2</c:v>
                </c:pt>
                <c:pt idx="8">
                  <c:v>4.1147339059815664E-2</c:v>
                </c:pt>
                <c:pt idx="9">
                  <c:v>3.8983045667703754E-2</c:v>
                </c:pt>
                <c:pt idx="10">
                  <c:v>3.6406262060592602E-2</c:v>
                </c:pt>
                <c:pt idx="11">
                  <c:v>4.1397842227266397E-2</c:v>
                </c:pt>
                <c:pt idx="12">
                  <c:v>3.9859052859354704E-2</c:v>
                </c:pt>
                <c:pt idx="13">
                  <c:v>3.9497697879881381E-2</c:v>
                </c:pt>
                <c:pt idx="14">
                  <c:v>3.9281587269864179E-2</c:v>
                </c:pt>
                <c:pt idx="15">
                  <c:v>3.9587656037396543E-2</c:v>
                </c:pt>
                <c:pt idx="16">
                  <c:v>3.8676491010899677E-2</c:v>
                </c:pt>
                <c:pt idx="17">
                  <c:v>4.0180426585234873E-2</c:v>
                </c:pt>
                <c:pt idx="19">
                  <c:v>4.0633494674430434E-2</c:v>
                </c:pt>
                <c:pt idx="20">
                  <c:v>6.0245583956898704E-2</c:v>
                </c:pt>
                <c:pt idx="22">
                  <c:v>3.9206247311803048E-2</c:v>
                </c:pt>
                <c:pt idx="23">
                  <c:v>3.9206247311803048E-2</c:v>
                </c:pt>
                <c:pt idx="24">
                  <c:v>7.3684792607197472E-2</c:v>
                </c:pt>
                <c:pt idx="26">
                  <c:v>8.05339012215745E-2</c:v>
                </c:pt>
                <c:pt idx="27">
                  <c:v>4.3761825726016987E-2</c:v>
                </c:pt>
                <c:pt idx="28">
                  <c:v>8.6056283549713328E-2</c:v>
                </c:pt>
                <c:pt idx="29">
                  <c:v>9.1187317453155337E-2</c:v>
                </c:pt>
                <c:pt idx="30">
                  <c:v>8.7501075138396681E-2</c:v>
                </c:pt>
                <c:pt idx="31">
                  <c:v>8.5203829045489704E-2</c:v>
                </c:pt>
                <c:pt idx="32">
                  <c:v>8.4985816997286245E-2</c:v>
                </c:pt>
                <c:pt idx="33">
                  <c:v>8.2540414225449346E-2</c:v>
                </c:pt>
                <c:pt idx="34">
                  <c:v>8.2936888078840906E-2</c:v>
                </c:pt>
                <c:pt idx="35">
                  <c:v>8.6056179652565221E-2</c:v>
                </c:pt>
                <c:pt idx="36">
                  <c:v>9.0129684892654244E-2</c:v>
                </c:pt>
                <c:pt idx="37">
                  <c:v>8.8723202776410354E-2</c:v>
                </c:pt>
                <c:pt idx="38">
                  <c:v>8.2617472319811786E-2</c:v>
                </c:pt>
                <c:pt idx="39">
                  <c:v>8.1707676871096993E-2</c:v>
                </c:pt>
                <c:pt idx="40">
                  <c:v>6.2607403149802773E-2</c:v>
                </c:pt>
                <c:pt idx="41">
                  <c:v>3.7768494744925787E-2</c:v>
                </c:pt>
                <c:pt idx="42">
                  <c:v>3.724474422381123E-2</c:v>
                </c:pt>
                <c:pt idx="43">
                  <c:v>3.665697894294756E-2</c:v>
                </c:pt>
                <c:pt idx="44">
                  <c:v>3.7173484046256297E-2</c:v>
                </c:pt>
                <c:pt idx="45">
                  <c:v>3.6608986712003459E-2</c:v>
                </c:pt>
                <c:pt idx="46">
                  <c:v>3.7165718259595172E-2</c:v>
                </c:pt>
                <c:pt idx="47">
                  <c:v>3.7408145339553098E-2</c:v>
                </c:pt>
                <c:pt idx="48">
                  <c:v>3.7055689125511625E-2</c:v>
                </c:pt>
                <c:pt idx="49">
                  <c:v>3.7050235071393593E-2</c:v>
                </c:pt>
                <c:pt idx="50">
                  <c:v>3.6952252494077867E-2</c:v>
                </c:pt>
                <c:pt idx="51">
                  <c:v>3.6848278128134584E-2</c:v>
                </c:pt>
                <c:pt idx="52">
                  <c:v>3.6556405733909059E-2</c:v>
                </c:pt>
                <c:pt idx="53">
                  <c:v>3.7134894935945101E-2</c:v>
                </c:pt>
                <c:pt idx="54">
                  <c:v>3.6706928442799408E-2</c:v>
                </c:pt>
                <c:pt idx="55">
                  <c:v>3.7332181356152572E-2</c:v>
                </c:pt>
                <c:pt idx="56">
                  <c:v>3.6866468356863948E-2</c:v>
                </c:pt>
                <c:pt idx="57">
                  <c:v>3.6597717706242691E-2</c:v>
                </c:pt>
                <c:pt idx="58">
                  <c:v>3.6997413001611107E-2</c:v>
                </c:pt>
                <c:pt idx="59">
                  <c:v>3.6520142106650375E-2</c:v>
                </c:pt>
                <c:pt idx="60">
                  <c:v>3.7215548714787071E-2</c:v>
                </c:pt>
                <c:pt idx="61">
                  <c:v>3.6742376403637811E-2</c:v>
                </c:pt>
                <c:pt idx="62">
                  <c:v>3.6826740069159355E-2</c:v>
                </c:pt>
                <c:pt idx="63">
                  <c:v>3.7937013591339747E-2</c:v>
                </c:pt>
                <c:pt idx="65">
                  <c:v>0.10498963248733989</c:v>
                </c:pt>
                <c:pt idx="66">
                  <c:v>8.0517031906651063E-2</c:v>
                </c:pt>
                <c:pt idx="67">
                  <c:v>3.2320101464995157E-2</c:v>
                </c:pt>
                <c:pt idx="68">
                  <c:v>2.9747185378032726E-2</c:v>
                </c:pt>
                <c:pt idx="69">
                  <c:v>7.5363411916445189E-2</c:v>
                </c:pt>
                <c:pt idx="70">
                  <c:v>0.10216142263866478</c:v>
                </c:pt>
                <c:pt idx="71">
                  <c:v>5.341370971452182E-2</c:v>
                </c:pt>
                <c:pt idx="72">
                  <c:v>4.3728387237799017E-2</c:v>
                </c:pt>
                <c:pt idx="73">
                  <c:v>4.3497926301212228E-2</c:v>
                </c:pt>
                <c:pt idx="74">
                  <c:v>4.2805683269910938E-2</c:v>
                </c:pt>
                <c:pt idx="75">
                  <c:v>4.2818706773325867E-2</c:v>
                </c:pt>
                <c:pt idx="76">
                  <c:v>4.2783293670695194E-2</c:v>
                </c:pt>
                <c:pt idx="77">
                  <c:v>4.3140485410061789E-2</c:v>
                </c:pt>
                <c:pt idx="78">
                  <c:v>4.3537289090396003E-2</c:v>
                </c:pt>
                <c:pt idx="79">
                  <c:v>4.2838844554451472E-2</c:v>
                </c:pt>
                <c:pt idx="80">
                  <c:v>4.2772362014213687E-2</c:v>
                </c:pt>
                <c:pt idx="81">
                  <c:v>4.2834997913663277E-2</c:v>
                </c:pt>
                <c:pt idx="82">
                  <c:v>4.1917791920936608E-2</c:v>
                </c:pt>
                <c:pt idx="83">
                  <c:v>4.2635378054199161E-2</c:v>
                </c:pt>
                <c:pt idx="84">
                  <c:v>4.2862648011249324E-2</c:v>
                </c:pt>
                <c:pt idx="85">
                  <c:v>4.3892381755400341E-2</c:v>
                </c:pt>
                <c:pt idx="86">
                  <c:v>0.14440961474377959</c:v>
                </c:pt>
                <c:pt idx="87">
                  <c:v>7.3268024006151206E-2</c:v>
                </c:pt>
                <c:pt idx="88">
                  <c:v>7.7490397453945856E-2</c:v>
                </c:pt>
                <c:pt idx="89">
                  <c:v>7.3629026142209342E-2</c:v>
                </c:pt>
                <c:pt idx="90">
                  <c:v>8.1663690616964282E-2</c:v>
                </c:pt>
                <c:pt idx="91">
                  <c:v>6.2151567261611647E-2</c:v>
                </c:pt>
                <c:pt idx="92">
                  <c:v>5.9537411947305947E-2</c:v>
                </c:pt>
                <c:pt idx="93">
                  <c:v>9.0866815944311161E-2</c:v>
                </c:pt>
                <c:pt idx="94">
                  <c:v>6.2486953405720518E-2</c:v>
                </c:pt>
                <c:pt idx="95">
                  <c:v>6.7215132370108482E-2</c:v>
                </c:pt>
                <c:pt idx="96">
                  <c:v>0.11894428805480878</c:v>
                </c:pt>
                <c:pt idx="97">
                  <c:v>6.9321460039567337E-2</c:v>
                </c:pt>
                <c:pt idx="98">
                  <c:v>9.7968811108563356E-2</c:v>
                </c:pt>
                <c:pt idx="99">
                  <c:v>8.2272413352201534E-2</c:v>
                </c:pt>
                <c:pt idx="100">
                  <c:v>9.2617110530932426E-2</c:v>
                </c:pt>
                <c:pt idx="101">
                  <c:v>0.10688155452312117</c:v>
                </c:pt>
                <c:pt idx="102">
                  <c:v>9.2949490683869929E-2</c:v>
                </c:pt>
                <c:pt idx="103">
                  <c:v>5.8831181670601675E-2</c:v>
                </c:pt>
                <c:pt idx="104">
                  <c:v>4.6800737142895628E-2</c:v>
                </c:pt>
                <c:pt idx="105">
                  <c:v>9.0746145148509302E-2</c:v>
                </c:pt>
                <c:pt idx="106">
                  <c:v>9.2048989703988643E-2</c:v>
                </c:pt>
                <c:pt idx="107">
                  <c:v>8.8781422627446843E-2</c:v>
                </c:pt>
                <c:pt idx="108">
                  <c:v>6.5889100168289541E-2</c:v>
                </c:pt>
                <c:pt idx="109">
                  <c:v>7.3453680075619518E-2</c:v>
                </c:pt>
                <c:pt idx="110">
                  <c:v>0.11153301765667258</c:v>
                </c:pt>
                <c:pt idx="111">
                  <c:v>0.1185220652949496</c:v>
                </c:pt>
                <c:pt idx="112">
                  <c:v>8.3362855876094377E-2</c:v>
                </c:pt>
                <c:pt idx="113">
                  <c:v>8.1899087473886606E-2</c:v>
                </c:pt>
                <c:pt idx="114">
                  <c:v>7.079983355729727E-2</c:v>
                </c:pt>
                <c:pt idx="115">
                  <c:v>8.4810830527244765E-2</c:v>
                </c:pt>
                <c:pt idx="116">
                  <c:v>0.10467785817042019</c:v>
                </c:pt>
                <c:pt idx="117">
                  <c:v>7.9767718411342239E-2</c:v>
                </c:pt>
                <c:pt idx="118">
                  <c:v>0.12479155039201968</c:v>
                </c:pt>
                <c:pt idx="119">
                  <c:v>0.11313319798026775</c:v>
                </c:pt>
                <c:pt idx="120">
                  <c:v>0.1101189546478562</c:v>
                </c:pt>
                <c:pt idx="121">
                  <c:v>6.5714645784832965E-2</c:v>
                </c:pt>
                <c:pt idx="122">
                  <c:v>7.1849290572250049E-2</c:v>
                </c:pt>
                <c:pt idx="123">
                  <c:v>0.11105758345861651</c:v>
                </c:pt>
                <c:pt idx="124">
                  <c:v>5.7801348948337078E-2</c:v>
                </c:pt>
                <c:pt idx="125">
                  <c:v>0.10553529739728496</c:v>
                </c:pt>
                <c:pt idx="126">
                  <c:v>4.3634980590798525E-2</c:v>
                </c:pt>
                <c:pt idx="127">
                  <c:v>7.0663965049586483E-2</c:v>
                </c:pt>
                <c:pt idx="128">
                  <c:v>8.9327924361948932E-2</c:v>
                </c:pt>
                <c:pt idx="129">
                  <c:v>5.1445795256616716E-2</c:v>
                </c:pt>
                <c:pt idx="130">
                  <c:v>8.5453912962659043E-2</c:v>
                </c:pt>
                <c:pt idx="131">
                  <c:v>7.9210428286850279E-2</c:v>
                </c:pt>
                <c:pt idx="132">
                  <c:v>4.7401988384270288E-2</c:v>
                </c:pt>
                <c:pt idx="133">
                  <c:v>6.3885542045584234E-2</c:v>
                </c:pt>
                <c:pt idx="134">
                  <c:v>7.569277031459215E-2</c:v>
                </c:pt>
                <c:pt idx="135">
                  <c:v>6.7199255300876989E-2</c:v>
                </c:pt>
                <c:pt idx="136">
                  <c:v>7.4950085409664413E-2</c:v>
                </c:pt>
                <c:pt idx="137">
                  <c:v>7.1423533225023511E-2</c:v>
                </c:pt>
                <c:pt idx="138">
                  <c:v>7.6882800052699582E-2</c:v>
                </c:pt>
                <c:pt idx="139">
                  <c:v>7.4551102137412825E-2</c:v>
                </c:pt>
                <c:pt idx="140">
                  <c:v>5.9323442970369823E-2</c:v>
                </c:pt>
                <c:pt idx="141">
                  <c:v>6.0184925507607352E-2</c:v>
                </c:pt>
                <c:pt idx="142">
                  <c:v>8.474853208960656E-2</c:v>
                </c:pt>
                <c:pt idx="143">
                  <c:v>7.3276781451473316E-2</c:v>
                </c:pt>
                <c:pt idx="144">
                  <c:v>8.5382745719925615E-2</c:v>
                </c:pt>
                <c:pt idx="145">
                  <c:v>0.10243658760049078</c:v>
                </c:pt>
                <c:pt idx="146">
                  <c:v>4.6298957676278535E-2</c:v>
                </c:pt>
                <c:pt idx="147">
                  <c:v>8.3874454454730407E-2</c:v>
                </c:pt>
                <c:pt idx="148">
                  <c:v>7.0745326666122821E-2</c:v>
                </c:pt>
                <c:pt idx="149">
                  <c:v>3.871338907936181E-2</c:v>
                </c:pt>
                <c:pt idx="150">
                  <c:v>8.9565066138374158E-2</c:v>
                </c:pt>
                <c:pt idx="151">
                  <c:v>6.1998315080497371E-2</c:v>
                </c:pt>
                <c:pt idx="152">
                  <c:v>6.1865251780789866E-2</c:v>
                </c:pt>
                <c:pt idx="153">
                  <c:v>6.6328304133795674E-2</c:v>
                </c:pt>
                <c:pt idx="154">
                  <c:v>4.9188021604920189E-2</c:v>
                </c:pt>
                <c:pt idx="155">
                  <c:v>4.6223726151007623E-2</c:v>
                </c:pt>
                <c:pt idx="158">
                  <c:v>4.31455024591769E-2</c:v>
                </c:pt>
                <c:pt idx="159">
                  <c:v>4.2967530160987678E-2</c:v>
                </c:pt>
                <c:pt idx="160">
                  <c:v>4.7198367182761831E-2</c:v>
                </c:pt>
                <c:pt idx="161">
                  <c:v>4.4512658576516102E-2</c:v>
                </c:pt>
                <c:pt idx="162">
                  <c:v>4.5673966202421278E-2</c:v>
                </c:pt>
                <c:pt idx="163">
                  <c:v>4.5410194018914364E-2</c:v>
                </c:pt>
                <c:pt idx="164">
                  <c:v>4.3641357541732088E-2</c:v>
                </c:pt>
                <c:pt idx="165">
                  <c:v>4.3198038526912126E-2</c:v>
                </c:pt>
                <c:pt idx="166">
                  <c:v>4.5105266052496595E-2</c:v>
                </c:pt>
                <c:pt idx="167">
                  <c:v>4.4888036613357843E-2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9A-F842-9461-BC43D06B0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8079"/>
        <c:axId val="1416137632"/>
      </c:scatterChart>
      <c:valAx>
        <c:axId val="20068079"/>
        <c:scaling>
          <c:orientation val="minMax"/>
          <c:min val="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Mg#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137632"/>
        <c:crosses val="autoZero"/>
        <c:crossBetween val="midCat"/>
      </c:valAx>
      <c:valAx>
        <c:axId val="1416137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Al tet/</a:t>
                </a:r>
                <a:r>
                  <a:rPr lang="en-US" sz="1400" baseline="0"/>
                  <a:t> Tet total </a:t>
                </a:r>
                <a:r>
                  <a:rPr lang="en-US" sz="1400"/>
                  <a:t>mole</a:t>
                </a:r>
                <a:r>
                  <a:rPr lang="en-US" sz="1400" baseline="0"/>
                  <a:t> fraction</a:t>
                </a:r>
              </a:p>
              <a:p>
                <a:pPr>
                  <a:defRPr sz="1400"/>
                </a:pP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00881371310069"/>
          <c:y val="2.4176316963345979E-2"/>
          <c:w val="0.84514759847781107"/>
          <c:h val="0.8669897183910119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'CPX_Summary Molar '!$Y$1</c:f>
              <c:strCache>
                <c:ptCount val="1"/>
                <c:pt idx="0">
                  <c:v>Cr#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0">
                <a:solidFill>
                  <a:schemeClr val="tx1"/>
                </a:solidFill>
              </a:ln>
              <a:effectLst/>
            </c:spPr>
          </c:marker>
          <c:xVal>
            <c:numRef>
              <c:f>'CPX_Summary Molar '!$X$2:$X$169</c:f>
              <c:numCache>
                <c:formatCode>0.00</c:formatCode>
                <c:ptCount val="168"/>
                <c:pt idx="0">
                  <c:v>91.719705867555973</c:v>
                </c:pt>
                <c:pt idx="1">
                  <c:v>91.771805485761462</c:v>
                </c:pt>
                <c:pt idx="2">
                  <c:v>91.877177075550989</c:v>
                </c:pt>
                <c:pt idx="3">
                  <c:v>91.608178347404078</c:v>
                </c:pt>
                <c:pt idx="4">
                  <c:v>91.794937171066138</c:v>
                </c:pt>
                <c:pt idx="5">
                  <c:v>91.632873170546802</c:v>
                </c:pt>
                <c:pt idx="6">
                  <c:v>91.632108737220889</c:v>
                </c:pt>
                <c:pt idx="7">
                  <c:v>91.633637603872714</c:v>
                </c:pt>
                <c:pt idx="8">
                  <c:v>91.714994824596147</c:v>
                </c:pt>
                <c:pt idx="9">
                  <c:v>91.635397984899924</c:v>
                </c:pt>
                <c:pt idx="10">
                  <c:v>91.758306621139141</c:v>
                </c:pt>
                <c:pt idx="11">
                  <c:v>91.273685674829309</c:v>
                </c:pt>
                <c:pt idx="12">
                  <c:v>91.748451320962161</c:v>
                </c:pt>
                <c:pt idx="13">
                  <c:v>91.889740361968251</c:v>
                </c:pt>
                <c:pt idx="14">
                  <c:v>91.693826322663966</c:v>
                </c:pt>
                <c:pt idx="15">
                  <c:v>91.636605123593213</c:v>
                </c:pt>
                <c:pt idx="16">
                  <c:v>91.854625831382634</c:v>
                </c:pt>
                <c:pt idx="17">
                  <c:v>91.38309139372015</c:v>
                </c:pt>
                <c:pt idx="19">
                  <c:v>91.671360336853795</c:v>
                </c:pt>
                <c:pt idx="20">
                  <c:v>92.292318931301565</c:v>
                </c:pt>
                <c:pt idx="22">
                  <c:v>91.731977580752542</c:v>
                </c:pt>
                <c:pt idx="23">
                  <c:v>91.731977580752542</c:v>
                </c:pt>
                <c:pt idx="24">
                  <c:v>92.394326881886116</c:v>
                </c:pt>
                <c:pt idx="25" formatCode="General">
                  <c:v>82.337509574146466</c:v>
                </c:pt>
                <c:pt idx="26" formatCode="General">
                  <c:v>80.297321238243484</c:v>
                </c:pt>
                <c:pt idx="27" formatCode="General">
                  <c:v>82.359847496806921</c:v>
                </c:pt>
                <c:pt idx="28" formatCode="General">
                  <c:v>78.87368993718799</c:v>
                </c:pt>
                <c:pt idx="29" formatCode="General">
                  <c:v>76.762358584000111</c:v>
                </c:pt>
                <c:pt idx="30" formatCode="General">
                  <c:v>77.394506857924199</c:v>
                </c:pt>
                <c:pt idx="31" formatCode="General">
                  <c:v>77.399987124336945</c:v>
                </c:pt>
                <c:pt idx="32" formatCode="General">
                  <c:v>77.885338277895158</c:v>
                </c:pt>
                <c:pt idx="33" formatCode="General">
                  <c:v>78.96522029489816</c:v>
                </c:pt>
                <c:pt idx="34" formatCode="General">
                  <c:v>79.084859980343282</c:v>
                </c:pt>
                <c:pt idx="35" formatCode="General">
                  <c:v>78.394915320168508</c:v>
                </c:pt>
                <c:pt idx="36" formatCode="General">
                  <c:v>79.207951328156113</c:v>
                </c:pt>
                <c:pt idx="37" formatCode="General">
                  <c:v>79.758835765953989</c:v>
                </c:pt>
                <c:pt idx="38" formatCode="General">
                  <c:v>80.165260077222015</c:v>
                </c:pt>
                <c:pt idx="39" formatCode="General">
                  <c:v>80.357568436577765</c:v>
                </c:pt>
                <c:pt idx="40" formatCode="General">
                  <c:v>87.465106032037582</c:v>
                </c:pt>
                <c:pt idx="41" formatCode="General">
                  <c:v>91.055379837639251</c:v>
                </c:pt>
                <c:pt idx="42" formatCode="General">
                  <c:v>91.64969477290316</c:v>
                </c:pt>
                <c:pt idx="43" formatCode="General">
                  <c:v>90.921531810819928</c:v>
                </c:pt>
                <c:pt idx="44" formatCode="General">
                  <c:v>91.238312778947844</c:v>
                </c:pt>
                <c:pt idx="45" formatCode="General">
                  <c:v>91.09472460297674</c:v>
                </c:pt>
                <c:pt idx="46" formatCode="General">
                  <c:v>91.127858037091798</c:v>
                </c:pt>
                <c:pt idx="47" formatCode="General">
                  <c:v>90.991239981746844</c:v>
                </c:pt>
                <c:pt idx="48" formatCode="General">
                  <c:v>91.290704658157935</c:v>
                </c:pt>
                <c:pt idx="49" formatCode="General">
                  <c:v>91.60974821037307</c:v>
                </c:pt>
                <c:pt idx="50" formatCode="General">
                  <c:v>91.480744253484232</c:v>
                </c:pt>
                <c:pt idx="51" formatCode="General">
                  <c:v>91.472326038390364</c:v>
                </c:pt>
                <c:pt idx="52" formatCode="General">
                  <c:v>91.671769547899245</c:v>
                </c:pt>
                <c:pt idx="53" formatCode="General">
                  <c:v>91.537627437123859</c:v>
                </c:pt>
                <c:pt idx="54" formatCode="General">
                  <c:v>91.450165972864454</c:v>
                </c:pt>
                <c:pt idx="55" formatCode="General">
                  <c:v>91.489181801784866</c:v>
                </c:pt>
                <c:pt idx="56" formatCode="General">
                  <c:v>91.2299792514263</c:v>
                </c:pt>
                <c:pt idx="57" formatCode="General">
                  <c:v>91.22174888216999</c:v>
                </c:pt>
                <c:pt idx="58" formatCode="General">
                  <c:v>91.479985495224142</c:v>
                </c:pt>
                <c:pt idx="59" formatCode="General">
                  <c:v>91.450619287105184</c:v>
                </c:pt>
                <c:pt idx="60" formatCode="General">
                  <c:v>91.432621360377425</c:v>
                </c:pt>
                <c:pt idx="61" formatCode="General">
                  <c:v>91.134339259146714</c:v>
                </c:pt>
                <c:pt idx="62" formatCode="General">
                  <c:v>91.319529543890241</c:v>
                </c:pt>
                <c:pt idx="63" formatCode="General">
                  <c:v>91.313507859879323</c:v>
                </c:pt>
                <c:pt idx="64" formatCode="General">
                  <c:v>81.761510652591824</c:v>
                </c:pt>
                <c:pt idx="65" formatCode="General">
                  <c:v>90.543981824064545</c:v>
                </c:pt>
                <c:pt idx="66" formatCode="General">
                  <c:v>91.543864147744571</c:v>
                </c:pt>
                <c:pt idx="67" formatCode="General">
                  <c:v>92.381980283643017</c:v>
                </c:pt>
                <c:pt idx="68" formatCode="General">
                  <c:v>92.56317294365283</c:v>
                </c:pt>
                <c:pt idx="69" formatCode="General">
                  <c:v>91.324766862167095</c:v>
                </c:pt>
                <c:pt idx="70" formatCode="General">
                  <c:v>90.346645082875796</c:v>
                </c:pt>
                <c:pt idx="71" formatCode="General">
                  <c:v>89.978312066466444</c:v>
                </c:pt>
                <c:pt idx="72" formatCode="General">
                  <c:v>90.746153702504557</c:v>
                </c:pt>
                <c:pt idx="73" formatCode="General">
                  <c:v>90.396430597972284</c:v>
                </c:pt>
                <c:pt idx="74" formatCode="General">
                  <c:v>90.923502230117649</c:v>
                </c:pt>
                <c:pt idx="75" formatCode="General">
                  <c:v>90.949671850822838</c:v>
                </c:pt>
                <c:pt idx="76" formatCode="General">
                  <c:v>90.586858283400815</c:v>
                </c:pt>
                <c:pt idx="77" formatCode="General">
                  <c:v>90.710464722092922</c:v>
                </c:pt>
                <c:pt idx="78" formatCode="General">
                  <c:v>91.081423079527241</c:v>
                </c:pt>
                <c:pt idx="79" formatCode="General">
                  <c:v>90.98896479457764</c:v>
                </c:pt>
                <c:pt idx="80" formatCode="General">
                  <c:v>90.592592826710188</c:v>
                </c:pt>
                <c:pt idx="81" formatCode="General">
                  <c:v>90.972401542269779</c:v>
                </c:pt>
                <c:pt idx="82" formatCode="General">
                  <c:v>90.703040111488107</c:v>
                </c:pt>
                <c:pt idx="83" formatCode="General">
                  <c:v>90.693729689133889</c:v>
                </c:pt>
                <c:pt idx="84" formatCode="General">
                  <c:v>90.527061499663162</c:v>
                </c:pt>
                <c:pt idx="85" formatCode="General">
                  <c:v>90.977736067191955</c:v>
                </c:pt>
                <c:pt idx="86" formatCode="General">
                  <c:v>74.999014675068707</c:v>
                </c:pt>
                <c:pt idx="87" formatCode="General">
                  <c:v>81.028170946170079</c:v>
                </c:pt>
                <c:pt idx="88" formatCode="General">
                  <c:v>90.976379309466864</c:v>
                </c:pt>
                <c:pt idx="89" formatCode="General">
                  <c:v>90.753150739707905</c:v>
                </c:pt>
                <c:pt idx="90" formatCode="General">
                  <c:v>88.918529464613471</c:v>
                </c:pt>
                <c:pt idx="91" formatCode="General">
                  <c:v>89.966102198125881</c:v>
                </c:pt>
                <c:pt idx="92" formatCode="General">
                  <c:v>89.974540355126635</c:v>
                </c:pt>
                <c:pt idx="93" formatCode="General">
                  <c:v>90.558131991533685</c:v>
                </c:pt>
                <c:pt idx="94" formatCode="General">
                  <c:v>90.102785341537341</c:v>
                </c:pt>
                <c:pt idx="95" formatCode="General">
                  <c:v>89.939043749786507</c:v>
                </c:pt>
                <c:pt idx="96" formatCode="General">
                  <c:v>89.541016204291651</c:v>
                </c:pt>
                <c:pt idx="97" formatCode="General">
                  <c:v>90.39111717432354</c:v>
                </c:pt>
                <c:pt idx="98" formatCode="General">
                  <c:v>90.147743997173819</c:v>
                </c:pt>
                <c:pt idx="99" formatCode="General">
                  <c:v>92.028657811504317</c:v>
                </c:pt>
                <c:pt idx="100" formatCode="General">
                  <c:v>91.209279316215643</c:v>
                </c:pt>
                <c:pt idx="101" formatCode="General">
                  <c:v>90.546833176730345</c:v>
                </c:pt>
                <c:pt idx="102" formatCode="General">
                  <c:v>89.873552614623748</c:v>
                </c:pt>
                <c:pt idx="103" formatCode="General">
                  <c:v>91.061578578594762</c:v>
                </c:pt>
                <c:pt idx="104" formatCode="General">
                  <c:v>91.042242190690146</c:v>
                </c:pt>
                <c:pt idx="105" formatCode="General">
                  <c:v>90.67889741917358</c:v>
                </c:pt>
                <c:pt idx="106" formatCode="General">
                  <c:v>91.012732163571542</c:v>
                </c:pt>
                <c:pt idx="107" formatCode="General">
                  <c:v>90.712621878374193</c:v>
                </c:pt>
                <c:pt idx="108" formatCode="General">
                  <c:v>91.43738363286306</c:v>
                </c:pt>
                <c:pt idx="109" formatCode="General">
                  <c:v>91.406405783430245</c:v>
                </c:pt>
                <c:pt idx="110" formatCode="General">
                  <c:v>90.649919414233409</c:v>
                </c:pt>
                <c:pt idx="111" formatCode="General">
                  <c:v>90.434530044822807</c:v>
                </c:pt>
                <c:pt idx="112" formatCode="General">
                  <c:v>91.173568374642628</c:v>
                </c:pt>
                <c:pt idx="113" formatCode="General">
                  <c:v>91.144614393734955</c:v>
                </c:pt>
                <c:pt idx="114" formatCode="General">
                  <c:v>91.710984902968775</c:v>
                </c:pt>
                <c:pt idx="115" formatCode="General">
                  <c:v>90.830932599977231</c:v>
                </c:pt>
                <c:pt idx="116" formatCode="General">
                  <c:v>90.325331459325724</c:v>
                </c:pt>
                <c:pt idx="117" formatCode="General">
                  <c:v>91.324507941748408</c:v>
                </c:pt>
                <c:pt idx="118" formatCode="General">
                  <c:v>90.522028453684754</c:v>
                </c:pt>
                <c:pt idx="119" formatCode="General">
                  <c:v>90.190891536499507</c:v>
                </c:pt>
                <c:pt idx="120" formatCode="General">
                  <c:v>90.650126088830291</c:v>
                </c:pt>
                <c:pt idx="121" formatCode="General">
                  <c:v>91.738304729075963</c:v>
                </c:pt>
                <c:pt idx="122" formatCode="General">
                  <c:v>91.725557553907237</c:v>
                </c:pt>
                <c:pt idx="123" formatCode="General">
                  <c:v>90.803831253085164</c:v>
                </c:pt>
                <c:pt idx="124" formatCode="General">
                  <c:v>90.679576237051336</c:v>
                </c:pt>
                <c:pt idx="125" formatCode="General">
                  <c:v>89.670949845878766</c:v>
                </c:pt>
                <c:pt idx="126" formatCode="General">
                  <c:v>91.512390583766575</c:v>
                </c:pt>
                <c:pt idx="127" formatCode="General">
                  <c:v>90.756168473177752</c:v>
                </c:pt>
                <c:pt idx="128" formatCode="General">
                  <c:v>91.151689573723914</c:v>
                </c:pt>
                <c:pt idx="129" formatCode="General">
                  <c:v>91.349872823966365</c:v>
                </c:pt>
                <c:pt idx="130" formatCode="General">
                  <c:v>91.059172279695204</c:v>
                </c:pt>
                <c:pt idx="131" formatCode="General">
                  <c:v>91.254019615900006</c:v>
                </c:pt>
                <c:pt idx="132" formatCode="General">
                  <c:v>90.962331978652145</c:v>
                </c:pt>
                <c:pt idx="133" formatCode="General">
                  <c:v>91.170691168657726</c:v>
                </c:pt>
                <c:pt idx="134" formatCode="General">
                  <c:v>91.180751192496075</c:v>
                </c:pt>
                <c:pt idx="135" formatCode="General">
                  <c:v>91.840929382439541</c:v>
                </c:pt>
                <c:pt idx="136" formatCode="General">
                  <c:v>91.596284069747753</c:v>
                </c:pt>
                <c:pt idx="137" formatCode="General">
                  <c:v>91.521968228676926</c:v>
                </c:pt>
                <c:pt idx="138" formatCode="General">
                  <c:v>91.460272441616112</c:v>
                </c:pt>
                <c:pt idx="139" formatCode="General">
                  <c:v>91.48611548688703</c:v>
                </c:pt>
                <c:pt idx="140" formatCode="General">
                  <c:v>92.377323893980446</c:v>
                </c:pt>
                <c:pt idx="141" formatCode="General">
                  <c:v>89.702366605035138</c:v>
                </c:pt>
                <c:pt idx="142" formatCode="General">
                  <c:v>91.026353275227237</c:v>
                </c:pt>
                <c:pt idx="143" formatCode="General">
                  <c:v>91.23034222814114</c:v>
                </c:pt>
                <c:pt idx="144" formatCode="General">
                  <c:v>91.2552743602741</c:v>
                </c:pt>
                <c:pt idx="145" formatCode="General">
                  <c:v>90.426646593251604</c:v>
                </c:pt>
                <c:pt idx="146" formatCode="General">
                  <c:v>90.850707840019027</c:v>
                </c:pt>
                <c:pt idx="147" formatCode="General">
                  <c:v>91.271712118304919</c:v>
                </c:pt>
                <c:pt idx="148" formatCode="General">
                  <c:v>91.291793184409258</c:v>
                </c:pt>
                <c:pt idx="149" formatCode="General">
                  <c:v>92.654621043307557</c:v>
                </c:pt>
                <c:pt idx="150" formatCode="General">
                  <c:v>90.062991495442219</c:v>
                </c:pt>
                <c:pt idx="151" formatCode="General">
                  <c:v>91.872621812040194</c:v>
                </c:pt>
                <c:pt idx="152" formatCode="General">
                  <c:v>91.236073293683901</c:v>
                </c:pt>
                <c:pt idx="153" formatCode="General">
                  <c:v>91.108814583025733</c:v>
                </c:pt>
                <c:pt idx="154" formatCode="General">
                  <c:v>91.533954287119812</c:v>
                </c:pt>
                <c:pt idx="155" formatCode="General">
                  <c:v>90.749462271960567</c:v>
                </c:pt>
                <c:pt idx="158">
                  <c:v>90.826619679832262</c:v>
                </c:pt>
                <c:pt idx="159">
                  <c:v>90.807340171802679</c:v>
                </c:pt>
                <c:pt idx="160">
                  <c:v>90.758018918180554</c:v>
                </c:pt>
                <c:pt idx="161">
                  <c:v>90.808152656243863</c:v>
                </c:pt>
                <c:pt idx="162">
                  <c:v>91.167145518619108</c:v>
                </c:pt>
                <c:pt idx="163">
                  <c:v>90.626519140636248</c:v>
                </c:pt>
                <c:pt idx="164">
                  <c:v>90.972474311589195</c:v>
                </c:pt>
                <c:pt idx="165">
                  <c:v>91.031063300836976</c:v>
                </c:pt>
                <c:pt idx="166">
                  <c:v>91.038110105450798</c:v>
                </c:pt>
                <c:pt idx="167">
                  <c:v>91.003048673651747</c:v>
                </c:pt>
              </c:numCache>
            </c:numRef>
          </c:xVal>
          <c:yVal>
            <c:numRef>
              <c:f>'CPX_Summary Molar '!$BG$2:$BG$169</c:f>
              <c:numCache>
                <c:formatCode>General</c:formatCode>
                <c:ptCount val="168"/>
                <c:pt idx="0">
                  <c:v>3.8427038760471518E-3</c:v>
                </c:pt>
                <c:pt idx="1">
                  <c:v>3.7827826561653605E-3</c:v>
                </c:pt>
                <c:pt idx="2">
                  <c:v>3.9612128135496664E-3</c:v>
                </c:pt>
                <c:pt idx="3">
                  <c:v>4.0943423616827922E-3</c:v>
                </c:pt>
                <c:pt idx="4">
                  <c:v>3.2358247113437773E-3</c:v>
                </c:pt>
                <c:pt idx="5">
                  <c:v>3.9424611017085621E-3</c:v>
                </c:pt>
                <c:pt idx="6">
                  <c:v>4.1620150005183265E-3</c:v>
                </c:pt>
                <c:pt idx="7">
                  <c:v>3.7242146005187068E-3</c:v>
                </c:pt>
                <c:pt idx="8">
                  <c:v>4.2958563895581503E-3</c:v>
                </c:pt>
                <c:pt idx="9">
                  <c:v>3.6615362301032585E-3</c:v>
                </c:pt>
                <c:pt idx="10">
                  <c:v>2.6194767519358985E-3</c:v>
                </c:pt>
                <c:pt idx="11">
                  <c:v>4.249406734487495E-3</c:v>
                </c:pt>
                <c:pt idx="12">
                  <c:v>4.2794358750106818E-3</c:v>
                </c:pt>
                <c:pt idx="13">
                  <c:v>4.2129163866528249E-3</c:v>
                </c:pt>
                <c:pt idx="14">
                  <c:v>3.8874359187733775E-3</c:v>
                </c:pt>
                <c:pt idx="15">
                  <c:v>4.0511859490655186E-3</c:v>
                </c:pt>
                <c:pt idx="16">
                  <c:v>3.5872330962860347E-3</c:v>
                </c:pt>
                <c:pt idx="17">
                  <c:v>4.3021575469941236E-3</c:v>
                </c:pt>
                <c:pt idx="19">
                  <c:v>4.4856467163933962E-3</c:v>
                </c:pt>
                <c:pt idx="20">
                  <c:v>8.9291053512857363E-3</c:v>
                </c:pt>
                <c:pt idx="22">
                  <c:v>3.7378546578087468E-3</c:v>
                </c:pt>
                <c:pt idx="23">
                  <c:v>3.7378546578087468E-3</c:v>
                </c:pt>
                <c:pt idx="24">
                  <c:v>8.1161471304156095E-3</c:v>
                </c:pt>
                <c:pt idx="25">
                  <c:v>1.1039472323960717E-3</c:v>
                </c:pt>
                <c:pt idx="26">
                  <c:v>2.291609905909904E-3</c:v>
                </c:pt>
                <c:pt idx="27">
                  <c:v>5.835378457252732E-4</c:v>
                </c:pt>
                <c:pt idx="28">
                  <c:v>1.2118800092761096E-3</c:v>
                </c:pt>
                <c:pt idx="29">
                  <c:v>1.2757619213404439E-3</c:v>
                </c:pt>
                <c:pt idx="30">
                  <c:v>1.0814781260469653E-3</c:v>
                </c:pt>
                <c:pt idx="31">
                  <c:v>1.2026126578399416E-3</c:v>
                </c:pt>
                <c:pt idx="32">
                  <c:v>1.4137324725332914E-3</c:v>
                </c:pt>
                <c:pt idx="33">
                  <c:v>1.4807887609503488E-3</c:v>
                </c:pt>
                <c:pt idx="34">
                  <c:v>1.5219808496479213E-3</c:v>
                </c:pt>
                <c:pt idx="35">
                  <c:v>1.4823017353874444E-3</c:v>
                </c:pt>
                <c:pt idx="36">
                  <c:v>1.8367291606698911E-3</c:v>
                </c:pt>
                <c:pt idx="37">
                  <c:v>2.3133344990105631E-3</c:v>
                </c:pt>
                <c:pt idx="38">
                  <c:v>2.4319534338633703E-3</c:v>
                </c:pt>
                <c:pt idx="39">
                  <c:v>3.0829186041850401E-3</c:v>
                </c:pt>
                <c:pt idx="40">
                  <c:v>3.5157818976082984E-3</c:v>
                </c:pt>
                <c:pt idx="41">
                  <c:v>3.6864790058162571E-3</c:v>
                </c:pt>
                <c:pt idx="42">
                  <c:v>3.5651764939075596E-3</c:v>
                </c:pt>
                <c:pt idx="43">
                  <c:v>3.5523525495325062E-3</c:v>
                </c:pt>
                <c:pt idx="44">
                  <c:v>3.4978620518115169E-3</c:v>
                </c:pt>
                <c:pt idx="45">
                  <c:v>3.602105322907979E-3</c:v>
                </c:pt>
                <c:pt idx="46">
                  <c:v>3.6990757260899352E-3</c:v>
                </c:pt>
                <c:pt idx="47">
                  <c:v>3.7679510832532345E-3</c:v>
                </c:pt>
                <c:pt idx="48">
                  <c:v>3.6572781423635198E-3</c:v>
                </c:pt>
                <c:pt idx="49">
                  <c:v>3.588292236916544E-3</c:v>
                </c:pt>
                <c:pt idx="50">
                  <c:v>3.5324670176172402E-3</c:v>
                </c:pt>
                <c:pt idx="51">
                  <c:v>3.5756187091659009E-3</c:v>
                </c:pt>
                <c:pt idx="52">
                  <c:v>3.4255153438050678E-3</c:v>
                </c:pt>
                <c:pt idx="53">
                  <c:v>3.5231333744567281E-3</c:v>
                </c:pt>
                <c:pt idx="54">
                  <c:v>3.6040085763002737E-3</c:v>
                </c:pt>
                <c:pt idx="55">
                  <c:v>3.4406541690120882E-3</c:v>
                </c:pt>
                <c:pt idx="56">
                  <c:v>3.5099887839198439E-3</c:v>
                </c:pt>
                <c:pt idx="57">
                  <c:v>3.5025053511932055E-3</c:v>
                </c:pt>
                <c:pt idx="58">
                  <c:v>3.4588354554524114E-3</c:v>
                </c:pt>
                <c:pt idx="59">
                  <c:v>3.2548883204565086E-3</c:v>
                </c:pt>
                <c:pt idx="60">
                  <c:v>3.3157141350964687E-3</c:v>
                </c:pt>
                <c:pt idx="61">
                  <c:v>3.2570250666650322E-3</c:v>
                </c:pt>
                <c:pt idx="62">
                  <c:v>3.3035554619739809E-3</c:v>
                </c:pt>
                <c:pt idx="63">
                  <c:v>3.4276862559826809E-3</c:v>
                </c:pt>
                <c:pt idx="64">
                  <c:v>1.3044431620229846E-3</c:v>
                </c:pt>
                <c:pt idx="65">
                  <c:v>1.3438909101973262E-2</c:v>
                </c:pt>
                <c:pt idx="66">
                  <c:v>9.3562211874475658E-3</c:v>
                </c:pt>
                <c:pt idx="67">
                  <c:v>3.3918374295459318E-3</c:v>
                </c:pt>
                <c:pt idx="68">
                  <c:v>2.1919528771393026E-3</c:v>
                </c:pt>
                <c:pt idx="69">
                  <c:v>9.7864079573583545E-3</c:v>
                </c:pt>
                <c:pt idx="70">
                  <c:v>1.3818530226480363E-2</c:v>
                </c:pt>
                <c:pt idx="71">
                  <c:v>4.4504463168309879E-3</c:v>
                </c:pt>
                <c:pt idx="72">
                  <c:v>4.2132959428914938E-3</c:v>
                </c:pt>
                <c:pt idx="73">
                  <c:v>3.9962508722698091E-3</c:v>
                </c:pt>
                <c:pt idx="74">
                  <c:v>4.2200413583453455E-3</c:v>
                </c:pt>
                <c:pt idx="75">
                  <c:v>4.0883113396332979E-3</c:v>
                </c:pt>
                <c:pt idx="76">
                  <c:v>4.0215634528905555E-3</c:v>
                </c:pt>
                <c:pt idx="77">
                  <c:v>4.1751138254436868E-3</c:v>
                </c:pt>
                <c:pt idx="78">
                  <c:v>4.2201603839101733E-3</c:v>
                </c:pt>
                <c:pt idx="79">
                  <c:v>4.1762857076565688E-3</c:v>
                </c:pt>
                <c:pt idx="80">
                  <c:v>3.9940674696682761E-3</c:v>
                </c:pt>
                <c:pt idx="81">
                  <c:v>4.2394846540147113E-3</c:v>
                </c:pt>
                <c:pt idx="82">
                  <c:v>4.0077393406491735E-3</c:v>
                </c:pt>
                <c:pt idx="83">
                  <c:v>4.0747644848371754E-3</c:v>
                </c:pt>
                <c:pt idx="84">
                  <c:v>4.0371696195785215E-3</c:v>
                </c:pt>
                <c:pt idx="85">
                  <c:v>3.9881947188943247E-3</c:v>
                </c:pt>
                <c:pt idx="86">
                  <c:v>2.673123363052018E-3</c:v>
                </c:pt>
                <c:pt idx="87">
                  <c:v>1.8328838753811803E-3</c:v>
                </c:pt>
                <c:pt idx="88">
                  <c:v>0</c:v>
                </c:pt>
                <c:pt idx="89">
                  <c:v>0</c:v>
                </c:pt>
                <c:pt idx="90">
                  <c:v>1.2835142082082517E-2</c:v>
                </c:pt>
                <c:pt idx="91">
                  <c:v>9.5414061135284355E-3</c:v>
                </c:pt>
                <c:pt idx="92">
                  <c:v>9.3682916510419295E-3</c:v>
                </c:pt>
                <c:pt idx="93">
                  <c:v>8.1048481885070203E-3</c:v>
                </c:pt>
                <c:pt idx="94">
                  <c:v>7.7277332218867179E-3</c:v>
                </c:pt>
                <c:pt idx="95">
                  <c:v>8.0277124268000495E-3</c:v>
                </c:pt>
                <c:pt idx="96">
                  <c:v>1.184627418805813E-2</c:v>
                </c:pt>
                <c:pt idx="97">
                  <c:v>1.0485084163602368E-2</c:v>
                </c:pt>
                <c:pt idx="98">
                  <c:v>1.2349062748372212E-2</c:v>
                </c:pt>
                <c:pt idx="99">
                  <c:v>1.1268273838899797E-2</c:v>
                </c:pt>
                <c:pt idx="100">
                  <c:v>1.0403665687297139E-2</c:v>
                </c:pt>
                <c:pt idx="101">
                  <c:v>1.366897487874302E-2</c:v>
                </c:pt>
                <c:pt idx="102">
                  <c:v>8.2687327391423437E-3</c:v>
                </c:pt>
                <c:pt idx="103">
                  <c:v>1.1406481712946889E-2</c:v>
                </c:pt>
                <c:pt idx="104">
                  <c:v>7.7437968911340405E-3</c:v>
                </c:pt>
                <c:pt idx="105">
                  <c:v>1.113276203163336E-2</c:v>
                </c:pt>
                <c:pt idx="106">
                  <c:v>7.7368462121433597E-3</c:v>
                </c:pt>
                <c:pt idx="107">
                  <c:v>9.0635355113021215E-3</c:v>
                </c:pt>
                <c:pt idx="108">
                  <c:v>7.3359346842865464E-3</c:v>
                </c:pt>
                <c:pt idx="109">
                  <c:v>5.4510077817501194E-3</c:v>
                </c:pt>
                <c:pt idx="110">
                  <c:v>1.4648007335007667E-2</c:v>
                </c:pt>
                <c:pt idx="111">
                  <c:v>1.3333591810117928E-2</c:v>
                </c:pt>
                <c:pt idx="112">
                  <c:v>7.7608496975388611E-3</c:v>
                </c:pt>
                <c:pt idx="113">
                  <c:v>8.659946906962401E-3</c:v>
                </c:pt>
                <c:pt idx="114">
                  <c:v>9.4286699215958576E-3</c:v>
                </c:pt>
                <c:pt idx="115">
                  <c:v>1.0416942456175424E-2</c:v>
                </c:pt>
                <c:pt idx="116">
                  <c:v>1.0193618168130062E-2</c:v>
                </c:pt>
                <c:pt idx="117">
                  <c:v>8.1008471837888101E-3</c:v>
                </c:pt>
                <c:pt idx="118">
                  <c:v>1.4794933515887301E-2</c:v>
                </c:pt>
                <c:pt idx="119">
                  <c:v>1.2871376007007577E-2</c:v>
                </c:pt>
                <c:pt idx="120">
                  <c:v>1.429956061514572E-2</c:v>
                </c:pt>
                <c:pt idx="121">
                  <c:v>7.8875879006214556E-3</c:v>
                </c:pt>
                <c:pt idx="122">
                  <c:v>9.0633051464050485E-3</c:v>
                </c:pt>
                <c:pt idx="123">
                  <c:v>1.6347014410948855E-2</c:v>
                </c:pt>
                <c:pt idx="124">
                  <c:v>7.2353106259277532E-3</c:v>
                </c:pt>
                <c:pt idx="125">
                  <c:v>1.3769395267987657E-2</c:v>
                </c:pt>
                <c:pt idx="126">
                  <c:v>8.6069673408935756E-3</c:v>
                </c:pt>
                <c:pt idx="127">
                  <c:v>8.4928237154036131E-3</c:v>
                </c:pt>
                <c:pt idx="128">
                  <c:v>1.1439501563253121E-2</c:v>
                </c:pt>
                <c:pt idx="129">
                  <c:v>1.2644827162573055E-2</c:v>
                </c:pt>
                <c:pt idx="130">
                  <c:v>8.0587811325636485E-3</c:v>
                </c:pt>
                <c:pt idx="131">
                  <c:v>7.2450612454677335E-3</c:v>
                </c:pt>
                <c:pt idx="132">
                  <c:v>4.4180342387629317E-3</c:v>
                </c:pt>
                <c:pt idx="133">
                  <c:v>1.30664209654474E-2</c:v>
                </c:pt>
                <c:pt idx="134">
                  <c:v>5.9693977350395756E-3</c:v>
                </c:pt>
                <c:pt idx="135">
                  <c:v>1.0951370452729944E-2</c:v>
                </c:pt>
                <c:pt idx="136">
                  <c:v>8.4682111931551601E-3</c:v>
                </c:pt>
                <c:pt idx="137">
                  <c:v>8.5147358705511336E-3</c:v>
                </c:pt>
                <c:pt idx="138">
                  <c:v>7.8693118393937771E-3</c:v>
                </c:pt>
                <c:pt idx="139">
                  <c:v>8.7293868288495745E-3</c:v>
                </c:pt>
                <c:pt idx="140">
                  <c:v>4.8736319018419056E-3</c:v>
                </c:pt>
                <c:pt idx="141">
                  <c:v>9.6977632525454948E-3</c:v>
                </c:pt>
                <c:pt idx="142">
                  <c:v>1.0965835139335951E-2</c:v>
                </c:pt>
                <c:pt idx="143">
                  <c:v>9.0798057791489188E-3</c:v>
                </c:pt>
                <c:pt idx="144">
                  <c:v>1.1053423972544765E-2</c:v>
                </c:pt>
                <c:pt idx="145">
                  <c:v>9.9849827818901896E-3</c:v>
                </c:pt>
                <c:pt idx="146">
                  <c:v>4.8277147764975142E-3</c:v>
                </c:pt>
                <c:pt idx="147">
                  <c:v>1.0730013483298776E-2</c:v>
                </c:pt>
                <c:pt idx="148">
                  <c:v>1.0123795901063312E-2</c:v>
                </c:pt>
                <c:pt idx="149">
                  <c:v>6.6176320131413873E-3</c:v>
                </c:pt>
                <c:pt idx="150">
                  <c:v>5.3252917713395246E-3</c:v>
                </c:pt>
                <c:pt idx="151">
                  <c:v>7.5759370482012846E-3</c:v>
                </c:pt>
                <c:pt idx="152">
                  <c:v>6.7364813912749706E-3</c:v>
                </c:pt>
                <c:pt idx="153">
                  <c:v>9.1405805013852464E-3</c:v>
                </c:pt>
                <c:pt idx="154">
                  <c:v>1.0963114436505335E-2</c:v>
                </c:pt>
                <c:pt idx="155">
                  <c:v>4.5663510040146156E-3</c:v>
                </c:pt>
                <c:pt idx="156">
                  <c:v>0</c:v>
                </c:pt>
                <c:pt idx="157">
                  <c:v>0</c:v>
                </c:pt>
                <c:pt idx="158">
                  <c:v>4.2910004149255866E-3</c:v>
                </c:pt>
                <c:pt idx="159">
                  <c:v>4.1189755239280871E-3</c:v>
                </c:pt>
                <c:pt idx="160">
                  <c:v>4.6380603576626923E-3</c:v>
                </c:pt>
                <c:pt idx="161">
                  <c:v>3.9685600070830237E-3</c:v>
                </c:pt>
                <c:pt idx="162">
                  <c:v>4.3067861285741756E-3</c:v>
                </c:pt>
                <c:pt idx="163">
                  <c:v>4.1759387895274917E-3</c:v>
                </c:pt>
                <c:pt idx="164">
                  <c:v>3.8886039003996906E-3</c:v>
                </c:pt>
                <c:pt idx="165">
                  <c:v>4.2386719030664708E-3</c:v>
                </c:pt>
                <c:pt idx="166">
                  <c:v>4.5193186578803548E-3</c:v>
                </c:pt>
                <c:pt idx="167">
                  <c:v>4.510690650055345E-3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DD-624F-A57A-2F50B0D61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8079"/>
        <c:axId val="1416137632"/>
      </c:scatterChart>
      <c:valAx>
        <c:axId val="20068079"/>
        <c:scaling>
          <c:orientation val="minMax"/>
          <c:min val="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Mg#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137632"/>
        <c:crosses val="autoZero"/>
        <c:crossBetween val="midCat"/>
      </c:valAx>
      <c:valAx>
        <c:axId val="1416137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Al tet/</a:t>
                </a:r>
                <a:r>
                  <a:rPr lang="en-US" sz="1400" baseline="0"/>
                  <a:t> Al total </a:t>
                </a:r>
                <a:r>
                  <a:rPr lang="en-US" sz="1400"/>
                  <a:t>mole</a:t>
                </a:r>
                <a:r>
                  <a:rPr lang="en-US" sz="1400" baseline="0"/>
                  <a:t> fraction</a:t>
                </a:r>
              </a:p>
              <a:p>
                <a:pPr>
                  <a:defRPr sz="1400"/>
                </a:pP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7783496361477"/>
          <c:y val="3.6191411614879432E-2"/>
          <c:w val="0.84514759847781107"/>
          <c:h val="0.8669897183910119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'CPX_Summary Molar '!$Y$1</c:f>
              <c:strCache>
                <c:ptCount val="1"/>
                <c:pt idx="0">
                  <c:v>Cr#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0">
                <a:solidFill>
                  <a:schemeClr val="tx1"/>
                </a:solidFill>
              </a:ln>
              <a:effectLst/>
            </c:spPr>
          </c:marker>
          <c:xVal>
            <c:numRef>
              <c:f>'CPX_Summary Molar '!$X$2:$X$169</c:f>
              <c:numCache>
                <c:formatCode>0.00</c:formatCode>
                <c:ptCount val="168"/>
                <c:pt idx="0">
                  <c:v>91.719705867555973</c:v>
                </c:pt>
                <c:pt idx="1">
                  <c:v>91.771805485761462</c:v>
                </c:pt>
                <c:pt idx="2">
                  <c:v>91.877177075550989</c:v>
                </c:pt>
                <c:pt idx="3">
                  <c:v>91.608178347404078</c:v>
                </c:pt>
                <c:pt idx="4">
                  <c:v>91.794937171066138</c:v>
                </c:pt>
                <c:pt idx="5">
                  <c:v>91.632873170546802</c:v>
                </c:pt>
                <c:pt idx="6">
                  <c:v>91.632108737220889</c:v>
                </c:pt>
                <c:pt idx="7">
                  <c:v>91.633637603872714</c:v>
                </c:pt>
                <c:pt idx="8">
                  <c:v>91.714994824596147</c:v>
                </c:pt>
                <c:pt idx="9">
                  <c:v>91.635397984899924</c:v>
                </c:pt>
                <c:pt idx="10">
                  <c:v>91.758306621139141</c:v>
                </c:pt>
                <c:pt idx="11">
                  <c:v>91.273685674829309</c:v>
                </c:pt>
                <c:pt idx="12">
                  <c:v>91.748451320962161</c:v>
                </c:pt>
                <c:pt idx="13">
                  <c:v>91.889740361968251</c:v>
                </c:pt>
                <c:pt idx="14">
                  <c:v>91.693826322663966</c:v>
                </c:pt>
                <c:pt idx="15">
                  <c:v>91.636605123593213</c:v>
                </c:pt>
                <c:pt idx="16">
                  <c:v>91.854625831382634</c:v>
                </c:pt>
                <c:pt idx="17">
                  <c:v>91.38309139372015</c:v>
                </c:pt>
                <c:pt idx="19">
                  <c:v>91.671360336853795</c:v>
                </c:pt>
                <c:pt idx="20">
                  <c:v>92.292318931301565</c:v>
                </c:pt>
                <c:pt idx="22">
                  <c:v>91.731977580752542</c:v>
                </c:pt>
                <c:pt idx="23">
                  <c:v>91.731977580752542</c:v>
                </c:pt>
                <c:pt idx="24">
                  <c:v>92.394326881886116</c:v>
                </c:pt>
                <c:pt idx="25" formatCode="General">
                  <c:v>82.337509574146466</c:v>
                </c:pt>
                <c:pt idx="26" formatCode="General">
                  <c:v>80.297321238243484</c:v>
                </c:pt>
                <c:pt idx="27" formatCode="General">
                  <c:v>82.359847496806921</c:v>
                </c:pt>
                <c:pt idx="28" formatCode="General">
                  <c:v>78.87368993718799</c:v>
                </c:pt>
                <c:pt idx="29" formatCode="General">
                  <c:v>76.762358584000111</c:v>
                </c:pt>
                <c:pt idx="30" formatCode="General">
                  <c:v>77.394506857924199</c:v>
                </c:pt>
                <c:pt idx="31" formatCode="General">
                  <c:v>77.399987124336945</c:v>
                </c:pt>
                <c:pt idx="32" formatCode="General">
                  <c:v>77.885338277895158</c:v>
                </c:pt>
                <c:pt idx="33" formatCode="General">
                  <c:v>78.96522029489816</c:v>
                </c:pt>
                <c:pt idx="34" formatCode="General">
                  <c:v>79.084859980343282</c:v>
                </c:pt>
                <c:pt idx="35" formatCode="General">
                  <c:v>78.394915320168508</c:v>
                </c:pt>
                <c:pt idx="36" formatCode="General">
                  <c:v>79.207951328156113</c:v>
                </c:pt>
                <c:pt idx="37" formatCode="General">
                  <c:v>79.758835765953989</c:v>
                </c:pt>
                <c:pt idx="38" formatCode="General">
                  <c:v>80.165260077222015</c:v>
                </c:pt>
                <c:pt idx="39" formatCode="General">
                  <c:v>80.357568436577765</c:v>
                </c:pt>
                <c:pt idx="40" formatCode="General">
                  <c:v>87.465106032037582</c:v>
                </c:pt>
                <c:pt idx="41" formatCode="General">
                  <c:v>91.055379837639251</c:v>
                </c:pt>
                <c:pt idx="42" formatCode="General">
                  <c:v>91.64969477290316</c:v>
                </c:pt>
                <c:pt idx="43" formatCode="General">
                  <c:v>90.921531810819928</c:v>
                </c:pt>
                <c:pt idx="44" formatCode="General">
                  <c:v>91.238312778947844</c:v>
                </c:pt>
                <c:pt idx="45" formatCode="General">
                  <c:v>91.09472460297674</c:v>
                </c:pt>
                <c:pt idx="46" formatCode="General">
                  <c:v>91.127858037091798</c:v>
                </c:pt>
                <c:pt idx="47" formatCode="General">
                  <c:v>90.991239981746844</c:v>
                </c:pt>
                <c:pt idx="48" formatCode="General">
                  <c:v>91.290704658157935</c:v>
                </c:pt>
                <c:pt idx="49" formatCode="General">
                  <c:v>91.60974821037307</c:v>
                </c:pt>
                <c:pt idx="50" formatCode="General">
                  <c:v>91.480744253484232</c:v>
                </c:pt>
                <c:pt idx="51" formatCode="General">
                  <c:v>91.472326038390364</c:v>
                </c:pt>
                <c:pt idx="52" formatCode="General">
                  <c:v>91.671769547899245</c:v>
                </c:pt>
                <c:pt idx="53" formatCode="General">
                  <c:v>91.537627437123859</c:v>
                </c:pt>
                <c:pt idx="54" formatCode="General">
                  <c:v>91.450165972864454</c:v>
                </c:pt>
                <c:pt idx="55" formatCode="General">
                  <c:v>91.489181801784866</c:v>
                </c:pt>
                <c:pt idx="56" formatCode="General">
                  <c:v>91.2299792514263</c:v>
                </c:pt>
                <c:pt idx="57" formatCode="General">
                  <c:v>91.22174888216999</c:v>
                </c:pt>
                <c:pt idx="58" formatCode="General">
                  <c:v>91.479985495224142</c:v>
                </c:pt>
                <c:pt idx="59" formatCode="General">
                  <c:v>91.450619287105184</c:v>
                </c:pt>
                <c:pt idx="60" formatCode="General">
                  <c:v>91.432621360377425</c:v>
                </c:pt>
                <c:pt idx="61" formatCode="General">
                  <c:v>91.134339259146714</c:v>
                </c:pt>
                <c:pt idx="62" formatCode="General">
                  <c:v>91.319529543890241</c:v>
                </c:pt>
                <c:pt idx="63" formatCode="General">
                  <c:v>91.313507859879323</c:v>
                </c:pt>
                <c:pt idx="64" formatCode="General">
                  <c:v>81.761510652591824</c:v>
                </c:pt>
                <c:pt idx="65" formatCode="General">
                  <c:v>90.543981824064545</c:v>
                </c:pt>
                <c:pt idx="66" formatCode="General">
                  <c:v>91.543864147744571</c:v>
                </c:pt>
                <c:pt idx="67" formatCode="General">
                  <c:v>92.381980283643017</c:v>
                </c:pt>
                <c:pt idx="68" formatCode="General">
                  <c:v>92.56317294365283</c:v>
                </c:pt>
                <c:pt idx="69" formatCode="General">
                  <c:v>91.324766862167095</c:v>
                </c:pt>
                <c:pt idx="70" formatCode="General">
                  <c:v>90.346645082875796</c:v>
                </c:pt>
                <c:pt idx="71" formatCode="General">
                  <c:v>89.978312066466444</c:v>
                </c:pt>
                <c:pt idx="72" formatCode="General">
                  <c:v>90.746153702504557</c:v>
                </c:pt>
                <c:pt idx="73" formatCode="General">
                  <c:v>90.396430597972284</c:v>
                </c:pt>
                <c:pt idx="74" formatCode="General">
                  <c:v>90.923502230117649</c:v>
                </c:pt>
                <c:pt idx="75" formatCode="General">
                  <c:v>90.949671850822838</c:v>
                </c:pt>
                <c:pt idx="76" formatCode="General">
                  <c:v>90.586858283400815</c:v>
                </c:pt>
                <c:pt idx="77" formatCode="General">
                  <c:v>90.710464722092922</c:v>
                </c:pt>
                <c:pt idx="78" formatCode="General">
                  <c:v>91.081423079527241</c:v>
                </c:pt>
                <c:pt idx="79" formatCode="General">
                  <c:v>90.98896479457764</c:v>
                </c:pt>
                <c:pt idx="80" formatCode="General">
                  <c:v>90.592592826710188</c:v>
                </c:pt>
                <c:pt idx="81" formatCode="General">
                  <c:v>90.972401542269779</c:v>
                </c:pt>
                <c:pt idx="82" formatCode="General">
                  <c:v>90.703040111488107</c:v>
                </c:pt>
                <c:pt idx="83" formatCode="General">
                  <c:v>90.693729689133889</c:v>
                </c:pt>
                <c:pt idx="84" formatCode="General">
                  <c:v>90.527061499663162</c:v>
                </c:pt>
                <c:pt idx="85" formatCode="General">
                  <c:v>90.977736067191955</c:v>
                </c:pt>
                <c:pt idx="86" formatCode="General">
                  <c:v>74.999014675068707</c:v>
                </c:pt>
                <c:pt idx="87" formatCode="General">
                  <c:v>81.028170946170079</c:v>
                </c:pt>
                <c:pt idx="88" formatCode="General">
                  <c:v>90.976379309466864</c:v>
                </c:pt>
                <c:pt idx="89" formatCode="General">
                  <c:v>90.753150739707905</c:v>
                </c:pt>
                <c:pt idx="90" formatCode="General">
                  <c:v>88.918529464613471</c:v>
                </c:pt>
                <c:pt idx="91" formatCode="General">
                  <c:v>89.966102198125881</c:v>
                </c:pt>
                <c:pt idx="92" formatCode="General">
                  <c:v>89.974540355126635</c:v>
                </c:pt>
                <c:pt idx="93" formatCode="General">
                  <c:v>90.558131991533685</c:v>
                </c:pt>
                <c:pt idx="94" formatCode="General">
                  <c:v>90.102785341537341</c:v>
                </c:pt>
                <c:pt idx="95" formatCode="General">
                  <c:v>89.939043749786507</c:v>
                </c:pt>
                <c:pt idx="96" formatCode="General">
                  <c:v>89.541016204291651</c:v>
                </c:pt>
                <c:pt idx="97" formatCode="General">
                  <c:v>90.39111717432354</c:v>
                </c:pt>
                <c:pt idx="98" formatCode="General">
                  <c:v>90.147743997173819</c:v>
                </c:pt>
                <c:pt idx="99" formatCode="General">
                  <c:v>92.028657811504317</c:v>
                </c:pt>
                <c:pt idx="100" formatCode="General">
                  <c:v>91.209279316215643</c:v>
                </c:pt>
                <c:pt idx="101" formatCode="General">
                  <c:v>90.546833176730345</c:v>
                </c:pt>
                <c:pt idx="102" formatCode="General">
                  <c:v>89.873552614623748</c:v>
                </c:pt>
                <c:pt idx="103" formatCode="General">
                  <c:v>91.061578578594762</c:v>
                </c:pt>
                <c:pt idx="104" formatCode="General">
                  <c:v>91.042242190690146</c:v>
                </c:pt>
                <c:pt idx="105" formatCode="General">
                  <c:v>90.67889741917358</c:v>
                </c:pt>
                <c:pt idx="106" formatCode="General">
                  <c:v>91.012732163571542</c:v>
                </c:pt>
                <c:pt idx="107" formatCode="General">
                  <c:v>90.712621878374193</c:v>
                </c:pt>
                <c:pt idx="108" formatCode="General">
                  <c:v>91.43738363286306</c:v>
                </c:pt>
                <c:pt idx="109" formatCode="General">
                  <c:v>91.406405783430245</c:v>
                </c:pt>
                <c:pt idx="110" formatCode="General">
                  <c:v>90.649919414233409</c:v>
                </c:pt>
                <c:pt idx="111" formatCode="General">
                  <c:v>90.434530044822807</c:v>
                </c:pt>
                <c:pt idx="112" formatCode="General">
                  <c:v>91.173568374642628</c:v>
                </c:pt>
                <c:pt idx="113" formatCode="General">
                  <c:v>91.144614393734955</c:v>
                </c:pt>
                <c:pt idx="114" formatCode="General">
                  <c:v>91.710984902968775</c:v>
                </c:pt>
                <c:pt idx="115" formatCode="General">
                  <c:v>90.830932599977231</c:v>
                </c:pt>
                <c:pt idx="116" formatCode="General">
                  <c:v>90.325331459325724</c:v>
                </c:pt>
                <c:pt idx="117" formatCode="General">
                  <c:v>91.324507941748408</c:v>
                </c:pt>
                <c:pt idx="118" formatCode="General">
                  <c:v>90.522028453684754</c:v>
                </c:pt>
                <c:pt idx="119" formatCode="General">
                  <c:v>90.190891536499507</c:v>
                </c:pt>
                <c:pt idx="120" formatCode="General">
                  <c:v>90.650126088830291</c:v>
                </c:pt>
                <c:pt idx="121" formatCode="General">
                  <c:v>91.738304729075963</c:v>
                </c:pt>
                <c:pt idx="122" formatCode="General">
                  <c:v>91.725557553907237</c:v>
                </c:pt>
                <c:pt idx="123" formatCode="General">
                  <c:v>90.803831253085164</c:v>
                </c:pt>
                <c:pt idx="124" formatCode="General">
                  <c:v>90.679576237051336</c:v>
                </c:pt>
                <c:pt idx="125" formatCode="General">
                  <c:v>89.670949845878766</c:v>
                </c:pt>
                <c:pt idx="126" formatCode="General">
                  <c:v>91.512390583766575</c:v>
                </c:pt>
                <c:pt idx="127" formatCode="General">
                  <c:v>90.756168473177752</c:v>
                </c:pt>
                <c:pt idx="128" formatCode="General">
                  <c:v>91.151689573723914</c:v>
                </c:pt>
                <c:pt idx="129" formatCode="General">
                  <c:v>91.349872823966365</c:v>
                </c:pt>
                <c:pt idx="130" formatCode="General">
                  <c:v>91.059172279695204</c:v>
                </c:pt>
                <c:pt idx="131" formatCode="General">
                  <c:v>91.254019615900006</c:v>
                </c:pt>
                <c:pt idx="132" formatCode="General">
                  <c:v>90.962331978652145</c:v>
                </c:pt>
                <c:pt idx="133" formatCode="General">
                  <c:v>91.170691168657726</c:v>
                </c:pt>
                <c:pt idx="134" formatCode="General">
                  <c:v>91.180751192496075</c:v>
                </c:pt>
                <c:pt idx="135" formatCode="General">
                  <c:v>91.840929382439541</c:v>
                </c:pt>
                <c:pt idx="136" formatCode="General">
                  <c:v>91.596284069747753</c:v>
                </c:pt>
                <c:pt idx="137" formatCode="General">
                  <c:v>91.521968228676926</c:v>
                </c:pt>
                <c:pt idx="138" formatCode="General">
                  <c:v>91.460272441616112</c:v>
                </c:pt>
                <c:pt idx="139" formatCode="General">
                  <c:v>91.48611548688703</c:v>
                </c:pt>
                <c:pt idx="140" formatCode="General">
                  <c:v>92.377323893980446</c:v>
                </c:pt>
                <c:pt idx="141" formatCode="General">
                  <c:v>89.702366605035138</c:v>
                </c:pt>
                <c:pt idx="142" formatCode="General">
                  <c:v>91.026353275227237</c:v>
                </c:pt>
                <c:pt idx="143" formatCode="General">
                  <c:v>91.23034222814114</c:v>
                </c:pt>
                <c:pt idx="144" formatCode="General">
                  <c:v>91.2552743602741</c:v>
                </c:pt>
                <c:pt idx="145" formatCode="General">
                  <c:v>90.426646593251604</c:v>
                </c:pt>
                <c:pt idx="146" formatCode="General">
                  <c:v>90.850707840019027</c:v>
                </c:pt>
                <c:pt idx="147" formatCode="General">
                  <c:v>91.271712118304919</c:v>
                </c:pt>
                <c:pt idx="148" formatCode="General">
                  <c:v>91.291793184409258</c:v>
                </c:pt>
                <c:pt idx="149" formatCode="General">
                  <c:v>92.654621043307557</c:v>
                </c:pt>
                <c:pt idx="150" formatCode="General">
                  <c:v>90.062991495442219</c:v>
                </c:pt>
                <c:pt idx="151" formatCode="General">
                  <c:v>91.872621812040194</c:v>
                </c:pt>
                <c:pt idx="152" formatCode="General">
                  <c:v>91.236073293683901</c:v>
                </c:pt>
                <c:pt idx="153" formatCode="General">
                  <c:v>91.108814583025733</c:v>
                </c:pt>
                <c:pt idx="154" formatCode="General">
                  <c:v>91.533954287119812</c:v>
                </c:pt>
                <c:pt idx="155" formatCode="General">
                  <c:v>90.749462271960567</c:v>
                </c:pt>
                <c:pt idx="158">
                  <c:v>90.826619679832262</c:v>
                </c:pt>
                <c:pt idx="159">
                  <c:v>90.807340171802679</c:v>
                </c:pt>
                <c:pt idx="160">
                  <c:v>90.758018918180554</c:v>
                </c:pt>
                <c:pt idx="161">
                  <c:v>90.808152656243863</c:v>
                </c:pt>
                <c:pt idx="162">
                  <c:v>91.167145518619108</c:v>
                </c:pt>
                <c:pt idx="163">
                  <c:v>90.626519140636248</c:v>
                </c:pt>
                <c:pt idx="164">
                  <c:v>90.972474311589195</c:v>
                </c:pt>
                <c:pt idx="165">
                  <c:v>91.031063300836976</c:v>
                </c:pt>
                <c:pt idx="166">
                  <c:v>91.038110105450798</c:v>
                </c:pt>
                <c:pt idx="167">
                  <c:v>91.003048673651747</c:v>
                </c:pt>
              </c:numCache>
            </c:numRef>
          </c:xVal>
          <c:yVal>
            <c:numRef>
              <c:f>'CPX_Summary Molar '!$BV$2:$BV$169</c:f>
              <c:numCache>
                <c:formatCode>General</c:formatCode>
                <c:ptCount val="168"/>
                <c:pt idx="0">
                  <c:v>3.878220827609144E-2</c:v>
                </c:pt>
                <c:pt idx="1">
                  <c:v>3.8760805604159169E-2</c:v>
                </c:pt>
                <c:pt idx="2">
                  <c:v>3.9028423787563875E-2</c:v>
                </c:pt>
                <c:pt idx="3">
                  <c:v>3.9837865994748631E-2</c:v>
                </c:pt>
                <c:pt idx="4">
                  <c:v>3.7340142911471759E-2</c:v>
                </c:pt>
                <c:pt idx="5">
                  <c:v>3.8817903050077388E-2</c:v>
                </c:pt>
                <c:pt idx="6">
                  <c:v>3.9598357085880206E-2</c:v>
                </c:pt>
                <c:pt idx="7">
                  <c:v>3.8048273589823101E-2</c:v>
                </c:pt>
                <c:pt idx="8">
                  <c:v>4.1147339059815664E-2</c:v>
                </c:pt>
                <c:pt idx="9">
                  <c:v>3.8983045667703754E-2</c:v>
                </c:pt>
                <c:pt idx="10">
                  <c:v>3.6406262060592602E-2</c:v>
                </c:pt>
                <c:pt idx="11">
                  <c:v>4.1397842227266397E-2</c:v>
                </c:pt>
                <c:pt idx="12">
                  <c:v>3.9859052859354704E-2</c:v>
                </c:pt>
                <c:pt idx="13">
                  <c:v>3.9497697879881381E-2</c:v>
                </c:pt>
                <c:pt idx="14">
                  <c:v>3.9281587269864179E-2</c:v>
                </c:pt>
                <c:pt idx="15">
                  <c:v>3.9587656037396543E-2</c:v>
                </c:pt>
                <c:pt idx="16">
                  <c:v>3.8676491010899677E-2</c:v>
                </c:pt>
                <c:pt idx="17">
                  <c:v>4.0180426585234873E-2</c:v>
                </c:pt>
                <c:pt idx="19">
                  <c:v>4.0633494674430434E-2</c:v>
                </c:pt>
                <c:pt idx="20">
                  <c:v>6.0245583956898704E-2</c:v>
                </c:pt>
                <c:pt idx="22">
                  <c:v>3.9206247311803048E-2</c:v>
                </c:pt>
                <c:pt idx="23">
                  <c:v>3.9206247311803048E-2</c:v>
                </c:pt>
                <c:pt idx="24">
                  <c:v>7.3684792607197472E-2</c:v>
                </c:pt>
                <c:pt idx="26">
                  <c:v>8.05339012215745E-2</c:v>
                </c:pt>
                <c:pt idx="27">
                  <c:v>4.3761825726016987E-2</c:v>
                </c:pt>
                <c:pt idx="28">
                  <c:v>8.6056283549713328E-2</c:v>
                </c:pt>
                <c:pt idx="29">
                  <c:v>9.1187317453155337E-2</c:v>
                </c:pt>
                <c:pt idx="30">
                  <c:v>8.7501075138396681E-2</c:v>
                </c:pt>
                <c:pt idx="31">
                  <c:v>8.5203829045489704E-2</c:v>
                </c:pt>
                <c:pt idx="32">
                  <c:v>8.4985816997286245E-2</c:v>
                </c:pt>
                <c:pt idx="33">
                  <c:v>8.2540414225449346E-2</c:v>
                </c:pt>
                <c:pt idx="34">
                  <c:v>8.2936888078840906E-2</c:v>
                </c:pt>
                <c:pt idx="35">
                  <c:v>8.6056179652565221E-2</c:v>
                </c:pt>
                <c:pt idx="36">
                  <c:v>9.0129684892654244E-2</c:v>
                </c:pt>
                <c:pt idx="37">
                  <c:v>8.8723202776410354E-2</c:v>
                </c:pt>
                <c:pt idx="38">
                  <c:v>8.2617472319811786E-2</c:v>
                </c:pt>
                <c:pt idx="39">
                  <c:v>8.1707676871096993E-2</c:v>
                </c:pt>
                <c:pt idx="40">
                  <c:v>6.2607403149802773E-2</c:v>
                </c:pt>
                <c:pt idx="41">
                  <c:v>3.7768494744925787E-2</c:v>
                </c:pt>
                <c:pt idx="42">
                  <c:v>3.724474422381123E-2</c:v>
                </c:pt>
                <c:pt idx="43">
                  <c:v>3.665697894294756E-2</c:v>
                </c:pt>
                <c:pt idx="44">
                  <c:v>3.7173484046256297E-2</c:v>
                </c:pt>
                <c:pt idx="45">
                  <c:v>3.6608986712003459E-2</c:v>
                </c:pt>
                <c:pt idx="46">
                  <c:v>3.7165718259595172E-2</c:v>
                </c:pt>
                <c:pt idx="47">
                  <c:v>3.7408145339553098E-2</c:v>
                </c:pt>
                <c:pt idx="48">
                  <c:v>3.7055689125511625E-2</c:v>
                </c:pt>
                <c:pt idx="49">
                  <c:v>3.7050235071393593E-2</c:v>
                </c:pt>
                <c:pt idx="50">
                  <c:v>3.6952252494077867E-2</c:v>
                </c:pt>
                <c:pt idx="51">
                  <c:v>3.6848278128134584E-2</c:v>
                </c:pt>
                <c:pt idx="52">
                  <c:v>3.6556405733909059E-2</c:v>
                </c:pt>
                <c:pt idx="53">
                  <c:v>3.7134894935945101E-2</c:v>
                </c:pt>
                <c:pt idx="54">
                  <c:v>3.6706928442799408E-2</c:v>
                </c:pt>
                <c:pt idx="55">
                  <c:v>3.7332181356152572E-2</c:v>
                </c:pt>
                <c:pt idx="56">
                  <c:v>3.6866468356863948E-2</c:v>
                </c:pt>
                <c:pt idx="57">
                  <c:v>3.6597717706242691E-2</c:v>
                </c:pt>
                <c:pt idx="58">
                  <c:v>3.6997413001611107E-2</c:v>
                </c:pt>
                <c:pt idx="59">
                  <c:v>3.6520142106650375E-2</c:v>
                </c:pt>
                <c:pt idx="60">
                  <c:v>3.7215548714787071E-2</c:v>
                </c:pt>
                <c:pt idx="61">
                  <c:v>3.6742376403637811E-2</c:v>
                </c:pt>
                <c:pt idx="62">
                  <c:v>3.6826740069159355E-2</c:v>
                </c:pt>
                <c:pt idx="63">
                  <c:v>3.7937013591339747E-2</c:v>
                </c:pt>
                <c:pt idx="65">
                  <c:v>0.10498963248733989</c:v>
                </c:pt>
                <c:pt idx="66">
                  <c:v>8.0517031906651063E-2</c:v>
                </c:pt>
                <c:pt idx="67">
                  <c:v>3.2320101464995157E-2</c:v>
                </c:pt>
                <c:pt idx="68">
                  <c:v>2.9747185378032726E-2</c:v>
                </c:pt>
                <c:pt idx="69">
                  <c:v>7.5363411916445189E-2</c:v>
                </c:pt>
                <c:pt idx="70">
                  <c:v>0.10216142263866478</c:v>
                </c:pt>
                <c:pt idx="71">
                  <c:v>5.341370971452182E-2</c:v>
                </c:pt>
                <c:pt idx="72">
                  <c:v>4.3728387237799017E-2</c:v>
                </c:pt>
                <c:pt idx="73">
                  <c:v>4.3497926301212228E-2</c:v>
                </c:pt>
                <c:pt idx="74">
                  <c:v>4.2805683269910938E-2</c:v>
                </c:pt>
                <c:pt idx="75">
                  <c:v>4.2818706773325867E-2</c:v>
                </c:pt>
                <c:pt idx="76">
                  <c:v>4.2783293670695194E-2</c:v>
                </c:pt>
                <c:pt idx="77">
                  <c:v>4.3140485410061789E-2</c:v>
                </c:pt>
                <c:pt idx="78">
                  <c:v>4.3537289090396003E-2</c:v>
                </c:pt>
                <c:pt idx="79">
                  <c:v>4.2838844554451472E-2</c:v>
                </c:pt>
                <c:pt idx="80">
                  <c:v>4.2772362014213687E-2</c:v>
                </c:pt>
                <c:pt idx="81">
                  <c:v>4.2834997913663277E-2</c:v>
                </c:pt>
                <c:pt idx="82">
                  <c:v>4.1917791920936608E-2</c:v>
                </c:pt>
                <c:pt idx="83">
                  <c:v>4.2635378054199161E-2</c:v>
                </c:pt>
                <c:pt idx="84">
                  <c:v>4.2862648011249324E-2</c:v>
                </c:pt>
                <c:pt idx="85">
                  <c:v>4.3892381755400341E-2</c:v>
                </c:pt>
                <c:pt idx="86">
                  <c:v>0.14440961474377959</c:v>
                </c:pt>
                <c:pt idx="87">
                  <c:v>7.3268024006151206E-2</c:v>
                </c:pt>
                <c:pt idx="88">
                  <c:v>7.7490397453945856E-2</c:v>
                </c:pt>
                <c:pt idx="89">
                  <c:v>7.3629026142209342E-2</c:v>
                </c:pt>
                <c:pt idx="90">
                  <c:v>8.1663690616964282E-2</c:v>
                </c:pt>
                <c:pt idx="91">
                  <c:v>6.2151567261611647E-2</c:v>
                </c:pt>
                <c:pt idx="92">
                  <c:v>5.9537411947305947E-2</c:v>
                </c:pt>
                <c:pt idx="93">
                  <c:v>9.0866815944311161E-2</c:v>
                </c:pt>
                <c:pt idx="94">
                  <c:v>6.2486953405720518E-2</c:v>
                </c:pt>
                <c:pt idx="95">
                  <c:v>6.7215132370108482E-2</c:v>
                </c:pt>
                <c:pt idx="96">
                  <c:v>0.11894428805480878</c:v>
                </c:pt>
                <c:pt idx="97">
                  <c:v>6.9321460039567337E-2</c:v>
                </c:pt>
                <c:pt idx="98">
                  <c:v>9.7968811108563356E-2</c:v>
                </c:pt>
                <c:pt idx="99">
                  <c:v>8.2272413352201534E-2</c:v>
                </c:pt>
                <c:pt idx="100">
                  <c:v>9.2617110530932426E-2</c:v>
                </c:pt>
                <c:pt idx="101">
                  <c:v>0.10688155452312117</c:v>
                </c:pt>
                <c:pt idx="102">
                  <c:v>9.2949490683869929E-2</c:v>
                </c:pt>
                <c:pt idx="103">
                  <c:v>5.8831181670601675E-2</c:v>
                </c:pt>
                <c:pt idx="104">
                  <c:v>4.6800737142895628E-2</c:v>
                </c:pt>
                <c:pt idx="105">
                  <c:v>9.0746145148509302E-2</c:v>
                </c:pt>
                <c:pt idx="106">
                  <c:v>9.2048989703988643E-2</c:v>
                </c:pt>
                <c:pt idx="107">
                  <c:v>8.8781422627446843E-2</c:v>
                </c:pt>
                <c:pt idx="108">
                  <c:v>6.5889100168289541E-2</c:v>
                </c:pt>
                <c:pt idx="109">
                  <c:v>7.3453680075619518E-2</c:v>
                </c:pt>
                <c:pt idx="110">
                  <c:v>0.11153301765667258</c:v>
                </c:pt>
                <c:pt idx="111">
                  <c:v>0.1185220652949496</c:v>
                </c:pt>
                <c:pt idx="112">
                  <c:v>8.3362855876094377E-2</c:v>
                </c:pt>
                <c:pt idx="113">
                  <c:v>8.1899087473886606E-2</c:v>
                </c:pt>
                <c:pt idx="114">
                  <c:v>7.079983355729727E-2</c:v>
                </c:pt>
                <c:pt idx="115">
                  <c:v>8.4810830527244765E-2</c:v>
                </c:pt>
                <c:pt idx="116">
                  <c:v>0.10467785817042019</c:v>
                </c:pt>
                <c:pt idx="117">
                  <c:v>7.9767718411342239E-2</c:v>
                </c:pt>
                <c:pt idx="118">
                  <c:v>0.12479155039201968</c:v>
                </c:pt>
                <c:pt idx="119">
                  <c:v>0.11313319798026775</c:v>
                </c:pt>
                <c:pt idx="120">
                  <c:v>0.1101189546478562</c:v>
                </c:pt>
                <c:pt idx="121">
                  <c:v>6.5714645784832965E-2</c:v>
                </c:pt>
                <c:pt idx="122">
                  <c:v>7.1849290572250049E-2</c:v>
                </c:pt>
                <c:pt idx="123">
                  <c:v>0.11105758345861651</c:v>
                </c:pt>
                <c:pt idx="124">
                  <c:v>5.7801348948337078E-2</c:v>
                </c:pt>
                <c:pt idx="125">
                  <c:v>0.10553529739728496</c:v>
                </c:pt>
                <c:pt idx="126">
                  <c:v>4.3634980590798525E-2</c:v>
                </c:pt>
                <c:pt idx="127">
                  <c:v>7.0663965049586483E-2</c:v>
                </c:pt>
                <c:pt idx="128">
                  <c:v>8.9327924361948932E-2</c:v>
                </c:pt>
                <c:pt idx="129">
                  <c:v>5.1445795256616716E-2</c:v>
                </c:pt>
                <c:pt idx="130">
                  <c:v>8.5453912962659043E-2</c:v>
                </c:pt>
                <c:pt idx="131">
                  <c:v>7.9210428286850279E-2</c:v>
                </c:pt>
                <c:pt idx="132">
                  <c:v>4.7401988384270288E-2</c:v>
                </c:pt>
                <c:pt idx="133">
                  <c:v>6.3885542045584234E-2</c:v>
                </c:pt>
                <c:pt idx="134">
                  <c:v>7.569277031459215E-2</c:v>
                </c:pt>
                <c:pt idx="135">
                  <c:v>6.7199255300876989E-2</c:v>
                </c:pt>
                <c:pt idx="136">
                  <c:v>7.4950085409664413E-2</c:v>
                </c:pt>
                <c:pt idx="137">
                  <c:v>7.1423533225023511E-2</c:v>
                </c:pt>
                <c:pt idx="138">
                  <c:v>7.6882800052699582E-2</c:v>
                </c:pt>
                <c:pt idx="139">
                  <c:v>7.4551102137412825E-2</c:v>
                </c:pt>
                <c:pt idx="140">
                  <c:v>5.9323442970369823E-2</c:v>
                </c:pt>
                <c:pt idx="141">
                  <c:v>6.0184925507607352E-2</c:v>
                </c:pt>
                <c:pt idx="142">
                  <c:v>8.474853208960656E-2</c:v>
                </c:pt>
                <c:pt idx="143">
                  <c:v>7.3276781451473316E-2</c:v>
                </c:pt>
                <c:pt idx="144">
                  <c:v>8.5382745719925615E-2</c:v>
                </c:pt>
                <c:pt idx="145">
                  <c:v>0.10243658760049078</c:v>
                </c:pt>
                <c:pt idx="146">
                  <c:v>4.6298957676278535E-2</c:v>
                </c:pt>
                <c:pt idx="147">
                  <c:v>8.3874454454730407E-2</c:v>
                </c:pt>
                <c:pt idx="148">
                  <c:v>7.0745326666122821E-2</c:v>
                </c:pt>
                <c:pt idx="149">
                  <c:v>3.871338907936181E-2</c:v>
                </c:pt>
                <c:pt idx="150">
                  <c:v>8.9565066138374158E-2</c:v>
                </c:pt>
                <c:pt idx="151">
                  <c:v>6.1998315080497371E-2</c:v>
                </c:pt>
                <c:pt idx="152">
                  <c:v>6.1865251780789866E-2</c:v>
                </c:pt>
                <c:pt idx="153">
                  <c:v>6.6328304133795674E-2</c:v>
                </c:pt>
                <c:pt idx="154">
                  <c:v>4.9188021604920189E-2</c:v>
                </c:pt>
                <c:pt idx="155">
                  <c:v>4.6223726151007623E-2</c:v>
                </c:pt>
                <c:pt idx="158">
                  <c:v>4.31455024591769E-2</c:v>
                </c:pt>
                <c:pt idx="159">
                  <c:v>4.2967530160987678E-2</c:v>
                </c:pt>
                <c:pt idx="160">
                  <c:v>4.7198367182761831E-2</c:v>
                </c:pt>
                <c:pt idx="161">
                  <c:v>4.4512658576516102E-2</c:v>
                </c:pt>
                <c:pt idx="162">
                  <c:v>4.5673966202421278E-2</c:v>
                </c:pt>
                <c:pt idx="163">
                  <c:v>4.5410194018914364E-2</c:v>
                </c:pt>
                <c:pt idx="164">
                  <c:v>4.3641357541732088E-2</c:v>
                </c:pt>
                <c:pt idx="165">
                  <c:v>4.3198038526912126E-2</c:v>
                </c:pt>
                <c:pt idx="166">
                  <c:v>4.5105266052496595E-2</c:v>
                </c:pt>
                <c:pt idx="167">
                  <c:v>4.4888036613357843E-2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C8-7840-AFD1-7A268A121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8079"/>
        <c:axId val="1416137632"/>
      </c:scatterChart>
      <c:valAx>
        <c:axId val="20068079"/>
        <c:scaling>
          <c:orientation val="minMax"/>
          <c:min val="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Mg#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137632"/>
        <c:crosses val="autoZero"/>
        <c:crossBetween val="midCat"/>
      </c:valAx>
      <c:valAx>
        <c:axId val="1416137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Al tet/</a:t>
                </a:r>
                <a:r>
                  <a:rPr lang="en-US" sz="1400" baseline="0"/>
                  <a:t> Tet total </a:t>
                </a:r>
                <a:r>
                  <a:rPr lang="en-US" sz="1400"/>
                  <a:t>mole</a:t>
                </a:r>
                <a:r>
                  <a:rPr lang="en-US" sz="1400" baseline="0"/>
                  <a:t> fraction</a:t>
                </a:r>
              </a:p>
              <a:p>
                <a:pPr>
                  <a:defRPr sz="1400"/>
                </a:pP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7783496361477"/>
          <c:y val="3.6191411614879432E-2"/>
          <c:w val="0.84514759847781107"/>
          <c:h val="0.8669897183910119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'CPX_Summary Molar '!$Y$1</c:f>
              <c:strCache>
                <c:ptCount val="1"/>
                <c:pt idx="0">
                  <c:v>Cr#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0">
                <a:solidFill>
                  <a:schemeClr val="tx1"/>
                </a:solidFill>
              </a:ln>
              <a:effectLst/>
            </c:spPr>
          </c:marker>
          <c:xVal>
            <c:numRef>
              <c:f>'CPX_Summary Molar '!$X$2:$X$169</c:f>
              <c:numCache>
                <c:formatCode>0.00</c:formatCode>
                <c:ptCount val="168"/>
                <c:pt idx="0">
                  <c:v>91.719705867555973</c:v>
                </c:pt>
                <c:pt idx="1">
                  <c:v>91.771805485761462</c:v>
                </c:pt>
                <c:pt idx="2">
                  <c:v>91.877177075550989</c:v>
                </c:pt>
                <c:pt idx="3">
                  <c:v>91.608178347404078</c:v>
                </c:pt>
                <c:pt idx="4">
                  <c:v>91.794937171066138</c:v>
                </c:pt>
                <c:pt idx="5">
                  <c:v>91.632873170546802</c:v>
                </c:pt>
                <c:pt idx="6">
                  <c:v>91.632108737220889</c:v>
                </c:pt>
                <c:pt idx="7">
                  <c:v>91.633637603872714</c:v>
                </c:pt>
                <c:pt idx="8">
                  <c:v>91.714994824596147</c:v>
                </c:pt>
                <c:pt idx="9">
                  <c:v>91.635397984899924</c:v>
                </c:pt>
                <c:pt idx="10">
                  <c:v>91.758306621139141</c:v>
                </c:pt>
                <c:pt idx="11">
                  <c:v>91.273685674829309</c:v>
                </c:pt>
                <c:pt idx="12">
                  <c:v>91.748451320962161</c:v>
                </c:pt>
                <c:pt idx="13">
                  <c:v>91.889740361968251</c:v>
                </c:pt>
                <c:pt idx="14">
                  <c:v>91.693826322663966</c:v>
                </c:pt>
                <c:pt idx="15">
                  <c:v>91.636605123593213</c:v>
                </c:pt>
                <c:pt idx="16">
                  <c:v>91.854625831382634</c:v>
                </c:pt>
                <c:pt idx="17">
                  <c:v>91.38309139372015</c:v>
                </c:pt>
                <c:pt idx="19">
                  <c:v>91.671360336853795</c:v>
                </c:pt>
                <c:pt idx="20">
                  <c:v>92.292318931301565</c:v>
                </c:pt>
                <c:pt idx="22">
                  <c:v>91.731977580752542</c:v>
                </c:pt>
                <c:pt idx="23">
                  <c:v>91.731977580752542</c:v>
                </c:pt>
                <c:pt idx="24">
                  <c:v>92.394326881886116</c:v>
                </c:pt>
                <c:pt idx="25" formatCode="General">
                  <c:v>82.337509574146466</c:v>
                </c:pt>
                <c:pt idx="26" formatCode="General">
                  <c:v>80.297321238243484</c:v>
                </c:pt>
                <c:pt idx="27" formatCode="General">
                  <c:v>82.359847496806921</c:v>
                </c:pt>
                <c:pt idx="28" formatCode="General">
                  <c:v>78.87368993718799</c:v>
                </c:pt>
                <c:pt idx="29" formatCode="General">
                  <c:v>76.762358584000111</c:v>
                </c:pt>
                <c:pt idx="30" formatCode="General">
                  <c:v>77.394506857924199</c:v>
                </c:pt>
                <c:pt idx="31" formatCode="General">
                  <c:v>77.399987124336945</c:v>
                </c:pt>
                <c:pt idx="32" formatCode="General">
                  <c:v>77.885338277895158</c:v>
                </c:pt>
                <c:pt idx="33" formatCode="General">
                  <c:v>78.96522029489816</c:v>
                </c:pt>
                <c:pt idx="34" formatCode="General">
                  <c:v>79.084859980343282</c:v>
                </c:pt>
                <c:pt idx="35" formatCode="General">
                  <c:v>78.394915320168508</c:v>
                </c:pt>
                <c:pt idx="36" formatCode="General">
                  <c:v>79.207951328156113</c:v>
                </c:pt>
                <c:pt idx="37" formatCode="General">
                  <c:v>79.758835765953989</c:v>
                </c:pt>
                <c:pt idx="38" formatCode="General">
                  <c:v>80.165260077222015</c:v>
                </c:pt>
                <c:pt idx="39" formatCode="General">
                  <c:v>80.357568436577765</c:v>
                </c:pt>
                <c:pt idx="40" formatCode="General">
                  <c:v>87.465106032037582</c:v>
                </c:pt>
                <c:pt idx="41" formatCode="General">
                  <c:v>91.055379837639251</c:v>
                </c:pt>
                <c:pt idx="42" formatCode="General">
                  <c:v>91.64969477290316</c:v>
                </c:pt>
                <c:pt idx="43" formatCode="General">
                  <c:v>90.921531810819928</c:v>
                </c:pt>
                <c:pt idx="44" formatCode="General">
                  <c:v>91.238312778947844</c:v>
                </c:pt>
                <c:pt idx="45" formatCode="General">
                  <c:v>91.09472460297674</c:v>
                </c:pt>
                <c:pt idx="46" formatCode="General">
                  <c:v>91.127858037091798</c:v>
                </c:pt>
                <c:pt idx="47" formatCode="General">
                  <c:v>90.991239981746844</c:v>
                </c:pt>
                <c:pt idx="48" formatCode="General">
                  <c:v>91.290704658157935</c:v>
                </c:pt>
                <c:pt idx="49" formatCode="General">
                  <c:v>91.60974821037307</c:v>
                </c:pt>
                <c:pt idx="50" formatCode="General">
                  <c:v>91.480744253484232</c:v>
                </c:pt>
                <c:pt idx="51" formatCode="General">
                  <c:v>91.472326038390364</c:v>
                </c:pt>
                <c:pt idx="52" formatCode="General">
                  <c:v>91.671769547899245</c:v>
                </c:pt>
                <c:pt idx="53" formatCode="General">
                  <c:v>91.537627437123859</c:v>
                </c:pt>
                <c:pt idx="54" formatCode="General">
                  <c:v>91.450165972864454</c:v>
                </c:pt>
                <c:pt idx="55" formatCode="General">
                  <c:v>91.489181801784866</c:v>
                </c:pt>
                <c:pt idx="56" formatCode="General">
                  <c:v>91.2299792514263</c:v>
                </c:pt>
                <c:pt idx="57" formatCode="General">
                  <c:v>91.22174888216999</c:v>
                </c:pt>
                <c:pt idx="58" formatCode="General">
                  <c:v>91.479985495224142</c:v>
                </c:pt>
                <c:pt idx="59" formatCode="General">
                  <c:v>91.450619287105184</c:v>
                </c:pt>
                <c:pt idx="60" formatCode="General">
                  <c:v>91.432621360377425</c:v>
                </c:pt>
                <c:pt idx="61" formatCode="General">
                  <c:v>91.134339259146714</c:v>
                </c:pt>
                <c:pt idx="62" formatCode="General">
                  <c:v>91.319529543890241</c:v>
                </c:pt>
                <c:pt idx="63" formatCode="General">
                  <c:v>91.313507859879323</c:v>
                </c:pt>
                <c:pt idx="64" formatCode="General">
                  <c:v>81.761510652591824</c:v>
                </c:pt>
                <c:pt idx="65" formatCode="General">
                  <c:v>90.543981824064545</c:v>
                </c:pt>
                <c:pt idx="66" formatCode="General">
                  <c:v>91.543864147744571</c:v>
                </c:pt>
                <c:pt idx="67" formatCode="General">
                  <c:v>92.381980283643017</c:v>
                </c:pt>
                <c:pt idx="68" formatCode="General">
                  <c:v>92.56317294365283</c:v>
                </c:pt>
                <c:pt idx="69" formatCode="General">
                  <c:v>91.324766862167095</c:v>
                </c:pt>
                <c:pt idx="70" formatCode="General">
                  <c:v>90.346645082875796</c:v>
                </c:pt>
                <c:pt idx="71" formatCode="General">
                  <c:v>89.978312066466444</c:v>
                </c:pt>
                <c:pt idx="72" formatCode="General">
                  <c:v>90.746153702504557</c:v>
                </c:pt>
                <c:pt idx="73" formatCode="General">
                  <c:v>90.396430597972284</c:v>
                </c:pt>
                <c:pt idx="74" formatCode="General">
                  <c:v>90.923502230117649</c:v>
                </c:pt>
                <c:pt idx="75" formatCode="General">
                  <c:v>90.949671850822838</c:v>
                </c:pt>
                <c:pt idx="76" formatCode="General">
                  <c:v>90.586858283400815</c:v>
                </c:pt>
                <c:pt idx="77" formatCode="General">
                  <c:v>90.710464722092922</c:v>
                </c:pt>
                <c:pt idx="78" formatCode="General">
                  <c:v>91.081423079527241</c:v>
                </c:pt>
                <c:pt idx="79" formatCode="General">
                  <c:v>90.98896479457764</c:v>
                </c:pt>
                <c:pt idx="80" formatCode="General">
                  <c:v>90.592592826710188</c:v>
                </c:pt>
                <c:pt idx="81" formatCode="General">
                  <c:v>90.972401542269779</c:v>
                </c:pt>
                <c:pt idx="82" formatCode="General">
                  <c:v>90.703040111488107</c:v>
                </c:pt>
                <c:pt idx="83" formatCode="General">
                  <c:v>90.693729689133889</c:v>
                </c:pt>
                <c:pt idx="84" formatCode="General">
                  <c:v>90.527061499663162</c:v>
                </c:pt>
                <c:pt idx="85" formatCode="General">
                  <c:v>90.977736067191955</c:v>
                </c:pt>
                <c:pt idx="86" formatCode="General">
                  <c:v>74.999014675068707</c:v>
                </c:pt>
                <c:pt idx="87" formatCode="General">
                  <c:v>81.028170946170079</c:v>
                </c:pt>
                <c:pt idx="88" formatCode="General">
                  <c:v>90.976379309466864</c:v>
                </c:pt>
                <c:pt idx="89" formatCode="General">
                  <c:v>90.753150739707905</c:v>
                </c:pt>
                <c:pt idx="90" formatCode="General">
                  <c:v>88.918529464613471</c:v>
                </c:pt>
                <c:pt idx="91" formatCode="General">
                  <c:v>89.966102198125881</c:v>
                </c:pt>
                <c:pt idx="92" formatCode="General">
                  <c:v>89.974540355126635</c:v>
                </c:pt>
                <c:pt idx="93" formatCode="General">
                  <c:v>90.558131991533685</c:v>
                </c:pt>
                <c:pt idx="94" formatCode="General">
                  <c:v>90.102785341537341</c:v>
                </c:pt>
                <c:pt idx="95" formatCode="General">
                  <c:v>89.939043749786507</c:v>
                </c:pt>
                <c:pt idx="96" formatCode="General">
                  <c:v>89.541016204291651</c:v>
                </c:pt>
                <c:pt idx="97" formatCode="General">
                  <c:v>90.39111717432354</c:v>
                </c:pt>
                <c:pt idx="98" formatCode="General">
                  <c:v>90.147743997173819</c:v>
                </c:pt>
                <c:pt idx="99" formatCode="General">
                  <c:v>92.028657811504317</c:v>
                </c:pt>
                <c:pt idx="100" formatCode="General">
                  <c:v>91.209279316215643</c:v>
                </c:pt>
                <c:pt idx="101" formatCode="General">
                  <c:v>90.546833176730345</c:v>
                </c:pt>
                <c:pt idx="102" formatCode="General">
                  <c:v>89.873552614623748</c:v>
                </c:pt>
                <c:pt idx="103" formatCode="General">
                  <c:v>91.061578578594762</c:v>
                </c:pt>
                <c:pt idx="104" formatCode="General">
                  <c:v>91.042242190690146</c:v>
                </c:pt>
                <c:pt idx="105" formatCode="General">
                  <c:v>90.67889741917358</c:v>
                </c:pt>
                <c:pt idx="106" formatCode="General">
                  <c:v>91.012732163571542</c:v>
                </c:pt>
                <c:pt idx="107" formatCode="General">
                  <c:v>90.712621878374193</c:v>
                </c:pt>
                <c:pt idx="108" formatCode="General">
                  <c:v>91.43738363286306</c:v>
                </c:pt>
                <c:pt idx="109" formatCode="General">
                  <c:v>91.406405783430245</c:v>
                </c:pt>
                <c:pt idx="110" formatCode="General">
                  <c:v>90.649919414233409</c:v>
                </c:pt>
                <c:pt idx="111" formatCode="General">
                  <c:v>90.434530044822807</c:v>
                </c:pt>
                <c:pt idx="112" formatCode="General">
                  <c:v>91.173568374642628</c:v>
                </c:pt>
                <c:pt idx="113" formatCode="General">
                  <c:v>91.144614393734955</c:v>
                </c:pt>
                <c:pt idx="114" formatCode="General">
                  <c:v>91.710984902968775</c:v>
                </c:pt>
                <c:pt idx="115" formatCode="General">
                  <c:v>90.830932599977231</c:v>
                </c:pt>
                <c:pt idx="116" formatCode="General">
                  <c:v>90.325331459325724</c:v>
                </c:pt>
                <c:pt idx="117" formatCode="General">
                  <c:v>91.324507941748408</c:v>
                </c:pt>
                <c:pt idx="118" formatCode="General">
                  <c:v>90.522028453684754</c:v>
                </c:pt>
                <c:pt idx="119" formatCode="General">
                  <c:v>90.190891536499507</c:v>
                </c:pt>
                <c:pt idx="120" formatCode="General">
                  <c:v>90.650126088830291</c:v>
                </c:pt>
                <c:pt idx="121" formatCode="General">
                  <c:v>91.738304729075963</c:v>
                </c:pt>
                <c:pt idx="122" formatCode="General">
                  <c:v>91.725557553907237</c:v>
                </c:pt>
                <c:pt idx="123" formatCode="General">
                  <c:v>90.803831253085164</c:v>
                </c:pt>
                <c:pt idx="124" formatCode="General">
                  <c:v>90.679576237051336</c:v>
                </c:pt>
                <c:pt idx="125" formatCode="General">
                  <c:v>89.670949845878766</c:v>
                </c:pt>
                <c:pt idx="126" formatCode="General">
                  <c:v>91.512390583766575</c:v>
                </c:pt>
                <c:pt idx="127" formatCode="General">
                  <c:v>90.756168473177752</c:v>
                </c:pt>
                <c:pt idx="128" formatCode="General">
                  <c:v>91.151689573723914</c:v>
                </c:pt>
                <c:pt idx="129" formatCode="General">
                  <c:v>91.349872823966365</c:v>
                </c:pt>
                <c:pt idx="130" formatCode="General">
                  <c:v>91.059172279695204</c:v>
                </c:pt>
                <c:pt idx="131" formatCode="General">
                  <c:v>91.254019615900006</c:v>
                </c:pt>
                <c:pt idx="132" formatCode="General">
                  <c:v>90.962331978652145</c:v>
                </c:pt>
                <c:pt idx="133" formatCode="General">
                  <c:v>91.170691168657726</c:v>
                </c:pt>
                <c:pt idx="134" formatCode="General">
                  <c:v>91.180751192496075</c:v>
                </c:pt>
                <c:pt idx="135" formatCode="General">
                  <c:v>91.840929382439541</c:v>
                </c:pt>
                <c:pt idx="136" formatCode="General">
                  <c:v>91.596284069747753</c:v>
                </c:pt>
                <c:pt idx="137" formatCode="General">
                  <c:v>91.521968228676926</c:v>
                </c:pt>
                <c:pt idx="138" formatCode="General">
                  <c:v>91.460272441616112</c:v>
                </c:pt>
                <c:pt idx="139" formatCode="General">
                  <c:v>91.48611548688703</c:v>
                </c:pt>
                <c:pt idx="140" formatCode="General">
                  <c:v>92.377323893980446</c:v>
                </c:pt>
                <c:pt idx="141" formatCode="General">
                  <c:v>89.702366605035138</c:v>
                </c:pt>
                <c:pt idx="142" formatCode="General">
                  <c:v>91.026353275227237</c:v>
                </c:pt>
                <c:pt idx="143" formatCode="General">
                  <c:v>91.23034222814114</c:v>
                </c:pt>
                <c:pt idx="144" formatCode="General">
                  <c:v>91.2552743602741</c:v>
                </c:pt>
                <c:pt idx="145" formatCode="General">
                  <c:v>90.426646593251604</c:v>
                </c:pt>
                <c:pt idx="146" formatCode="General">
                  <c:v>90.850707840019027</c:v>
                </c:pt>
                <c:pt idx="147" formatCode="General">
                  <c:v>91.271712118304919</c:v>
                </c:pt>
                <c:pt idx="148" formatCode="General">
                  <c:v>91.291793184409258</c:v>
                </c:pt>
                <c:pt idx="149" formatCode="General">
                  <c:v>92.654621043307557</c:v>
                </c:pt>
                <c:pt idx="150" formatCode="General">
                  <c:v>90.062991495442219</c:v>
                </c:pt>
                <c:pt idx="151" formatCode="General">
                  <c:v>91.872621812040194</c:v>
                </c:pt>
                <c:pt idx="152" formatCode="General">
                  <c:v>91.236073293683901</c:v>
                </c:pt>
                <c:pt idx="153" formatCode="General">
                  <c:v>91.108814583025733</c:v>
                </c:pt>
                <c:pt idx="154" formatCode="General">
                  <c:v>91.533954287119812</c:v>
                </c:pt>
                <c:pt idx="155" formatCode="General">
                  <c:v>90.749462271960567</c:v>
                </c:pt>
                <c:pt idx="158">
                  <c:v>90.826619679832262</c:v>
                </c:pt>
                <c:pt idx="159">
                  <c:v>90.807340171802679</c:v>
                </c:pt>
                <c:pt idx="160">
                  <c:v>90.758018918180554</c:v>
                </c:pt>
                <c:pt idx="161">
                  <c:v>90.808152656243863</c:v>
                </c:pt>
                <c:pt idx="162">
                  <c:v>91.167145518619108</c:v>
                </c:pt>
                <c:pt idx="163">
                  <c:v>90.626519140636248</c:v>
                </c:pt>
                <c:pt idx="164">
                  <c:v>90.972474311589195</c:v>
                </c:pt>
                <c:pt idx="165">
                  <c:v>91.031063300836976</c:v>
                </c:pt>
                <c:pt idx="166">
                  <c:v>91.038110105450798</c:v>
                </c:pt>
                <c:pt idx="167">
                  <c:v>91.003048673651747</c:v>
                </c:pt>
              </c:numCache>
            </c:numRef>
          </c:xVal>
          <c:yVal>
            <c:numRef>
              <c:f>'CPX_Summary Molar '!$CC$2:$CC$169</c:f>
              <c:numCache>
                <c:formatCode>General</c:formatCode>
                <c:ptCount val="168"/>
                <c:pt idx="0">
                  <c:v>0.20010965614710136</c:v>
                </c:pt>
                <c:pt idx="1">
                  <c:v>0.19882297266304491</c:v>
                </c:pt>
                <c:pt idx="2">
                  <c:v>0.20102622022175126</c:v>
                </c:pt>
                <c:pt idx="3">
                  <c:v>0.19529026449412759</c:v>
                </c:pt>
                <c:pt idx="4">
                  <c:v>0.19947436679414582</c:v>
                </c:pt>
                <c:pt idx="5">
                  <c:v>0.20225218325354313</c:v>
                </c:pt>
                <c:pt idx="6">
                  <c:v>0.20272038053207964</c:v>
                </c:pt>
                <c:pt idx="7">
                  <c:v>0.20177531493928069</c:v>
                </c:pt>
                <c:pt idx="8">
                  <c:v>0.18693221958586856</c:v>
                </c:pt>
                <c:pt idx="9">
                  <c:v>0.19513487358652964</c:v>
                </c:pt>
                <c:pt idx="10">
                  <c:v>0.19731139549141855</c:v>
                </c:pt>
                <c:pt idx="11">
                  <c:v>0.18822042428929267</c:v>
                </c:pt>
                <c:pt idx="12">
                  <c:v>0.19852671405499195</c:v>
                </c:pt>
                <c:pt idx="13">
                  <c:v>0.19778796053368042</c:v>
                </c:pt>
                <c:pt idx="14">
                  <c:v>0.19249149397103199</c:v>
                </c:pt>
                <c:pt idx="15">
                  <c:v>0.1878690566772529</c:v>
                </c:pt>
                <c:pt idx="16">
                  <c:v>0.19523681726287048</c:v>
                </c:pt>
                <c:pt idx="17">
                  <c:v>0.19818578491410105</c:v>
                </c:pt>
                <c:pt idx="18">
                  <c:v>0</c:v>
                </c:pt>
                <c:pt idx="19">
                  <c:v>0.21096581273643836</c:v>
                </c:pt>
                <c:pt idx="20">
                  <c:v>0.1071222851931064</c:v>
                </c:pt>
                <c:pt idx="21">
                  <c:v>0</c:v>
                </c:pt>
                <c:pt idx="22">
                  <c:v>0.20410332511492768</c:v>
                </c:pt>
                <c:pt idx="23">
                  <c:v>0.20410332511492768</c:v>
                </c:pt>
                <c:pt idx="24">
                  <c:v>8.7181762120977335E-2</c:v>
                </c:pt>
                <c:pt idx="25">
                  <c:v>1.1873872605291811</c:v>
                </c:pt>
                <c:pt idx="26">
                  <c:v>9.8038163750031868E-2</c:v>
                </c:pt>
                <c:pt idx="27">
                  <c:v>0.12469930499705781</c:v>
                </c:pt>
                <c:pt idx="28">
                  <c:v>8.759416852575104E-2</c:v>
                </c:pt>
                <c:pt idx="29">
                  <c:v>0.10542111529497079</c:v>
                </c:pt>
                <c:pt idx="30">
                  <c:v>0.11633764573876641</c:v>
                </c:pt>
                <c:pt idx="31">
                  <c:v>0.11170634281274615</c:v>
                </c:pt>
                <c:pt idx="32">
                  <c:v>0.11019408776608385</c:v>
                </c:pt>
                <c:pt idx="33">
                  <c:v>0.11457677904651749</c:v>
                </c:pt>
                <c:pt idx="34">
                  <c:v>0.11308708113444778</c:v>
                </c:pt>
                <c:pt idx="35">
                  <c:v>0.11613969695440188</c:v>
                </c:pt>
                <c:pt idx="36">
                  <c:v>0.11896827648605568</c:v>
                </c:pt>
                <c:pt idx="37">
                  <c:v>0.11902372403867713</c:v>
                </c:pt>
                <c:pt idx="38">
                  <c:v>0.11789006748233569</c:v>
                </c:pt>
                <c:pt idx="39">
                  <c:v>0.11990743195322771</c:v>
                </c:pt>
                <c:pt idx="40">
                  <c:v>0.18399694037486922</c:v>
                </c:pt>
                <c:pt idx="41">
                  <c:v>0.26759867909461438</c:v>
                </c:pt>
                <c:pt idx="42">
                  <c:v>0.26640390725571234</c:v>
                </c:pt>
                <c:pt idx="43">
                  <c:v>0.27170442247231563</c:v>
                </c:pt>
                <c:pt idx="44">
                  <c:v>0.2690776005245038</c:v>
                </c:pt>
                <c:pt idx="45">
                  <c:v>0.27676787014618981</c:v>
                </c:pt>
                <c:pt idx="46">
                  <c:v>0.27079911396095896</c:v>
                </c:pt>
                <c:pt idx="47">
                  <c:v>0.27074889936339591</c:v>
                </c:pt>
                <c:pt idx="48">
                  <c:v>0.27023101868316829</c:v>
                </c:pt>
                <c:pt idx="49">
                  <c:v>0.26908954016140724</c:v>
                </c:pt>
                <c:pt idx="50">
                  <c:v>0.27604871855946522</c:v>
                </c:pt>
                <c:pt idx="51">
                  <c:v>0.2791378726238124</c:v>
                </c:pt>
                <c:pt idx="52">
                  <c:v>0.27405058724349785</c:v>
                </c:pt>
                <c:pt idx="53">
                  <c:v>0.26934949583875989</c:v>
                </c:pt>
                <c:pt idx="54">
                  <c:v>0.28301208348225476</c:v>
                </c:pt>
                <c:pt idx="55">
                  <c:v>0.26461135912535055</c:v>
                </c:pt>
                <c:pt idx="56">
                  <c:v>0.274598744926359</c:v>
                </c:pt>
                <c:pt idx="57">
                  <c:v>0.28300658675565793</c:v>
                </c:pt>
                <c:pt idx="58">
                  <c:v>0.2710647538046877</c:v>
                </c:pt>
                <c:pt idx="59">
                  <c:v>0.27349920653791771</c:v>
                </c:pt>
                <c:pt idx="60">
                  <c:v>0.26758231683410999</c:v>
                </c:pt>
                <c:pt idx="61">
                  <c:v>0.27711132149724332</c:v>
                </c:pt>
                <c:pt idx="62">
                  <c:v>0.2661507816791317</c:v>
                </c:pt>
                <c:pt idx="63">
                  <c:v>0.26257947449776009</c:v>
                </c:pt>
                <c:pt idx="64">
                  <c:v>1.2161094746842467</c:v>
                </c:pt>
                <c:pt idx="65">
                  <c:v>0.11657758265174142</c:v>
                </c:pt>
                <c:pt idx="66">
                  <c:v>0.12874056085669294</c:v>
                </c:pt>
                <c:pt idx="67">
                  <c:v>0.16222084831584152</c:v>
                </c:pt>
                <c:pt idx="68">
                  <c:v>0.16334849037948565</c:v>
                </c:pt>
                <c:pt idx="69">
                  <c:v>0.11435801891278587</c:v>
                </c:pt>
                <c:pt idx="70">
                  <c:v>0.12573908284355595</c:v>
                </c:pt>
                <c:pt idx="71">
                  <c:v>0.20092938950331055</c:v>
                </c:pt>
                <c:pt idx="72">
                  <c:v>0.20515447431918032</c:v>
                </c:pt>
                <c:pt idx="73">
                  <c:v>0.20843794718394149</c:v>
                </c:pt>
                <c:pt idx="74">
                  <c:v>0.21713866010186847</c:v>
                </c:pt>
                <c:pt idx="75">
                  <c:v>0.2129668316618748</c:v>
                </c:pt>
                <c:pt idx="76">
                  <c:v>0.21834050453216097</c:v>
                </c:pt>
                <c:pt idx="77">
                  <c:v>0.22500422322177965</c:v>
                </c:pt>
                <c:pt idx="78">
                  <c:v>0.21766905274877474</c:v>
                </c:pt>
                <c:pt idx="79">
                  <c:v>0.22648453510323033</c:v>
                </c:pt>
                <c:pt idx="80">
                  <c:v>0.21408720852220359</c:v>
                </c:pt>
                <c:pt idx="81">
                  <c:v>0.22390649762029874</c:v>
                </c:pt>
                <c:pt idx="82">
                  <c:v>0.23358462584152975</c:v>
                </c:pt>
                <c:pt idx="83">
                  <c:v>0.21677732769631938</c:v>
                </c:pt>
                <c:pt idx="84">
                  <c:v>0.2166327970839193</c:v>
                </c:pt>
                <c:pt idx="85">
                  <c:v>0.1992221337061989</c:v>
                </c:pt>
                <c:pt idx="86">
                  <c:v>8.9916507096488518E-2</c:v>
                </c:pt>
                <c:pt idx="87">
                  <c:v>8.8828107243892257E-2</c:v>
                </c:pt>
                <c:pt idx="88">
                  <c:v>0.15321340987621845</c:v>
                </c:pt>
                <c:pt idx="89">
                  <c:v>0.10730442722523646</c:v>
                </c:pt>
                <c:pt idx="90">
                  <c:v>0.12465436377729384</c:v>
                </c:pt>
                <c:pt idx="91">
                  <c:v>0.16519284132602263</c:v>
                </c:pt>
                <c:pt idx="92">
                  <c:v>0.16184550383082258</c:v>
                </c:pt>
                <c:pt idx="93">
                  <c:v>0.12465469661349238</c:v>
                </c:pt>
                <c:pt idx="94">
                  <c:v>0.14829576357664279</c:v>
                </c:pt>
                <c:pt idx="95">
                  <c:v>0.16436045177434211</c:v>
                </c:pt>
                <c:pt idx="96">
                  <c:v>8.268356830656072E-2</c:v>
                </c:pt>
                <c:pt idx="97">
                  <c:v>0.17003386719023905</c:v>
                </c:pt>
                <c:pt idx="98">
                  <c:v>0.12028588326442771</c:v>
                </c:pt>
                <c:pt idx="99">
                  <c:v>0.16530524782487155</c:v>
                </c:pt>
                <c:pt idx="100">
                  <c:v>0.15762945626635977</c:v>
                </c:pt>
                <c:pt idx="101">
                  <c:v>0.15029280610987911</c:v>
                </c:pt>
                <c:pt idx="102">
                  <c:v>0.10780059755594575</c:v>
                </c:pt>
                <c:pt idx="103">
                  <c:v>0.175872630409766</c:v>
                </c:pt>
                <c:pt idx="104">
                  <c:v>0.18155328735461451</c:v>
                </c:pt>
                <c:pt idx="105">
                  <c:v>9.3135256303532754E-2</c:v>
                </c:pt>
                <c:pt idx="106">
                  <c:v>8.5678852486581344E-2</c:v>
                </c:pt>
                <c:pt idx="107">
                  <c:v>8.7541890413466661E-2</c:v>
                </c:pt>
                <c:pt idx="108">
                  <c:v>0.1029213916927829</c:v>
                </c:pt>
                <c:pt idx="109">
                  <c:v>8.020050391572682E-2</c:v>
                </c:pt>
                <c:pt idx="110">
                  <c:v>0.16936809573061409</c:v>
                </c:pt>
                <c:pt idx="111">
                  <c:v>0.15619633908843986</c:v>
                </c:pt>
                <c:pt idx="112">
                  <c:v>8.1514955298629205E-2</c:v>
                </c:pt>
                <c:pt idx="113">
                  <c:v>0.10944087967806528</c:v>
                </c:pt>
                <c:pt idx="114">
                  <c:v>0.20344984729117443</c:v>
                </c:pt>
                <c:pt idx="115">
                  <c:v>0.11328797157852841</c:v>
                </c:pt>
                <c:pt idx="116">
                  <c:v>0.16912823532959342</c:v>
                </c:pt>
                <c:pt idx="117">
                  <c:v>0.12191042156232412</c:v>
                </c:pt>
                <c:pt idx="118">
                  <c:v>0.15133799225328998</c:v>
                </c:pt>
                <c:pt idx="119">
                  <c:v>0.1594366124110044</c:v>
                </c:pt>
                <c:pt idx="120">
                  <c:v>0.16308673962632297</c:v>
                </c:pt>
                <c:pt idx="121">
                  <c:v>0.2191192314240438</c:v>
                </c:pt>
                <c:pt idx="122">
                  <c:v>0.12934891615006947</c:v>
                </c:pt>
                <c:pt idx="123">
                  <c:v>0.16746558660185576</c:v>
                </c:pt>
                <c:pt idx="124">
                  <c:v>0.24698742124654638</c:v>
                </c:pt>
                <c:pt idx="125">
                  <c:v>0.19511423249968535</c:v>
                </c:pt>
                <c:pt idx="126">
                  <c:v>0.17635129769106822</c:v>
                </c:pt>
                <c:pt idx="127">
                  <c:v>0.21066997808229465</c:v>
                </c:pt>
                <c:pt idx="128">
                  <c:v>0.10127098789288616</c:v>
                </c:pt>
                <c:pt idx="129">
                  <c:v>0.23699413918798792</c:v>
                </c:pt>
                <c:pt idx="130">
                  <c:v>0.11201976386207696</c:v>
                </c:pt>
                <c:pt idx="131">
                  <c:v>0.10257250655349798</c:v>
                </c:pt>
                <c:pt idx="132">
                  <c:v>0.21527495967131208</c:v>
                </c:pt>
                <c:pt idx="133">
                  <c:v>0.14925836808689191</c:v>
                </c:pt>
                <c:pt idx="134">
                  <c:v>0.15338212414859581</c:v>
                </c:pt>
                <c:pt idx="135">
                  <c:v>0.2232904914130617</c:v>
                </c:pt>
                <c:pt idx="136">
                  <c:v>9.7329362602425695E-2</c:v>
                </c:pt>
                <c:pt idx="137">
                  <c:v>0.18833359047378845</c:v>
                </c:pt>
                <c:pt idx="138">
                  <c:v>0.11880030029887079</c:v>
                </c:pt>
                <c:pt idx="139">
                  <c:v>0.11592772351716897</c:v>
                </c:pt>
                <c:pt idx="140">
                  <c:v>0.11608633752344498</c:v>
                </c:pt>
                <c:pt idx="141">
                  <c:v>0.25441755127106636</c:v>
                </c:pt>
                <c:pt idx="142">
                  <c:v>9.7135509432830988E-2</c:v>
                </c:pt>
                <c:pt idx="143">
                  <c:v>9.2056883964582142E-2</c:v>
                </c:pt>
                <c:pt idx="144">
                  <c:v>9.6865885944094968E-2</c:v>
                </c:pt>
                <c:pt idx="145">
                  <c:v>0.13954021391398308</c:v>
                </c:pt>
                <c:pt idx="146">
                  <c:v>0.19903018263556566</c:v>
                </c:pt>
                <c:pt idx="147">
                  <c:v>9.2871763941282853E-2</c:v>
                </c:pt>
                <c:pt idx="148">
                  <c:v>0.14541405475616553</c:v>
                </c:pt>
                <c:pt idx="149">
                  <c:v>0.16767446466041705</c:v>
                </c:pt>
                <c:pt idx="150">
                  <c:v>0.19244929672595149</c:v>
                </c:pt>
                <c:pt idx="151">
                  <c:v>0.21925326507717227</c:v>
                </c:pt>
                <c:pt idx="152">
                  <c:v>0.2451732577035842</c:v>
                </c:pt>
                <c:pt idx="153">
                  <c:v>0.16240137538906732</c:v>
                </c:pt>
                <c:pt idx="154">
                  <c:v>0.17736779725328197</c:v>
                </c:pt>
                <c:pt idx="155">
                  <c:v>0.20934450579979119</c:v>
                </c:pt>
                <c:pt idx="156">
                  <c:v>0</c:v>
                </c:pt>
                <c:pt idx="157">
                  <c:v>0</c:v>
                </c:pt>
                <c:pt idx="158">
                  <c:v>0.21984420945603853</c:v>
                </c:pt>
                <c:pt idx="159">
                  <c:v>0.21724690100374591</c:v>
                </c:pt>
                <c:pt idx="160">
                  <c:v>0.20087656094420425</c:v>
                </c:pt>
                <c:pt idx="161">
                  <c:v>0.2159601799683537</c:v>
                </c:pt>
                <c:pt idx="162">
                  <c:v>0.20222062801862067</c:v>
                </c:pt>
                <c:pt idx="163">
                  <c:v>0.20990890034605064</c:v>
                </c:pt>
                <c:pt idx="164">
                  <c:v>0.21521441065213912</c:v>
                </c:pt>
                <c:pt idx="165">
                  <c:v>0.21236921509099194</c:v>
                </c:pt>
                <c:pt idx="166">
                  <c:v>0.2125501562697637</c:v>
                </c:pt>
                <c:pt idx="167">
                  <c:v>0.1953798590602355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B1-624E-8BF7-8924E12ED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8079"/>
        <c:axId val="1416137632"/>
      </c:scatterChart>
      <c:valAx>
        <c:axId val="20068079"/>
        <c:scaling>
          <c:orientation val="minMax"/>
          <c:min val="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137632"/>
        <c:crosses val="autoZero"/>
        <c:crossBetween val="midCat"/>
      </c:valAx>
      <c:valAx>
        <c:axId val="1416137632"/>
        <c:scaling>
          <c:orientation val="minMax"/>
          <c:max val="0.3000000000000000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Na/Al mole</a:t>
                </a:r>
                <a:r>
                  <a:rPr lang="en-US" sz="1400" baseline="0"/>
                  <a:t> fraction</a:t>
                </a:r>
              </a:p>
              <a:p>
                <a:pPr>
                  <a:defRPr sz="1400"/>
                </a:pP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'CPX_Summary Molar '!$X$2:$X$169</c:f>
              <c:numCache>
                <c:formatCode>0.00</c:formatCode>
                <c:ptCount val="168"/>
                <c:pt idx="0">
                  <c:v>91.719705867555973</c:v>
                </c:pt>
                <c:pt idx="1">
                  <c:v>91.771805485761462</c:v>
                </c:pt>
                <c:pt idx="2">
                  <c:v>91.877177075550989</c:v>
                </c:pt>
                <c:pt idx="3">
                  <c:v>91.608178347404078</c:v>
                </c:pt>
                <c:pt idx="4">
                  <c:v>91.794937171066138</c:v>
                </c:pt>
                <c:pt idx="5">
                  <c:v>91.632873170546802</c:v>
                </c:pt>
                <c:pt idx="6">
                  <c:v>91.632108737220889</c:v>
                </c:pt>
                <c:pt idx="7">
                  <c:v>91.633637603872714</c:v>
                </c:pt>
                <c:pt idx="8">
                  <c:v>91.714994824596147</c:v>
                </c:pt>
                <c:pt idx="9">
                  <c:v>91.635397984899924</c:v>
                </c:pt>
                <c:pt idx="10">
                  <c:v>91.758306621139141</c:v>
                </c:pt>
                <c:pt idx="11">
                  <c:v>91.273685674829309</c:v>
                </c:pt>
                <c:pt idx="12">
                  <c:v>91.748451320962161</c:v>
                </c:pt>
                <c:pt idx="13">
                  <c:v>91.889740361968251</c:v>
                </c:pt>
                <c:pt idx="14">
                  <c:v>91.693826322663966</c:v>
                </c:pt>
                <c:pt idx="15">
                  <c:v>91.636605123593213</c:v>
                </c:pt>
                <c:pt idx="16">
                  <c:v>91.854625831382634</c:v>
                </c:pt>
                <c:pt idx="17">
                  <c:v>91.38309139372015</c:v>
                </c:pt>
                <c:pt idx="19">
                  <c:v>91.671360336853795</c:v>
                </c:pt>
                <c:pt idx="20">
                  <c:v>92.292318931301565</c:v>
                </c:pt>
                <c:pt idx="22">
                  <c:v>91.731977580752542</c:v>
                </c:pt>
                <c:pt idx="23">
                  <c:v>91.731977580752542</c:v>
                </c:pt>
                <c:pt idx="24">
                  <c:v>92.394326881886116</c:v>
                </c:pt>
                <c:pt idx="25" formatCode="General">
                  <c:v>82.337509574146466</c:v>
                </c:pt>
                <c:pt idx="26" formatCode="General">
                  <c:v>80.297321238243484</c:v>
                </c:pt>
                <c:pt idx="27" formatCode="General">
                  <c:v>82.359847496806921</c:v>
                </c:pt>
                <c:pt idx="28" formatCode="General">
                  <c:v>78.87368993718799</c:v>
                </c:pt>
                <c:pt idx="29" formatCode="General">
                  <c:v>76.762358584000111</c:v>
                </c:pt>
                <c:pt idx="30" formatCode="General">
                  <c:v>77.394506857924199</c:v>
                </c:pt>
                <c:pt idx="31" formatCode="General">
                  <c:v>77.399987124336945</c:v>
                </c:pt>
                <c:pt idx="32" formatCode="General">
                  <c:v>77.885338277895158</c:v>
                </c:pt>
                <c:pt idx="33" formatCode="General">
                  <c:v>78.96522029489816</c:v>
                </c:pt>
                <c:pt idx="34" formatCode="General">
                  <c:v>79.084859980343282</c:v>
                </c:pt>
                <c:pt idx="35" formatCode="General">
                  <c:v>78.394915320168508</c:v>
                </c:pt>
                <c:pt idx="36" formatCode="General">
                  <c:v>79.207951328156113</c:v>
                </c:pt>
                <c:pt idx="37" formatCode="General">
                  <c:v>79.758835765953989</c:v>
                </c:pt>
                <c:pt idx="38" formatCode="General">
                  <c:v>80.165260077222015</c:v>
                </c:pt>
                <c:pt idx="39" formatCode="General">
                  <c:v>80.357568436577765</c:v>
                </c:pt>
                <c:pt idx="40" formatCode="General">
                  <c:v>87.465106032037582</c:v>
                </c:pt>
                <c:pt idx="41" formatCode="General">
                  <c:v>91.055379837639251</c:v>
                </c:pt>
                <c:pt idx="42" formatCode="General">
                  <c:v>91.64969477290316</c:v>
                </c:pt>
                <c:pt idx="43" formatCode="General">
                  <c:v>90.921531810819928</c:v>
                </c:pt>
                <c:pt idx="44" formatCode="General">
                  <c:v>91.238312778947844</c:v>
                </c:pt>
                <c:pt idx="45" formatCode="General">
                  <c:v>91.09472460297674</c:v>
                </c:pt>
                <c:pt idx="46" formatCode="General">
                  <c:v>91.127858037091798</c:v>
                </c:pt>
                <c:pt idx="47" formatCode="General">
                  <c:v>90.991239981746844</c:v>
                </c:pt>
                <c:pt idx="48" formatCode="General">
                  <c:v>91.290704658157935</c:v>
                </c:pt>
                <c:pt idx="49" formatCode="General">
                  <c:v>91.60974821037307</c:v>
                </c:pt>
                <c:pt idx="50" formatCode="General">
                  <c:v>91.480744253484232</c:v>
                </c:pt>
                <c:pt idx="51" formatCode="General">
                  <c:v>91.472326038390364</c:v>
                </c:pt>
                <c:pt idx="52" formatCode="General">
                  <c:v>91.671769547899245</c:v>
                </c:pt>
                <c:pt idx="53" formatCode="General">
                  <c:v>91.537627437123859</c:v>
                </c:pt>
                <c:pt idx="54" formatCode="General">
                  <c:v>91.450165972864454</c:v>
                </c:pt>
                <c:pt idx="55" formatCode="General">
                  <c:v>91.489181801784866</c:v>
                </c:pt>
                <c:pt idx="56" formatCode="General">
                  <c:v>91.2299792514263</c:v>
                </c:pt>
                <c:pt idx="57" formatCode="General">
                  <c:v>91.22174888216999</c:v>
                </c:pt>
                <c:pt idx="58" formatCode="General">
                  <c:v>91.479985495224142</c:v>
                </c:pt>
                <c:pt idx="59" formatCode="General">
                  <c:v>91.450619287105184</c:v>
                </c:pt>
                <c:pt idx="60" formatCode="General">
                  <c:v>91.432621360377425</c:v>
                </c:pt>
                <c:pt idx="61" formatCode="General">
                  <c:v>91.134339259146714</c:v>
                </c:pt>
                <c:pt idx="62" formatCode="General">
                  <c:v>91.319529543890241</c:v>
                </c:pt>
                <c:pt idx="63" formatCode="General">
                  <c:v>91.313507859879323</c:v>
                </c:pt>
                <c:pt idx="64" formatCode="General">
                  <c:v>81.761510652591824</c:v>
                </c:pt>
                <c:pt idx="65" formatCode="General">
                  <c:v>90.543981824064545</c:v>
                </c:pt>
                <c:pt idx="66" formatCode="General">
                  <c:v>91.543864147744571</c:v>
                </c:pt>
                <c:pt idx="67" formatCode="General">
                  <c:v>92.381980283643017</c:v>
                </c:pt>
                <c:pt idx="68" formatCode="General">
                  <c:v>92.56317294365283</c:v>
                </c:pt>
                <c:pt idx="69" formatCode="General">
                  <c:v>91.324766862167095</c:v>
                </c:pt>
                <c:pt idx="70" formatCode="General">
                  <c:v>90.346645082875796</c:v>
                </c:pt>
                <c:pt idx="71" formatCode="General">
                  <c:v>89.978312066466444</c:v>
                </c:pt>
                <c:pt idx="72" formatCode="General">
                  <c:v>90.746153702504557</c:v>
                </c:pt>
                <c:pt idx="73" formatCode="General">
                  <c:v>90.396430597972284</c:v>
                </c:pt>
                <c:pt idx="74" formatCode="General">
                  <c:v>90.923502230117649</c:v>
                </c:pt>
                <c:pt idx="75" formatCode="General">
                  <c:v>90.949671850822838</c:v>
                </c:pt>
                <c:pt idx="76" formatCode="General">
                  <c:v>90.586858283400815</c:v>
                </c:pt>
                <c:pt idx="77" formatCode="General">
                  <c:v>90.710464722092922</c:v>
                </c:pt>
                <c:pt idx="78" formatCode="General">
                  <c:v>91.081423079527241</c:v>
                </c:pt>
                <c:pt idx="79" formatCode="General">
                  <c:v>90.98896479457764</c:v>
                </c:pt>
                <c:pt idx="80" formatCode="General">
                  <c:v>90.592592826710188</c:v>
                </c:pt>
                <c:pt idx="81" formatCode="General">
                  <c:v>90.972401542269779</c:v>
                </c:pt>
                <c:pt idx="82" formatCode="General">
                  <c:v>90.703040111488107</c:v>
                </c:pt>
                <c:pt idx="83" formatCode="General">
                  <c:v>90.693729689133889</c:v>
                </c:pt>
                <c:pt idx="84" formatCode="General">
                  <c:v>90.527061499663162</c:v>
                </c:pt>
                <c:pt idx="85" formatCode="General">
                  <c:v>90.977736067191955</c:v>
                </c:pt>
                <c:pt idx="86" formatCode="General">
                  <c:v>74.999014675068707</c:v>
                </c:pt>
                <c:pt idx="87" formatCode="General">
                  <c:v>81.028170946170079</c:v>
                </c:pt>
                <c:pt idx="88" formatCode="General">
                  <c:v>90.976379309466864</c:v>
                </c:pt>
                <c:pt idx="89" formatCode="General">
                  <c:v>90.753150739707905</c:v>
                </c:pt>
                <c:pt idx="90" formatCode="General">
                  <c:v>88.918529464613471</c:v>
                </c:pt>
                <c:pt idx="91" formatCode="General">
                  <c:v>89.966102198125881</c:v>
                </c:pt>
                <c:pt idx="92" formatCode="General">
                  <c:v>89.974540355126635</c:v>
                </c:pt>
                <c:pt idx="93" formatCode="General">
                  <c:v>90.558131991533685</c:v>
                </c:pt>
                <c:pt idx="94" formatCode="General">
                  <c:v>90.102785341537341</c:v>
                </c:pt>
                <c:pt idx="95" formatCode="General">
                  <c:v>89.939043749786507</c:v>
                </c:pt>
                <c:pt idx="96" formatCode="General">
                  <c:v>89.541016204291651</c:v>
                </c:pt>
                <c:pt idx="97" formatCode="General">
                  <c:v>90.39111717432354</c:v>
                </c:pt>
                <c:pt idx="98" formatCode="General">
                  <c:v>90.147743997173819</c:v>
                </c:pt>
                <c:pt idx="99" formatCode="General">
                  <c:v>92.028657811504317</c:v>
                </c:pt>
                <c:pt idx="100" formatCode="General">
                  <c:v>91.209279316215643</c:v>
                </c:pt>
                <c:pt idx="101" formatCode="General">
                  <c:v>90.546833176730345</c:v>
                </c:pt>
                <c:pt idx="102" formatCode="General">
                  <c:v>89.873552614623748</c:v>
                </c:pt>
                <c:pt idx="103" formatCode="General">
                  <c:v>91.061578578594762</c:v>
                </c:pt>
                <c:pt idx="104" formatCode="General">
                  <c:v>91.042242190690146</c:v>
                </c:pt>
                <c:pt idx="105" formatCode="General">
                  <c:v>90.67889741917358</c:v>
                </c:pt>
                <c:pt idx="106" formatCode="General">
                  <c:v>91.012732163571542</c:v>
                </c:pt>
                <c:pt idx="107" formatCode="General">
                  <c:v>90.712621878374193</c:v>
                </c:pt>
                <c:pt idx="108" formatCode="General">
                  <c:v>91.43738363286306</c:v>
                </c:pt>
                <c:pt idx="109" formatCode="General">
                  <c:v>91.406405783430245</c:v>
                </c:pt>
                <c:pt idx="110" formatCode="General">
                  <c:v>90.649919414233409</c:v>
                </c:pt>
                <c:pt idx="111" formatCode="General">
                  <c:v>90.434530044822807</c:v>
                </c:pt>
                <c:pt idx="112" formatCode="General">
                  <c:v>91.173568374642628</c:v>
                </c:pt>
                <c:pt idx="113" formatCode="General">
                  <c:v>91.144614393734955</c:v>
                </c:pt>
                <c:pt idx="114" formatCode="General">
                  <c:v>91.710984902968775</c:v>
                </c:pt>
                <c:pt idx="115" formatCode="General">
                  <c:v>90.830932599977231</c:v>
                </c:pt>
                <c:pt idx="116" formatCode="General">
                  <c:v>90.325331459325724</c:v>
                </c:pt>
                <c:pt idx="117" formatCode="General">
                  <c:v>91.324507941748408</c:v>
                </c:pt>
                <c:pt idx="118" formatCode="General">
                  <c:v>90.522028453684754</c:v>
                </c:pt>
                <c:pt idx="119" formatCode="General">
                  <c:v>90.190891536499507</c:v>
                </c:pt>
                <c:pt idx="120" formatCode="General">
                  <c:v>90.650126088830291</c:v>
                </c:pt>
                <c:pt idx="121" formatCode="General">
                  <c:v>91.738304729075963</c:v>
                </c:pt>
                <c:pt idx="122" formatCode="General">
                  <c:v>91.725557553907237</c:v>
                </c:pt>
                <c:pt idx="123" formatCode="General">
                  <c:v>90.803831253085164</c:v>
                </c:pt>
                <c:pt idx="124" formatCode="General">
                  <c:v>90.679576237051336</c:v>
                </c:pt>
                <c:pt idx="125" formatCode="General">
                  <c:v>89.670949845878766</c:v>
                </c:pt>
                <c:pt idx="126" formatCode="General">
                  <c:v>91.512390583766575</c:v>
                </c:pt>
                <c:pt idx="127" formatCode="General">
                  <c:v>90.756168473177752</c:v>
                </c:pt>
                <c:pt idx="128" formatCode="General">
                  <c:v>91.151689573723914</c:v>
                </c:pt>
                <c:pt idx="129" formatCode="General">
                  <c:v>91.349872823966365</c:v>
                </c:pt>
                <c:pt idx="130" formatCode="General">
                  <c:v>91.059172279695204</c:v>
                </c:pt>
                <c:pt idx="131" formatCode="General">
                  <c:v>91.254019615900006</c:v>
                </c:pt>
                <c:pt idx="132" formatCode="General">
                  <c:v>90.962331978652145</c:v>
                </c:pt>
                <c:pt idx="133" formatCode="General">
                  <c:v>91.170691168657726</c:v>
                </c:pt>
                <c:pt idx="134" formatCode="General">
                  <c:v>91.180751192496075</c:v>
                </c:pt>
                <c:pt idx="135" formatCode="General">
                  <c:v>91.840929382439541</c:v>
                </c:pt>
                <c:pt idx="136" formatCode="General">
                  <c:v>91.596284069747753</c:v>
                </c:pt>
                <c:pt idx="137" formatCode="General">
                  <c:v>91.521968228676926</c:v>
                </c:pt>
                <c:pt idx="138" formatCode="General">
                  <c:v>91.460272441616112</c:v>
                </c:pt>
                <c:pt idx="139" formatCode="General">
                  <c:v>91.48611548688703</c:v>
                </c:pt>
                <c:pt idx="140" formatCode="General">
                  <c:v>92.377323893980446</c:v>
                </c:pt>
                <c:pt idx="141" formatCode="General">
                  <c:v>89.702366605035138</c:v>
                </c:pt>
                <c:pt idx="142" formatCode="General">
                  <c:v>91.026353275227237</c:v>
                </c:pt>
                <c:pt idx="143" formatCode="General">
                  <c:v>91.23034222814114</c:v>
                </c:pt>
                <c:pt idx="144" formatCode="General">
                  <c:v>91.2552743602741</c:v>
                </c:pt>
                <c:pt idx="145" formatCode="General">
                  <c:v>90.426646593251604</c:v>
                </c:pt>
                <c:pt idx="146" formatCode="General">
                  <c:v>90.850707840019027</c:v>
                </c:pt>
                <c:pt idx="147" formatCode="General">
                  <c:v>91.271712118304919</c:v>
                </c:pt>
                <c:pt idx="148" formatCode="General">
                  <c:v>91.291793184409258</c:v>
                </c:pt>
                <c:pt idx="149" formatCode="General">
                  <c:v>92.654621043307557</c:v>
                </c:pt>
                <c:pt idx="150" formatCode="General">
                  <c:v>90.062991495442219</c:v>
                </c:pt>
                <c:pt idx="151" formatCode="General">
                  <c:v>91.872621812040194</c:v>
                </c:pt>
                <c:pt idx="152" formatCode="General">
                  <c:v>91.236073293683901</c:v>
                </c:pt>
                <c:pt idx="153" formatCode="General">
                  <c:v>91.108814583025733</c:v>
                </c:pt>
                <c:pt idx="154" formatCode="General">
                  <c:v>91.533954287119812</c:v>
                </c:pt>
                <c:pt idx="155" formatCode="General">
                  <c:v>90.749462271960567</c:v>
                </c:pt>
                <c:pt idx="158">
                  <c:v>90.826619679832262</c:v>
                </c:pt>
                <c:pt idx="159">
                  <c:v>90.807340171802679</c:v>
                </c:pt>
                <c:pt idx="160">
                  <c:v>90.758018918180554</c:v>
                </c:pt>
                <c:pt idx="161">
                  <c:v>90.808152656243863</c:v>
                </c:pt>
                <c:pt idx="162">
                  <c:v>91.167145518619108</c:v>
                </c:pt>
                <c:pt idx="163">
                  <c:v>90.626519140636248</c:v>
                </c:pt>
                <c:pt idx="164">
                  <c:v>90.972474311589195</c:v>
                </c:pt>
                <c:pt idx="165">
                  <c:v>91.031063300836976</c:v>
                </c:pt>
                <c:pt idx="166">
                  <c:v>91.038110105450798</c:v>
                </c:pt>
                <c:pt idx="167">
                  <c:v>91.003048673651747</c:v>
                </c:pt>
              </c:numCache>
            </c:numRef>
          </c:xVal>
          <c:yVal>
            <c:numRef>
              <c:f>'CPX_Summary Molar '!$BG$2:$BG$169</c:f>
              <c:numCache>
                <c:formatCode>General</c:formatCode>
                <c:ptCount val="168"/>
                <c:pt idx="0">
                  <c:v>3.8427038760471518E-3</c:v>
                </c:pt>
                <c:pt idx="1">
                  <c:v>3.7827826561653605E-3</c:v>
                </c:pt>
                <c:pt idx="2">
                  <c:v>3.9612128135496664E-3</c:v>
                </c:pt>
                <c:pt idx="3">
                  <c:v>4.0943423616827922E-3</c:v>
                </c:pt>
                <c:pt idx="4">
                  <c:v>3.2358247113437773E-3</c:v>
                </c:pt>
                <c:pt idx="5">
                  <c:v>3.9424611017085621E-3</c:v>
                </c:pt>
                <c:pt idx="6">
                  <c:v>4.1620150005183265E-3</c:v>
                </c:pt>
                <c:pt idx="7">
                  <c:v>3.7242146005187068E-3</c:v>
                </c:pt>
                <c:pt idx="8">
                  <c:v>4.2958563895581503E-3</c:v>
                </c:pt>
                <c:pt idx="9">
                  <c:v>3.6615362301032585E-3</c:v>
                </c:pt>
                <c:pt idx="10">
                  <c:v>2.6194767519358985E-3</c:v>
                </c:pt>
                <c:pt idx="11">
                  <c:v>4.249406734487495E-3</c:v>
                </c:pt>
                <c:pt idx="12">
                  <c:v>4.2794358750106818E-3</c:v>
                </c:pt>
                <c:pt idx="13">
                  <c:v>4.2129163866528249E-3</c:v>
                </c:pt>
                <c:pt idx="14">
                  <c:v>3.8874359187733775E-3</c:v>
                </c:pt>
                <c:pt idx="15">
                  <c:v>4.0511859490655186E-3</c:v>
                </c:pt>
                <c:pt idx="16">
                  <c:v>3.5872330962860347E-3</c:v>
                </c:pt>
                <c:pt idx="17">
                  <c:v>4.3021575469941236E-3</c:v>
                </c:pt>
                <c:pt idx="19">
                  <c:v>4.4856467163933962E-3</c:v>
                </c:pt>
                <c:pt idx="20">
                  <c:v>8.9291053512857363E-3</c:v>
                </c:pt>
                <c:pt idx="22">
                  <c:v>3.7378546578087468E-3</c:v>
                </c:pt>
                <c:pt idx="23">
                  <c:v>3.7378546578087468E-3</c:v>
                </c:pt>
                <c:pt idx="24">
                  <c:v>8.1161471304156095E-3</c:v>
                </c:pt>
                <c:pt idx="25">
                  <c:v>1.1039472323960717E-3</c:v>
                </c:pt>
                <c:pt idx="26">
                  <c:v>2.291609905909904E-3</c:v>
                </c:pt>
                <c:pt idx="27">
                  <c:v>5.835378457252732E-4</c:v>
                </c:pt>
                <c:pt idx="28">
                  <c:v>1.2118800092761096E-3</c:v>
                </c:pt>
                <c:pt idx="29">
                  <c:v>1.2757619213404439E-3</c:v>
                </c:pt>
                <c:pt idx="30">
                  <c:v>1.0814781260469653E-3</c:v>
                </c:pt>
                <c:pt idx="31">
                  <c:v>1.2026126578399416E-3</c:v>
                </c:pt>
                <c:pt idx="32">
                  <c:v>1.4137324725332914E-3</c:v>
                </c:pt>
                <c:pt idx="33">
                  <c:v>1.4807887609503488E-3</c:v>
                </c:pt>
                <c:pt idx="34">
                  <c:v>1.5219808496479213E-3</c:v>
                </c:pt>
                <c:pt idx="35">
                  <c:v>1.4823017353874444E-3</c:v>
                </c:pt>
                <c:pt idx="36">
                  <c:v>1.8367291606698911E-3</c:v>
                </c:pt>
                <c:pt idx="37">
                  <c:v>2.3133344990105631E-3</c:v>
                </c:pt>
                <c:pt idx="38">
                  <c:v>2.4319534338633703E-3</c:v>
                </c:pt>
                <c:pt idx="39">
                  <c:v>3.0829186041850401E-3</c:v>
                </c:pt>
                <c:pt idx="40">
                  <c:v>3.5157818976082984E-3</c:v>
                </c:pt>
                <c:pt idx="41">
                  <c:v>3.6864790058162571E-3</c:v>
                </c:pt>
                <c:pt idx="42">
                  <c:v>3.5651764939075596E-3</c:v>
                </c:pt>
                <c:pt idx="43">
                  <c:v>3.5523525495325062E-3</c:v>
                </c:pt>
                <c:pt idx="44">
                  <c:v>3.4978620518115169E-3</c:v>
                </c:pt>
                <c:pt idx="45">
                  <c:v>3.602105322907979E-3</c:v>
                </c:pt>
                <c:pt idx="46">
                  <c:v>3.6990757260899352E-3</c:v>
                </c:pt>
                <c:pt idx="47">
                  <c:v>3.7679510832532345E-3</c:v>
                </c:pt>
                <c:pt idx="48">
                  <c:v>3.6572781423635198E-3</c:v>
                </c:pt>
                <c:pt idx="49">
                  <c:v>3.588292236916544E-3</c:v>
                </c:pt>
                <c:pt idx="50">
                  <c:v>3.5324670176172402E-3</c:v>
                </c:pt>
                <c:pt idx="51">
                  <c:v>3.5756187091659009E-3</c:v>
                </c:pt>
                <c:pt idx="52">
                  <c:v>3.4255153438050678E-3</c:v>
                </c:pt>
                <c:pt idx="53">
                  <c:v>3.5231333744567281E-3</c:v>
                </c:pt>
                <c:pt idx="54">
                  <c:v>3.6040085763002737E-3</c:v>
                </c:pt>
                <c:pt idx="55">
                  <c:v>3.4406541690120882E-3</c:v>
                </c:pt>
                <c:pt idx="56">
                  <c:v>3.5099887839198439E-3</c:v>
                </c:pt>
                <c:pt idx="57">
                  <c:v>3.5025053511932055E-3</c:v>
                </c:pt>
                <c:pt idx="58">
                  <c:v>3.4588354554524114E-3</c:v>
                </c:pt>
                <c:pt idx="59">
                  <c:v>3.2548883204565086E-3</c:v>
                </c:pt>
                <c:pt idx="60">
                  <c:v>3.3157141350964687E-3</c:v>
                </c:pt>
                <c:pt idx="61">
                  <c:v>3.2570250666650322E-3</c:v>
                </c:pt>
                <c:pt idx="62">
                  <c:v>3.3035554619739809E-3</c:v>
                </c:pt>
                <c:pt idx="63">
                  <c:v>3.4276862559826809E-3</c:v>
                </c:pt>
                <c:pt idx="64">
                  <c:v>1.3044431620229846E-3</c:v>
                </c:pt>
                <c:pt idx="65">
                  <c:v>1.3438909101973262E-2</c:v>
                </c:pt>
                <c:pt idx="66">
                  <c:v>9.3562211874475658E-3</c:v>
                </c:pt>
                <c:pt idx="67">
                  <c:v>3.3918374295459318E-3</c:v>
                </c:pt>
                <c:pt idx="68">
                  <c:v>2.1919528771393026E-3</c:v>
                </c:pt>
                <c:pt idx="69">
                  <c:v>9.7864079573583545E-3</c:v>
                </c:pt>
                <c:pt idx="70">
                  <c:v>1.3818530226480363E-2</c:v>
                </c:pt>
                <c:pt idx="71">
                  <c:v>4.4504463168309879E-3</c:v>
                </c:pt>
                <c:pt idx="72">
                  <c:v>4.2132959428914938E-3</c:v>
                </c:pt>
                <c:pt idx="73">
                  <c:v>3.9962508722698091E-3</c:v>
                </c:pt>
                <c:pt idx="74">
                  <c:v>4.2200413583453455E-3</c:v>
                </c:pt>
                <c:pt idx="75">
                  <c:v>4.0883113396332979E-3</c:v>
                </c:pt>
                <c:pt idx="76">
                  <c:v>4.0215634528905555E-3</c:v>
                </c:pt>
                <c:pt idx="77">
                  <c:v>4.1751138254436868E-3</c:v>
                </c:pt>
                <c:pt idx="78">
                  <c:v>4.2201603839101733E-3</c:v>
                </c:pt>
                <c:pt idx="79">
                  <c:v>4.1762857076565688E-3</c:v>
                </c:pt>
                <c:pt idx="80">
                  <c:v>3.9940674696682761E-3</c:v>
                </c:pt>
                <c:pt idx="81">
                  <c:v>4.2394846540147113E-3</c:v>
                </c:pt>
                <c:pt idx="82">
                  <c:v>4.0077393406491735E-3</c:v>
                </c:pt>
                <c:pt idx="83">
                  <c:v>4.0747644848371754E-3</c:v>
                </c:pt>
                <c:pt idx="84">
                  <c:v>4.0371696195785215E-3</c:v>
                </c:pt>
                <c:pt idx="85">
                  <c:v>3.9881947188943247E-3</c:v>
                </c:pt>
                <c:pt idx="86">
                  <c:v>2.673123363052018E-3</c:v>
                </c:pt>
                <c:pt idx="87">
                  <c:v>1.8328838753811803E-3</c:v>
                </c:pt>
                <c:pt idx="88">
                  <c:v>0</c:v>
                </c:pt>
                <c:pt idx="89">
                  <c:v>0</c:v>
                </c:pt>
                <c:pt idx="90">
                  <c:v>1.2835142082082517E-2</c:v>
                </c:pt>
                <c:pt idx="91">
                  <c:v>9.5414061135284355E-3</c:v>
                </c:pt>
                <c:pt idx="92">
                  <c:v>9.3682916510419295E-3</c:v>
                </c:pt>
                <c:pt idx="93">
                  <c:v>8.1048481885070203E-3</c:v>
                </c:pt>
                <c:pt idx="94">
                  <c:v>7.7277332218867179E-3</c:v>
                </c:pt>
                <c:pt idx="95">
                  <c:v>8.0277124268000495E-3</c:v>
                </c:pt>
                <c:pt idx="96">
                  <c:v>1.184627418805813E-2</c:v>
                </c:pt>
                <c:pt idx="97">
                  <c:v>1.0485084163602368E-2</c:v>
                </c:pt>
                <c:pt idx="98">
                  <c:v>1.2349062748372212E-2</c:v>
                </c:pt>
                <c:pt idx="99">
                  <c:v>1.1268273838899797E-2</c:v>
                </c:pt>
                <c:pt idx="100">
                  <c:v>1.0403665687297139E-2</c:v>
                </c:pt>
                <c:pt idx="101">
                  <c:v>1.366897487874302E-2</c:v>
                </c:pt>
                <c:pt idx="102">
                  <c:v>8.2687327391423437E-3</c:v>
                </c:pt>
                <c:pt idx="103">
                  <c:v>1.1406481712946889E-2</c:v>
                </c:pt>
                <c:pt idx="104">
                  <c:v>7.7437968911340405E-3</c:v>
                </c:pt>
                <c:pt idx="105">
                  <c:v>1.113276203163336E-2</c:v>
                </c:pt>
                <c:pt idx="106">
                  <c:v>7.7368462121433597E-3</c:v>
                </c:pt>
                <c:pt idx="107">
                  <c:v>9.0635355113021215E-3</c:v>
                </c:pt>
                <c:pt idx="108">
                  <c:v>7.3359346842865464E-3</c:v>
                </c:pt>
                <c:pt idx="109">
                  <c:v>5.4510077817501194E-3</c:v>
                </c:pt>
                <c:pt idx="110">
                  <c:v>1.4648007335007667E-2</c:v>
                </c:pt>
                <c:pt idx="111">
                  <c:v>1.3333591810117928E-2</c:v>
                </c:pt>
                <c:pt idx="112">
                  <c:v>7.7608496975388611E-3</c:v>
                </c:pt>
                <c:pt idx="113">
                  <c:v>8.659946906962401E-3</c:v>
                </c:pt>
                <c:pt idx="114">
                  <c:v>9.4286699215958576E-3</c:v>
                </c:pt>
                <c:pt idx="115">
                  <c:v>1.0416942456175424E-2</c:v>
                </c:pt>
                <c:pt idx="116">
                  <c:v>1.0193618168130062E-2</c:v>
                </c:pt>
                <c:pt idx="117">
                  <c:v>8.1008471837888101E-3</c:v>
                </c:pt>
                <c:pt idx="118">
                  <c:v>1.4794933515887301E-2</c:v>
                </c:pt>
                <c:pt idx="119">
                  <c:v>1.2871376007007577E-2</c:v>
                </c:pt>
                <c:pt idx="120">
                  <c:v>1.429956061514572E-2</c:v>
                </c:pt>
                <c:pt idx="121">
                  <c:v>7.8875879006214556E-3</c:v>
                </c:pt>
                <c:pt idx="122">
                  <c:v>9.0633051464050485E-3</c:v>
                </c:pt>
                <c:pt idx="123">
                  <c:v>1.6347014410948855E-2</c:v>
                </c:pt>
                <c:pt idx="124">
                  <c:v>7.2353106259277532E-3</c:v>
                </c:pt>
                <c:pt idx="125">
                  <c:v>1.3769395267987657E-2</c:v>
                </c:pt>
                <c:pt idx="126">
                  <c:v>8.6069673408935756E-3</c:v>
                </c:pt>
                <c:pt idx="127">
                  <c:v>8.4928237154036131E-3</c:v>
                </c:pt>
                <c:pt idx="128">
                  <c:v>1.1439501563253121E-2</c:v>
                </c:pt>
                <c:pt idx="129">
                  <c:v>1.2644827162573055E-2</c:v>
                </c:pt>
                <c:pt idx="130">
                  <c:v>8.0587811325636485E-3</c:v>
                </c:pt>
                <c:pt idx="131">
                  <c:v>7.2450612454677335E-3</c:v>
                </c:pt>
                <c:pt idx="132">
                  <c:v>4.4180342387629317E-3</c:v>
                </c:pt>
                <c:pt idx="133">
                  <c:v>1.30664209654474E-2</c:v>
                </c:pt>
                <c:pt idx="134">
                  <c:v>5.9693977350395756E-3</c:v>
                </c:pt>
                <c:pt idx="135">
                  <c:v>1.0951370452729944E-2</c:v>
                </c:pt>
                <c:pt idx="136">
                  <c:v>8.4682111931551601E-3</c:v>
                </c:pt>
                <c:pt idx="137">
                  <c:v>8.5147358705511336E-3</c:v>
                </c:pt>
                <c:pt idx="138">
                  <c:v>7.8693118393937771E-3</c:v>
                </c:pt>
                <c:pt idx="139">
                  <c:v>8.7293868288495745E-3</c:v>
                </c:pt>
                <c:pt idx="140">
                  <c:v>4.8736319018419056E-3</c:v>
                </c:pt>
                <c:pt idx="141">
                  <c:v>9.6977632525454948E-3</c:v>
                </c:pt>
                <c:pt idx="142">
                  <c:v>1.0965835139335951E-2</c:v>
                </c:pt>
                <c:pt idx="143">
                  <c:v>9.0798057791489188E-3</c:v>
                </c:pt>
                <c:pt idx="144">
                  <c:v>1.1053423972544765E-2</c:v>
                </c:pt>
                <c:pt idx="145">
                  <c:v>9.9849827818901896E-3</c:v>
                </c:pt>
                <c:pt idx="146">
                  <c:v>4.8277147764975142E-3</c:v>
                </c:pt>
                <c:pt idx="147">
                  <c:v>1.0730013483298776E-2</c:v>
                </c:pt>
                <c:pt idx="148">
                  <c:v>1.0123795901063312E-2</c:v>
                </c:pt>
                <c:pt idx="149">
                  <c:v>6.6176320131413873E-3</c:v>
                </c:pt>
                <c:pt idx="150">
                  <c:v>5.3252917713395246E-3</c:v>
                </c:pt>
                <c:pt idx="151">
                  <c:v>7.5759370482012846E-3</c:v>
                </c:pt>
                <c:pt idx="152">
                  <c:v>6.7364813912749706E-3</c:v>
                </c:pt>
                <c:pt idx="153">
                  <c:v>9.1405805013852464E-3</c:v>
                </c:pt>
                <c:pt idx="154">
                  <c:v>1.0963114436505335E-2</c:v>
                </c:pt>
                <c:pt idx="155">
                  <c:v>4.5663510040146156E-3</c:v>
                </c:pt>
                <c:pt idx="156">
                  <c:v>0</c:v>
                </c:pt>
                <c:pt idx="157">
                  <c:v>0</c:v>
                </c:pt>
                <c:pt idx="158">
                  <c:v>4.2910004149255866E-3</c:v>
                </c:pt>
                <c:pt idx="159">
                  <c:v>4.1189755239280871E-3</c:v>
                </c:pt>
                <c:pt idx="160">
                  <c:v>4.6380603576626923E-3</c:v>
                </c:pt>
                <c:pt idx="161">
                  <c:v>3.9685600070830237E-3</c:v>
                </c:pt>
                <c:pt idx="162">
                  <c:v>4.3067861285741756E-3</c:v>
                </c:pt>
                <c:pt idx="163">
                  <c:v>4.1759387895274917E-3</c:v>
                </c:pt>
                <c:pt idx="164">
                  <c:v>3.8886039003996906E-3</c:v>
                </c:pt>
                <c:pt idx="165">
                  <c:v>4.2386719030664708E-3</c:v>
                </c:pt>
                <c:pt idx="166">
                  <c:v>4.5193186578803548E-3</c:v>
                </c:pt>
                <c:pt idx="167">
                  <c:v>4.510690650055345E-3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85-344A-905A-DD814D7C0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719807"/>
        <c:axId val="2105262079"/>
      </c:scatterChart>
      <c:valAx>
        <c:axId val="2104719807"/>
        <c:scaling>
          <c:orientation val="minMax"/>
          <c:min val="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Mg#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262079"/>
        <c:crosses val="autoZero"/>
        <c:crossBetween val="midCat"/>
      </c:valAx>
      <c:valAx>
        <c:axId val="21052620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Cr Mole Fraction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719807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7783496361477"/>
          <c:y val="3.6191411614879432E-2"/>
          <c:w val="0.84514759847781107"/>
          <c:h val="0.86698971839101191"/>
        </c:manualLayout>
      </c:layout>
      <c:scatterChart>
        <c:scatterStyle val="lineMarker"/>
        <c:varyColors val="0"/>
        <c:ser>
          <c:idx val="0"/>
          <c:order val="0"/>
          <c:tx>
            <c:strRef>
              <c:f>'CPX_Summary Molar '!$Y$1</c:f>
              <c:strCache>
                <c:ptCount val="1"/>
                <c:pt idx="0">
                  <c:v>Cr#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0">
                <a:solidFill>
                  <a:schemeClr val="tx1"/>
                </a:solidFill>
              </a:ln>
              <a:effectLst/>
            </c:spPr>
          </c:marker>
          <c:xVal>
            <c:numRef>
              <c:f>'CPX_Summary Molar '!$X$2:$X$169</c:f>
              <c:numCache>
                <c:formatCode>0.00</c:formatCode>
                <c:ptCount val="168"/>
                <c:pt idx="0">
                  <c:v>91.719705867555973</c:v>
                </c:pt>
                <c:pt idx="1">
                  <c:v>91.771805485761462</c:v>
                </c:pt>
                <c:pt idx="2">
                  <c:v>91.877177075550989</c:v>
                </c:pt>
                <c:pt idx="3">
                  <c:v>91.608178347404078</c:v>
                </c:pt>
                <c:pt idx="4">
                  <c:v>91.794937171066138</c:v>
                </c:pt>
                <c:pt idx="5">
                  <c:v>91.632873170546802</c:v>
                </c:pt>
                <c:pt idx="6">
                  <c:v>91.632108737220889</c:v>
                </c:pt>
                <c:pt idx="7">
                  <c:v>91.633637603872714</c:v>
                </c:pt>
                <c:pt idx="8">
                  <c:v>91.714994824596147</c:v>
                </c:pt>
                <c:pt idx="9">
                  <c:v>91.635397984899924</c:v>
                </c:pt>
                <c:pt idx="10">
                  <c:v>91.758306621139141</c:v>
                </c:pt>
                <c:pt idx="11">
                  <c:v>91.273685674829309</c:v>
                </c:pt>
                <c:pt idx="12">
                  <c:v>91.748451320962161</c:v>
                </c:pt>
                <c:pt idx="13">
                  <c:v>91.889740361968251</c:v>
                </c:pt>
                <c:pt idx="14">
                  <c:v>91.693826322663966</c:v>
                </c:pt>
                <c:pt idx="15">
                  <c:v>91.636605123593213</c:v>
                </c:pt>
                <c:pt idx="16">
                  <c:v>91.854625831382634</c:v>
                </c:pt>
                <c:pt idx="17">
                  <c:v>91.38309139372015</c:v>
                </c:pt>
                <c:pt idx="19">
                  <c:v>91.671360336853795</c:v>
                </c:pt>
                <c:pt idx="20">
                  <c:v>92.292318931301565</c:v>
                </c:pt>
                <c:pt idx="22">
                  <c:v>91.731977580752542</c:v>
                </c:pt>
                <c:pt idx="23">
                  <c:v>91.731977580752542</c:v>
                </c:pt>
                <c:pt idx="24">
                  <c:v>92.394326881886116</c:v>
                </c:pt>
                <c:pt idx="25" formatCode="General">
                  <c:v>82.337509574146466</c:v>
                </c:pt>
                <c:pt idx="26" formatCode="General">
                  <c:v>80.297321238243484</c:v>
                </c:pt>
                <c:pt idx="27" formatCode="General">
                  <c:v>82.359847496806921</c:v>
                </c:pt>
                <c:pt idx="28" formatCode="General">
                  <c:v>78.87368993718799</c:v>
                </c:pt>
                <c:pt idx="29" formatCode="General">
                  <c:v>76.762358584000111</c:v>
                </c:pt>
                <c:pt idx="30" formatCode="General">
                  <c:v>77.394506857924199</c:v>
                </c:pt>
                <c:pt idx="31" formatCode="General">
                  <c:v>77.399987124336945</c:v>
                </c:pt>
                <c:pt idx="32" formatCode="General">
                  <c:v>77.885338277895158</c:v>
                </c:pt>
                <c:pt idx="33" formatCode="General">
                  <c:v>78.96522029489816</c:v>
                </c:pt>
                <c:pt idx="34" formatCode="General">
                  <c:v>79.084859980343282</c:v>
                </c:pt>
                <c:pt idx="35" formatCode="General">
                  <c:v>78.394915320168508</c:v>
                </c:pt>
                <c:pt idx="36" formatCode="General">
                  <c:v>79.207951328156113</c:v>
                </c:pt>
                <c:pt idx="37" formatCode="General">
                  <c:v>79.758835765953989</c:v>
                </c:pt>
                <c:pt idx="38" formatCode="General">
                  <c:v>80.165260077222015</c:v>
                </c:pt>
                <c:pt idx="39" formatCode="General">
                  <c:v>80.357568436577765</c:v>
                </c:pt>
                <c:pt idx="40" formatCode="General">
                  <c:v>87.465106032037582</c:v>
                </c:pt>
                <c:pt idx="41" formatCode="General">
                  <c:v>91.055379837639251</c:v>
                </c:pt>
                <c:pt idx="42" formatCode="General">
                  <c:v>91.64969477290316</c:v>
                </c:pt>
                <c:pt idx="43" formatCode="General">
                  <c:v>90.921531810819928</c:v>
                </c:pt>
                <c:pt idx="44" formatCode="General">
                  <c:v>91.238312778947844</c:v>
                </c:pt>
                <c:pt idx="45" formatCode="General">
                  <c:v>91.09472460297674</c:v>
                </c:pt>
                <c:pt idx="46" formatCode="General">
                  <c:v>91.127858037091798</c:v>
                </c:pt>
                <c:pt idx="47" formatCode="General">
                  <c:v>90.991239981746844</c:v>
                </c:pt>
                <c:pt idx="48" formatCode="General">
                  <c:v>91.290704658157935</c:v>
                </c:pt>
                <c:pt idx="49" formatCode="General">
                  <c:v>91.60974821037307</c:v>
                </c:pt>
                <c:pt idx="50" formatCode="General">
                  <c:v>91.480744253484232</c:v>
                </c:pt>
                <c:pt idx="51" formatCode="General">
                  <c:v>91.472326038390364</c:v>
                </c:pt>
                <c:pt idx="52" formatCode="General">
                  <c:v>91.671769547899245</c:v>
                </c:pt>
                <c:pt idx="53" formatCode="General">
                  <c:v>91.537627437123859</c:v>
                </c:pt>
                <c:pt idx="54" formatCode="General">
                  <c:v>91.450165972864454</c:v>
                </c:pt>
                <c:pt idx="55" formatCode="General">
                  <c:v>91.489181801784866</c:v>
                </c:pt>
                <c:pt idx="56" formatCode="General">
                  <c:v>91.2299792514263</c:v>
                </c:pt>
                <c:pt idx="57" formatCode="General">
                  <c:v>91.22174888216999</c:v>
                </c:pt>
                <c:pt idx="58" formatCode="General">
                  <c:v>91.479985495224142</c:v>
                </c:pt>
                <c:pt idx="59" formatCode="General">
                  <c:v>91.450619287105184</c:v>
                </c:pt>
                <c:pt idx="60" formatCode="General">
                  <c:v>91.432621360377425</c:v>
                </c:pt>
                <c:pt idx="61" formatCode="General">
                  <c:v>91.134339259146714</c:v>
                </c:pt>
                <c:pt idx="62" formatCode="General">
                  <c:v>91.319529543890241</c:v>
                </c:pt>
                <c:pt idx="63" formatCode="General">
                  <c:v>91.313507859879323</c:v>
                </c:pt>
                <c:pt idx="64" formatCode="General">
                  <c:v>81.761510652591824</c:v>
                </c:pt>
                <c:pt idx="65" formatCode="General">
                  <c:v>90.543981824064545</c:v>
                </c:pt>
                <c:pt idx="66" formatCode="General">
                  <c:v>91.543864147744571</c:v>
                </c:pt>
                <c:pt idx="67" formatCode="General">
                  <c:v>92.381980283643017</c:v>
                </c:pt>
                <c:pt idx="68" formatCode="General">
                  <c:v>92.56317294365283</c:v>
                </c:pt>
                <c:pt idx="69" formatCode="General">
                  <c:v>91.324766862167095</c:v>
                </c:pt>
                <c:pt idx="70" formatCode="General">
                  <c:v>90.346645082875796</c:v>
                </c:pt>
                <c:pt idx="71" formatCode="General">
                  <c:v>89.978312066466444</c:v>
                </c:pt>
                <c:pt idx="72" formatCode="General">
                  <c:v>90.746153702504557</c:v>
                </c:pt>
                <c:pt idx="73" formatCode="General">
                  <c:v>90.396430597972284</c:v>
                </c:pt>
                <c:pt idx="74" formatCode="General">
                  <c:v>90.923502230117649</c:v>
                </c:pt>
                <c:pt idx="75" formatCode="General">
                  <c:v>90.949671850822838</c:v>
                </c:pt>
                <c:pt idx="76" formatCode="General">
                  <c:v>90.586858283400815</c:v>
                </c:pt>
                <c:pt idx="77" formatCode="General">
                  <c:v>90.710464722092922</c:v>
                </c:pt>
                <c:pt idx="78" formatCode="General">
                  <c:v>91.081423079527241</c:v>
                </c:pt>
                <c:pt idx="79" formatCode="General">
                  <c:v>90.98896479457764</c:v>
                </c:pt>
                <c:pt idx="80" formatCode="General">
                  <c:v>90.592592826710188</c:v>
                </c:pt>
                <c:pt idx="81" formatCode="General">
                  <c:v>90.972401542269779</c:v>
                </c:pt>
                <c:pt idx="82" formatCode="General">
                  <c:v>90.703040111488107</c:v>
                </c:pt>
                <c:pt idx="83" formatCode="General">
                  <c:v>90.693729689133889</c:v>
                </c:pt>
                <c:pt idx="84" formatCode="General">
                  <c:v>90.527061499663162</c:v>
                </c:pt>
                <c:pt idx="85" formatCode="General">
                  <c:v>90.977736067191955</c:v>
                </c:pt>
                <c:pt idx="86" formatCode="General">
                  <c:v>74.999014675068707</c:v>
                </c:pt>
                <c:pt idx="87" formatCode="General">
                  <c:v>81.028170946170079</c:v>
                </c:pt>
                <c:pt idx="88" formatCode="General">
                  <c:v>90.976379309466864</c:v>
                </c:pt>
                <c:pt idx="89" formatCode="General">
                  <c:v>90.753150739707905</c:v>
                </c:pt>
                <c:pt idx="90" formatCode="General">
                  <c:v>88.918529464613471</c:v>
                </c:pt>
                <c:pt idx="91" formatCode="General">
                  <c:v>89.966102198125881</c:v>
                </c:pt>
                <c:pt idx="92" formatCode="General">
                  <c:v>89.974540355126635</c:v>
                </c:pt>
                <c:pt idx="93" formatCode="General">
                  <c:v>90.558131991533685</c:v>
                </c:pt>
                <c:pt idx="94" formatCode="General">
                  <c:v>90.102785341537341</c:v>
                </c:pt>
                <c:pt idx="95" formatCode="General">
                  <c:v>89.939043749786507</c:v>
                </c:pt>
                <c:pt idx="96" formatCode="General">
                  <c:v>89.541016204291651</c:v>
                </c:pt>
                <c:pt idx="97" formatCode="General">
                  <c:v>90.39111717432354</c:v>
                </c:pt>
                <c:pt idx="98" formatCode="General">
                  <c:v>90.147743997173819</c:v>
                </c:pt>
                <c:pt idx="99" formatCode="General">
                  <c:v>92.028657811504317</c:v>
                </c:pt>
                <c:pt idx="100" formatCode="General">
                  <c:v>91.209279316215643</c:v>
                </c:pt>
                <c:pt idx="101" formatCode="General">
                  <c:v>90.546833176730345</c:v>
                </c:pt>
                <c:pt idx="102" formatCode="General">
                  <c:v>89.873552614623748</c:v>
                </c:pt>
                <c:pt idx="103" formatCode="General">
                  <c:v>91.061578578594762</c:v>
                </c:pt>
                <c:pt idx="104" formatCode="General">
                  <c:v>91.042242190690146</c:v>
                </c:pt>
                <c:pt idx="105" formatCode="General">
                  <c:v>90.67889741917358</c:v>
                </c:pt>
                <c:pt idx="106" formatCode="General">
                  <c:v>91.012732163571542</c:v>
                </c:pt>
                <c:pt idx="107" formatCode="General">
                  <c:v>90.712621878374193</c:v>
                </c:pt>
                <c:pt idx="108" formatCode="General">
                  <c:v>91.43738363286306</c:v>
                </c:pt>
                <c:pt idx="109" formatCode="General">
                  <c:v>91.406405783430245</c:v>
                </c:pt>
                <c:pt idx="110" formatCode="General">
                  <c:v>90.649919414233409</c:v>
                </c:pt>
                <c:pt idx="111" formatCode="General">
                  <c:v>90.434530044822807</c:v>
                </c:pt>
                <c:pt idx="112" formatCode="General">
                  <c:v>91.173568374642628</c:v>
                </c:pt>
                <c:pt idx="113" formatCode="General">
                  <c:v>91.144614393734955</c:v>
                </c:pt>
                <c:pt idx="114" formatCode="General">
                  <c:v>91.710984902968775</c:v>
                </c:pt>
                <c:pt idx="115" formatCode="General">
                  <c:v>90.830932599977231</c:v>
                </c:pt>
                <c:pt idx="116" formatCode="General">
                  <c:v>90.325331459325724</c:v>
                </c:pt>
                <c:pt idx="117" formatCode="General">
                  <c:v>91.324507941748408</c:v>
                </c:pt>
                <c:pt idx="118" formatCode="General">
                  <c:v>90.522028453684754</c:v>
                </c:pt>
                <c:pt idx="119" formatCode="General">
                  <c:v>90.190891536499507</c:v>
                </c:pt>
                <c:pt idx="120" formatCode="General">
                  <c:v>90.650126088830291</c:v>
                </c:pt>
                <c:pt idx="121" formatCode="General">
                  <c:v>91.738304729075963</c:v>
                </c:pt>
                <c:pt idx="122" formatCode="General">
                  <c:v>91.725557553907237</c:v>
                </c:pt>
                <c:pt idx="123" formatCode="General">
                  <c:v>90.803831253085164</c:v>
                </c:pt>
                <c:pt idx="124" formatCode="General">
                  <c:v>90.679576237051336</c:v>
                </c:pt>
                <c:pt idx="125" formatCode="General">
                  <c:v>89.670949845878766</c:v>
                </c:pt>
                <c:pt idx="126" formatCode="General">
                  <c:v>91.512390583766575</c:v>
                </c:pt>
                <c:pt idx="127" formatCode="General">
                  <c:v>90.756168473177752</c:v>
                </c:pt>
                <c:pt idx="128" formatCode="General">
                  <c:v>91.151689573723914</c:v>
                </c:pt>
                <c:pt idx="129" formatCode="General">
                  <c:v>91.349872823966365</c:v>
                </c:pt>
                <c:pt idx="130" formatCode="General">
                  <c:v>91.059172279695204</c:v>
                </c:pt>
                <c:pt idx="131" formatCode="General">
                  <c:v>91.254019615900006</c:v>
                </c:pt>
                <c:pt idx="132" formatCode="General">
                  <c:v>90.962331978652145</c:v>
                </c:pt>
                <c:pt idx="133" formatCode="General">
                  <c:v>91.170691168657726</c:v>
                </c:pt>
                <c:pt idx="134" formatCode="General">
                  <c:v>91.180751192496075</c:v>
                </c:pt>
                <c:pt idx="135" formatCode="General">
                  <c:v>91.840929382439541</c:v>
                </c:pt>
                <c:pt idx="136" formatCode="General">
                  <c:v>91.596284069747753</c:v>
                </c:pt>
                <c:pt idx="137" formatCode="General">
                  <c:v>91.521968228676926</c:v>
                </c:pt>
                <c:pt idx="138" formatCode="General">
                  <c:v>91.460272441616112</c:v>
                </c:pt>
                <c:pt idx="139" formatCode="General">
                  <c:v>91.48611548688703</c:v>
                </c:pt>
                <c:pt idx="140" formatCode="General">
                  <c:v>92.377323893980446</c:v>
                </c:pt>
                <c:pt idx="141" formatCode="General">
                  <c:v>89.702366605035138</c:v>
                </c:pt>
                <c:pt idx="142" formatCode="General">
                  <c:v>91.026353275227237</c:v>
                </c:pt>
                <c:pt idx="143" formatCode="General">
                  <c:v>91.23034222814114</c:v>
                </c:pt>
                <c:pt idx="144" formatCode="General">
                  <c:v>91.2552743602741</c:v>
                </c:pt>
                <c:pt idx="145" formatCode="General">
                  <c:v>90.426646593251604</c:v>
                </c:pt>
                <c:pt idx="146" formatCode="General">
                  <c:v>90.850707840019027</c:v>
                </c:pt>
                <c:pt idx="147" formatCode="General">
                  <c:v>91.271712118304919</c:v>
                </c:pt>
                <c:pt idx="148" formatCode="General">
                  <c:v>91.291793184409258</c:v>
                </c:pt>
                <c:pt idx="149" formatCode="General">
                  <c:v>92.654621043307557</c:v>
                </c:pt>
                <c:pt idx="150" formatCode="General">
                  <c:v>90.062991495442219</c:v>
                </c:pt>
                <c:pt idx="151" formatCode="General">
                  <c:v>91.872621812040194</c:v>
                </c:pt>
                <c:pt idx="152" formatCode="General">
                  <c:v>91.236073293683901</c:v>
                </c:pt>
                <c:pt idx="153" formatCode="General">
                  <c:v>91.108814583025733</c:v>
                </c:pt>
                <c:pt idx="154" formatCode="General">
                  <c:v>91.533954287119812</c:v>
                </c:pt>
                <c:pt idx="155" formatCode="General">
                  <c:v>90.749462271960567</c:v>
                </c:pt>
                <c:pt idx="158">
                  <c:v>90.826619679832262</c:v>
                </c:pt>
                <c:pt idx="159">
                  <c:v>90.807340171802679</c:v>
                </c:pt>
                <c:pt idx="160">
                  <c:v>90.758018918180554</c:v>
                </c:pt>
                <c:pt idx="161">
                  <c:v>90.808152656243863</c:v>
                </c:pt>
                <c:pt idx="162">
                  <c:v>91.167145518619108</c:v>
                </c:pt>
                <c:pt idx="163">
                  <c:v>90.626519140636248</c:v>
                </c:pt>
                <c:pt idx="164">
                  <c:v>90.972474311589195</c:v>
                </c:pt>
                <c:pt idx="165">
                  <c:v>91.031063300836976</c:v>
                </c:pt>
                <c:pt idx="166">
                  <c:v>91.038110105450798</c:v>
                </c:pt>
                <c:pt idx="167">
                  <c:v>91.003048673651747</c:v>
                </c:pt>
              </c:numCache>
            </c:numRef>
          </c:xVal>
          <c:yVal>
            <c:numRef>
              <c:f>'CPX_Summary Molar '!$BY$2:$BY$169</c:f>
              <c:numCache>
                <c:formatCode>General</c:formatCode>
                <c:ptCount val="168"/>
                <c:pt idx="0">
                  <c:v>1.6935026274841718E-2</c:v>
                </c:pt>
                <c:pt idx="1">
                  <c:v>1.7266347805861587E-2</c:v>
                </c:pt>
                <c:pt idx="2">
                  <c:v>1.5895674155927908E-2</c:v>
                </c:pt>
                <c:pt idx="3">
                  <c:v>1.7806562049869988E-2</c:v>
                </c:pt>
                <c:pt idx="4">
                  <c:v>1.855554874115678E-2</c:v>
                </c:pt>
                <c:pt idx="5">
                  <c:v>1.6383440095494056E-2</c:v>
                </c:pt>
                <c:pt idx="6">
                  <c:v>1.4601347421732594E-2</c:v>
                </c:pt>
                <c:pt idx="7">
                  <c:v>1.8154920779522028E-2</c:v>
                </c:pt>
                <c:pt idx="8">
                  <c:v>1.4576994289258023E-2</c:v>
                </c:pt>
                <c:pt idx="9">
                  <c:v>1.3329365509660976E-2</c:v>
                </c:pt>
                <c:pt idx="10">
                  <c:v>1.3461080317092804E-2</c:v>
                </c:pt>
                <c:pt idx="11">
                  <c:v>1.1952476809716006E-2</c:v>
                </c:pt>
                <c:pt idx="12">
                  <c:v>1.3432151104161009E-2</c:v>
                </c:pt>
                <c:pt idx="13">
                  <c:v>1.6556308518337462E-2</c:v>
                </c:pt>
                <c:pt idx="14">
                  <c:v>1.7187063489115105E-2</c:v>
                </c:pt>
                <c:pt idx="15">
                  <c:v>2.0422733493484987E-2</c:v>
                </c:pt>
                <c:pt idx="16">
                  <c:v>1.4913099643894964E-2</c:v>
                </c:pt>
                <c:pt idx="17">
                  <c:v>1.4356003070806603E-2</c:v>
                </c:pt>
                <c:pt idx="19">
                  <c:v>1.0751380243444145E-2</c:v>
                </c:pt>
                <c:pt idx="20">
                  <c:v>1.795736891855694E-2</c:v>
                </c:pt>
                <c:pt idx="22">
                  <c:v>1.3486289286464045E-2</c:v>
                </c:pt>
                <c:pt idx="23">
                  <c:v>1.3486289286464045E-2</c:v>
                </c:pt>
                <c:pt idx="24">
                  <c:v>2.3622878997776639E-2</c:v>
                </c:pt>
                <c:pt idx="26">
                  <c:v>7.8585394717561735E-3</c:v>
                </c:pt>
                <c:pt idx="27">
                  <c:v>1.7319895313379352E-3</c:v>
                </c:pt>
                <c:pt idx="28">
                  <c:v>1.1530543049196637E-2</c:v>
                </c:pt>
                <c:pt idx="29">
                  <c:v>8.2727612947911741E-3</c:v>
                </c:pt>
                <c:pt idx="30">
                  <c:v>5.7382347652951415E-3</c:v>
                </c:pt>
                <c:pt idx="31">
                  <c:v>7.1074872044481069E-3</c:v>
                </c:pt>
                <c:pt idx="32">
                  <c:v>4.4522630440357175E-3</c:v>
                </c:pt>
                <c:pt idx="33">
                  <c:v>7.0472057519905609E-3</c:v>
                </c:pt>
                <c:pt idx="34">
                  <c:v>8.3651251139092719E-3</c:v>
                </c:pt>
                <c:pt idx="35">
                  <c:v>4.9150592392611867E-3</c:v>
                </c:pt>
                <c:pt idx="36">
                  <c:v>7.9311403147280524E-3</c:v>
                </c:pt>
                <c:pt idx="37">
                  <c:v>7.7485187072367998E-3</c:v>
                </c:pt>
                <c:pt idx="38">
                  <c:v>7.7368198815892172E-3</c:v>
                </c:pt>
                <c:pt idx="39">
                  <c:v>5.3437264006339288E-3</c:v>
                </c:pt>
                <c:pt idx="40">
                  <c:v>1.8459720681733363E-2</c:v>
                </c:pt>
                <c:pt idx="41">
                  <c:v>2.0088888997141473E-2</c:v>
                </c:pt>
                <c:pt idx="42">
                  <c:v>2.2245143744622053E-2</c:v>
                </c:pt>
                <c:pt idx="43">
                  <c:v>2.4746936272059469E-2</c:v>
                </c:pt>
                <c:pt idx="44">
                  <c:v>2.2968826621758955E-2</c:v>
                </c:pt>
                <c:pt idx="45">
                  <c:v>1.8846278508899944E-2</c:v>
                </c:pt>
                <c:pt idx="46">
                  <c:v>2.000515252121849E-2</c:v>
                </c:pt>
                <c:pt idx="47">
                  <c:v>1.9484255616464226E-2</c:v>
                </c:pt>
                <c:pt idx="48">
                  <c:v>2.1751014850693196E-2</c:v>
                </c:pt>
                <c:pt idx="49">
                  <c:v>2.0912914965817819E-2</c:v>
                </c:pt>
                <c:pt idx="50">
                  <c:v>2.0756742651231889E-2</c:v>
                </c:pt>
                <c:pt idx="51">
                  <c:v>2.2430702657798465E-2</c:v>
                </c:pt>
                <c:pt idx="52">
                  <c:v>1.9898172768900824E-2</c:v>
                </c:pt>
                <c:pt idx="53">
                  <c:v>1.9693178211068217E-2</c:v>
                </c:pt>
                <c:pt idx="54">
                  <c:v>2.1318814885442301E-2</c:v>
                </c:pt>
                <c:pt idx="55">
                  <c:v>2.3289997459417865E-2</c:v>
                </c:pt>
                <c:pt idx="56">
                  <c:v>1.9240911994549935E-2</c:v>
                </c:pt>
                <c:pt idx="57">
                  <c:v>1.8119222882683618E-2</c:v>
                </c:pt>
                <c:pt idx="58">
                  <c:v>2.1772706040456662E-2</c:v>
                </c:pt>
                <c:pt idx="59">
                  <c:v>1.9168814899513269E-2</c:v>
                </c:pt>
                <c:pt idx="60">
                  <c:v>1.9585904506476952E-2</c:v>
                </c:pt>
                <c:pt idx="61">
                  <c:v>1.672421031748296E-2</c:v>
                </c:pt>
                <c:pt idx="62">
                  <c:v>1.9079299554480345E-2</c:v>
                </c:pt>
                <c:pt idx="63">
                  <c:v>1.3758654556278255E-2</c:v>
                </c:pt>
                <c:pt idx="64">
                  <c:v>2.1038048265942751E-2</c:v>
                </c:pt>
                <c:pt idx="65">
                  <c:v>3.6006983114101998E-2</c:v>
                </c:pt>
                <c:pt idx="66">
                  <c:v>2.7549403574473635E-2</c:v>
                </c:pt>
                <c:pt idx="67">
                  <c:v>1.2089090476510099E-2</c:v>
                </c:pt>
                <c:pt idx="68">
                  <c:v>9.2061385668749593E-3</c:v>
                </c:pt>
                <c:pt idx="69">
                  <c:v>2.7267018019447961E-2</c:v>
                </c:pt>
                <c:pt idx="70">
                  <c:v>3.0917122611264752E-2</c:v>
                </c:pt>
                <c:pt idx="71">
                  <c:v>1.949384112166079E-2</c:v>
                </c:pt>
                <c:pt idx="72">
                  <c:v>1.6593245329859861E-2</c:v>
                </c:pt>
                <c:pt idx="73">
                  <c:v>1.9479536703491826E-2</c:v>
                </c:pt>
                <c:pt idx="74">
                  <c:v>2.3461571218829157E-2</c:v>
                </c:pt>
                <c:pt idx="75">
                  <c:v>1.739204493504292E-2</c:v>
                </c:pt>
                <c:pt idx="76">
                  <c:v>1.7752068960906253E-2</c:v>
                </c:pt>
                <c:pt idx="77">
                  <c:v>1.4755092895135345E-2</c:v>
                </c:pt>
                <c:pt idx="78">
                  <c:v>1.6247840474144806E-2</c:v>
                </c:pt>
                <c:pt idx="79">
                  <c:v>2.0023695129800248E-2</c:v>
                </c:pt>
                <c:pt idx="80">
                  <c:v>2.1739604979578095E-2</c:v>
                </c:pt>
                <c:pt idx="81">
                  <c:v>2.0292570346999488E-2</c:v>
                </c:pt>
                <c:pt idx="82">
                  <c:v>1.9924740719939417E-2</c:v>
                </c:pt>
                <c:pt idx="83">
                  <c:v>2.5465024219479167E-2</c:v>
                </c:pt>
                <c:pt idx="84">
                  <c:v>2.1452789645751376E-2</c:v>
                </c:pt>
                <c:pt idx="85">
                  <c:v>1.8343602008963622E-2</c:v>
                </c:pt>
                <c:pt idx="86">
                  <c:v>7.262729930481604E-3</c:v>
                </c:pt>
                <c:pt idx="87">
                  <c:v>9.7702586589095003E-3</c:v>
                </c:pt>
                <c:pt idx="88">
                  <c:v>2.8066906838424763E-2</c:v>
                </c:pt>
                <c:pt idx="89">
                  <c:v>2.7060157106132562E-2</c:v>
                </c:pt>
                <c:pt idx="90">
                  <c:v>1.759565844827847E-2</c:v>
                </c:pt>
                <c:pt idx="91">
                  <c:v>1.3363756389417003E-2</c:v>
                </c:pt>
                <c:pt idx="92">
                  <c:v>1.2094262448286305E-2</c:v>
                </c:pt>
                <c:pt idx="93">
                  <c:v>2.7933596156807683E-2</c:v>
                </c:pt>
                <c:pt idx="94">
                  <c:v>1.5794458918898732E-2</c:v>
                </c:pt>
                <c:pt idx="95">
                  <c:v>1.8973935991648691E-2</c:v>
                </c:pt>
                <c:pt idx="96">
                  <c:v>2.8923778574186071E-2</c:v>
                </c:pt>
                <c:pt idx="97">
                  <c:v>1.7720624546328424E-2</c:v>
                </c:pt>
                <c:pt idx="98">
                  <c:v>2.25907905673155E-2</c:v>
                </c:pt>
                <c:pt idx="99">
                  <c:v>2.5327753772220477E-2</c:v>
                </c:pt>
                <c:pt idx="100">
                  <c:v>3.2853846759338626E-2</c:v>
                </c:pt>
                <c:pt idx="101">
                  <c:v>3.3709587735789692E-2</c:v>
                </c:pt>
                <c:pt idx="102">
                  <c:v>2.784010061808935E-2</c:v>
                </c:pt>
                <c:pt idx="103">
                  <c:v>1.4047568749025782E-2</c:v>
                </c:pt>
                <c:pt idx="104">
                  <c:v>1.0915317342405195E-2</c:v>
                </c:pt>
                <c:pt idx="105">
                  <c:v>2.0456368713766021E-2</c:v>
                </c:pt>
                <c:pt idx="106">
                  <c:v>2.3520931601732076E-2</c:v>
                </c:pt>
                <c:pt idx="107">
                  <c:v>2.154035141830965E-2</c:v>
                </c:pt>
                <c:pt idx="108">
                  <c:v>1.6173286634550352E-2</c:v>
                </c:pt>
                <c:pt idx="109">
                  <c:v>1.962967792895489E-2</c:v>
                </c:pt>
                <c:pt idx="110">
                  <c:v>4.0008403237448309E-2</c:v>
                </c:pt>
                <c:pt idx="111">
                  <c:v>3.803459664765918E-2</c:v>
                </c:pt>
                <c:pt idx="112">
                  <c:v>2.2699527494214569E-2</c:v>
                </c:pt>
                <c:pt idx="113">
                  <c:v>2.2775862298887298E-2</c:v>
                </c:pt>
                <c:pt idx="114">
                  <c:v>2.5790952807790674E-2</c:v>
                </c:pt>
                <c:pt idx="115">
                  <c:v>2.3247760535970344E-2</c:v>
                </c:pt>
                <c:pt idx="116">
                  <c:v>3.598625041274009E-2</c:v>
                </c:pt>
                <c:pt idx="117">
                  <c:v>2.3555138059276601E-2</c:v>
                </c:pt>
                <c:pt idx="118">
                  <c:v>3.5855157731349785E-2</c:v>
                </c:pt>
                <c:pt idx="119">
                  <c:v>3.6505403207019019E-2</c:v>
                </c:pt>
                <c:pt idx="120">
                  <c:v>3.4429091761323125E-2</c:v>
                </c:pt>
                <c:pt idx="121">
                  <c:v>2.3996884247498323E-2</c:v>
                </c:pt>
                <c:pt idx="122">
                  <c:v>1.8093444588507007E-2</c:v>
                </c:pt>
                <c:pt idx="123">
                  <c:v>3.4435206476109398E-2</c:v>
                </c:pt>
                <c:pt idx="124">
                  <c:v>2.7364300573462175E-2</c:v>
                </c:pt>
                <c:pt idx="125">
                  <c:v>3.7830072031841813E-2</c:v>
                </c:pt>
                <c:pt idx="126">
                  <c:v>1.3143342372178859E-2</c:v>
                </c:pt>
                <c:pt idx="127">
                  <c:v>2.964296540049606E-2</c:v>
                </c:pt>
                <c:pt idx="128">
                  <c:v>1.5252063295317586E-2</c:v>
                </c:pt>
                <c:pt idx="129">
                  <c:v>9.5198639347571848E-3</c:v>
                </c:pt>
                <c:pt idx="130">
                  <c:v>2.0236117181384641E-2</c:v>
                </c:pt>
                <c:pt idx="131">
                  <c:v>1.1168132718580123E-2</c:v>
                </c:pt>
                <c:pt idx="132">
                  <c:v>6.7551466911933006E-3</c:v>
                </c:pt>
                <c:pt idx="133">
                  <c:v>1.4321545183547793E-2</c:v>
                </c:pt>
                <c:pt idx="134">
                  <c:v>3.2239869732547027E-2</c:v>
                </c:pt>
                <c:pt idx="135">
                  <c:v>2.3159459893472414E-2</c:v>
                </c:pt>
                <c:pt idx="136">
                  <c:v>2.3263308226565499E-2</c:v>
                </c:pt>
                <c:pt idx="137">
                  <c:v>2.437077391882389E-2</c:v>
                </c:pt>
                <c:pt idx="138">
                  <c:v>2.2607025624860111E-2</c:v>
                </c:pt>
                <c:pt idx="139">
                  <c:v>2.0963342358264678E-2</c:v>
                </c:pt>
                <c:pt idx="140">
                  <c:v>1.6296418513773801E-2</c:v>
                </c:pt>
                <c:pt idx="141">
                  <c:v>2.2287464449105988E-2</c:v>
                </c:pt>
                <c:pt idx="142">
                  <c:v>2.2816639263979241E-2</c:v>
                </c:pt>
                <c:pt idx="143">
                  <c:v>1.8252729101325381E-2</c:v>
                </c:pt>
                <c:pt idx="144">
                  <c:v>1.7244479600893162E-2</c:v>
                </c:pt>
                <c:pt idx="145">
                  <c:v>2.8406020448441302E-2</c:v>
                </c:pt>
                <c:pt idx="146">
                  <c:v>1.8412832423005461E-2</c:v>
                </c:pt>
                <c:pt idx="147">
                  <c:v>2.1493407755617019E-2</c:v>
                </c:pt>
                <c:pt idx="148">
                  <c:v>1.9319732715592577E-2</c:v>
                </c:pt>
                <c:pt idx="149">
                  <c:v>8.3836109587764607E-3</c:v>
                </c:pt>
                <c:pt idx="150">
                  <c:v>7.4421297805982611E-2</c:v>
                </c:pt>
                <c:pt idx="151">
                  <c:v>2.2204105128270056E-2</c:v>
                </c:pt>
                <c:pt idx="152">
                  <c:v>2.5511806021013578E-2</c:v>
                </c:pt>
                <c:pt idx="153">
                  <c:v>1.4178948077370773E-2</c:v>
                </c:pt>
                <c:pt idx="154">
                  <c:v>6.3531334989882157E-3</c:v>
                </c:pt>
                <c:pt idx="155">
                  <c:v>1.3860342236422345E-2</c:v>
                </c:pt>
                <c:pt idx="158">
                  <c:v>1.9157485453311342E-2</c:v>
                </c:pt>
                <c:pt idx="159">
                  <c:v>1.8181622331472275E-2</c:v>
                </c:pt>
                <c:pt idx="160">
                  <c:v>1.1896047998755689E-2</c:v>
                </c:pt>
                <c:pt idx="161">
                  <c:v>9.7058491697664603E-3</c:v>
                </c:pt>
                <c:pt idx="162">
                  <c:v>1.9866021566346606E-2</c:v>
                </c:pt>
                <c:pt idx="163">
                  <c:v>1.8288564588596644E-2</c:v>
                </c:pt>
                <c:pt idx="164">
                  <c:v>1.8484228019188351E-2</c:v>
                </c:pt>
                <c:pt idx="165">
                  <c:v>1.7829041370819892E-2</c:v>
                </c:pt>
                <c:pt idx="166">
                  <c:v>1.90517260355745E-2</c:v>
                </c:pt>
                <c:pt idx="167">
                  <c:v>2.0430558578404666E-2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66-FE4E-B9CE-FE2237577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8079"/>
        <c:axId val="1416137632"/>
      </c:scatterChart>
      <c:valAx>
        <c:axId val="20068079"/>
        <c:scaling>
          <c:orientation val="minMax"/>
          <c:min val="7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Mg#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137632"/>
        <c:crosses val="autoZero"/>
        <c:crossBetween val="midCat"/>
      </c:valAx>
      <c:valAx>
        <c:axId val="1416137632"/>
        <c:scaling>
          <c:orientation val="minMax"/>
          <c:max val="5.000000000000001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M2 Al Jadeite I thnk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'CPX_Summary Molar '!$AI$92:$AI$157</c:f>
              <c:numCache>
                <c:formatCode>0.00000</c:formatCode>
                <c:ptCount val="66"/>
                <c:pt idx="0">
                  <c:v>0.99766032195750509</c:v>
                </c:pt>
                <c:pt idx="1">
                  <c:v>1.0035070657505338</c:v>
                </c:pt>
                <c:pt idx="2">
                  <c:v>1.0739735835231714</c:v>
                </c:pt>
                <c:pt idx="3">
                  <c:v>1.3907888523968088</c:v>
                </c:pt>
                <c:pt idx="4">
                  <c:v>1.6017137961832781</c:v>
                </c:pt>
                <c:pt idx="5">
                  <c:v>1.6234590687991168</c:v>
                </c:pt>
                <c:pt idx="6">
                  <c:v>1.6276228458107411</c:v>
                </c:pt>
                <c:pt idx="7">
                  <c:v>1.6947132877923161</c:v>
                </c:pt>
                <c:pt idx="8">
                  <c:v>2.4707333243833052</c:v>
                </c:pt>
                <c:pt idx="9">
                  <c:v>2.5884719956857429</c:v>
                </c:pt>
                <c:pt idx="10">
                  <c:v>2.6940815998787961</c:v>
                </c:pt>
                <c:pt idx="11">
                  <c:v>2.7681805704489677</c:v>
                </c:pt>
                <c:pt idx="12">
                  <c:v>2.9604732538197371</c:v>
                </c:pt>
                <c:pt idx="13">
                  <c:v>3.2691965965180025</c:v>
                </c:pt>
                <c:pt idx="14">
                  <c:v>3.3962127052429727</c:v>
                </c:pt>
                <c:pt idx="15">
                  <c:v>3.4625901388800653</c:v>
                </c:pt>
                <c:pt idx="16">
                  <c:v>3.6403163383226622</c:v>
                </c:pt>
                <c:pt idx="17">
                  <c:v>3.7393254657731756</c:v>
                </c:pt>
                <c:pt idx="18">
                  <c:v>3.7783233725899832</c:v>
                </c:pt>
                <c:pt idx="19">
                  <c:v>3.9014727133701226</c:v>
                </c:pt>
                <c:pt idx="20">
                  <c:v>3.9307271702090025</c:v>
                </c:pt>
                <c:pt idx="21">
                  <c:v>3.9516456027007321</c:v>
                </c:pt>
                <c:pt idx="22">
                  <c:v>4.0900033772567497</c:v>
                </c:pt>
                <c:pt idx="23">
                  <c:v>4.1377265084642172</c:v>
                </c:pt>
                <c:pt idx="24">
                  <c:v>4.1458712118301548</c:v>
                </c:pt>
                <c:pt idx="25">
                  <c:v>4.1584445993190347</c:v>
                </c:pt>
                <c:pt idx="26">
                  <c:v>4.7756052140500085</c:v>
                </c:pt>
                <c:pt idx="27">
                  <c:v>5.2168536720158061</c:v>
                </c:pt>
                <c:pt idx="28">
                  <c:v>5.6751485682439196</c:v>
                </c:pt>
                <c:pt idx="29">
                  <c:v>5.7046131803449462</c:v>
                </c:pt>
                <c:pt idx="30">
                  <c:v>6.1042112265595438</c:v>
                </c:pt>
                <c:pt idx="31">
                  <c:v>6.1378326587154248</c:v>
                </c:pt>
                <c:pt idx="32">
                  <c:v>6.2736388118464799</c:v>
                </c:pt>
                <c:pt idx="33">
                  <c:v>6.3916023288354573</c:v>
                </c:pt>
                <c:pt idx="34">
                  <c:v>7.1854689009030883</c:v>
                </c:pt>
                <c:pt idx="35">
                  <c:v>7.4016442094253119</c:v>
                </c:pt>
                <c:pt idx="36">
                  <c:v>7.9327316911161176</c:v>
                </c:pt>
                <c:pt idx="37">
                  <c:v>7.9517243925309842</c:v>
                </c:pt>
                <c:pt idx="38">
                  <c:v>10.033251332306337</c:v>
                </c:pt>
                <c:pt idx="39">
                  <c:v>10.117702026724611</c:v>
                </c:pt>
                <c:pt idx="40">
                  <c:v>10.902560998240531</c:v>
                </c:pt>
                <c:pt idx="41">
                  <c:v>11.054042432383691</c:v>
                </c:pt>
                <c:pt idx="42">
                  <c:v>15.782656666124808</c:v>
                </c:pt>
                <c:pt idx="43">
                  <c:v>19.490777373772271</c:v>
                </c:pt>
                <c:pt idx="44">
                  <c:v>22.511750687247449</c:v>
                </c:pt>
                <c:pt idx="45">
                  <c:v>24.74811412281327</c:v>
                </c:pt>
                <c:pt idx="46">
                  <c:v>24.846677740969632</c:v>
                </c:pt>
                <c:pt idx="47">
                  <c:v>26.180659347437558</c:v>
                </c:pt>
                <c:pt idx="48">
                  <c:v>26.292870501411635</c:v>
                </c:pt>
                <c:pt idx="49">
                  <c:v>26.485855072215607</c:v>
                </c:pt>
                <c:pt idx="50">
                  <c:v>26.649805247629097</c:v>
                </c:pt>
                <c:pt idx="51">
                  <c:v>27.171429403119316</c:v>
                </c:pt>
                <c:pt idx="52">
                  <c:v>28.733571612517643</c:v>
                </c:pt>
                <c:pt idx="53">
                  <c:v>29.243169832958376</c:v>
                </c:pt>
                <c:pt idx="54">
                  <c:v>29.702377579528243</c:v>
                </c:pt>
                <c:pt idx="55">
                  <c:v>29.897404568620104</c:v>
                </c:pt>
                <c:pt idx="56">
                  <c:v>31.782861348279912</c:v>
                </c:pt>
                <c:pt idx="57">
                  <c:v>31.8705218956053</c:v>
                </c:pt>
                <c:pt idx="58">
                  <c:v>32.253429959486212</c:v>
                </c:pt>
                <c:pt idx="59">
                  <c:v>32.815990275745428</c:v>
                </c:pt>
                <c:pt idx="60">
                  <c:v>33.157344137513164</c:v>
                </c:pt>
                <c:pt idx="61">
                  <c:v>33.270546817722419</c:v>
                </c:pt>
                <c:pt idx="62">
                  <c:v>34.739318670008103</c:v>
                </c:pt>
                <c:pt idx="63">
                  <c:v>34.806726173872946</c:v>
                </c:pt>
                <c:pt idx="64">
                  <c:v>34.98695002341924</c:v>
                </c:pt>
                <c:pt idx="65">
                  <c:v>35.030803470498768</c:v>
                </c:pt>
              </c:numCache>
            </c:numRef>
          </c:xVal>
          <c:yVal>
            <c:numRef>
              <c:f>'CPX_Summary Molar '!$BJ$92:$BJ$157</c:f>
              <c:numCache>
                <c:formatCode>General</c:formatCode>
                <c:ptCount val="66"/>
                <c:pt idx="0">
                  <c:v>6.1961331825415009E-2</c:v>
                </c:pt>
                <c:pt idx="1">
                  <c:v>4.9009870729235239E-2</c:v>
                </c:pt>
                <c:pt idx="2">
                  <c:v>4.5830516573992827E-2</c:v>
                </c:pt>
                <c:pt idx="3">
                  <c:v>7.5971714498650367E-2</c:v>
                </c:pt>
                <c:pt idx="4">
                  <c:v>4.963991570440289E-2</c:v>
                </c:pt>
                <c:pt idx="5">
                  <c:v>5.6234076051857082E-2</c:v>
                </c:pt>
                <c:pt idx="6">
                  <c:v>9.3887678875634123E-2</c:v>
                </c:pt>
                <c:pt idx="7">
                  <c:v>5.5829802143381381E-2</c:v>
                </c:pt>
                <c:pt idx="8">
                  <c:v>7.651704749947813E-2</c:v>
                </c:pt>
                <c:pt idx="9">
                  <c:v>7.0786487323388783E-2</c:v>
                </c:pt>
                <c:pt idx="10">
                  <c:v>8.3075617161539508E-2</c:v>
                </c:pt>
                <c:pt idx="11">
                  <c:v>9.1639704846437908E-2</c:v>
                </c:pt>
                <c:pt idx="12">
                  <c:v>7.5586097766027219E-2</c:v>
                </c:pt>
                <c:pt idx="13">
                  <c:v>4.5629921372466506E-2</c:v>
                </c:pt>
                <c:pt idx="14">
                  <c:v>3.754885777722472E-2</c:v>
                </c:pt>
                <c:pt idx="15">
                  <c:v>7.0401914568074125E-2</c:v>
                </c:pt>
                <c:pt idx="16">
                  <c:v>7.3227262071037913E-2</c:v>
                </c:pt>
                <c:pt idx="17">
                  <c:v>6.8362606777639362E-2</c:v>
                </c:pt>
                <c:pt idx="18">
                  <c:v>5.2001212504240599E-2</c:v>
                </c:pt>
                <c:pt idx="19">
                  <c:v>5.9236704295846841E-2</c:v>
                </c:pt>
                <c:pt idx="20">
                  <c:v>9.8573058273306036E-2</c:v>
                </c:pt>
                <c:pt idx="21">
                  <c:v>0.1035992964833517</c:v>
                </c:pt>
                <c:pt idx="22">
                  <c:v>6.631942282422594E-2</c:v>
                </c:pt>
                <c:pt idx="23">
                  <c:v>6.6279759053764667E-2</c:v>
                </c:pt>
                <c:pt idx="24">
                  <c:v>6.3832668703564216E-2</c:v>
                </c:pt>
                <c:pt idx="25">
                  <c:v>6.8502447327354568E-2</c:v>
                </c:pt>
                <c:pt idx="26">
                  <c:v>9.3217065835382168E-2</c:v>
                </c:pt>
                <c:pt idx="27">
                  <c:v>6.6207456163536169E-2</c:v>
                </c:pt>
                <c:pt idx="28">
                  <c:v>0.10714963795170623</c:v>
                </c:pt>
                <c:pt idx="29">
                  <c:v>9.8726895800062511E-2</c:v>
                </c:pt>
                <c:pt idx="30">
                  <c:v>9.4584121440242627E-2</c:v>
                </c:pt>
                <c:pt idx="31">
                  <c:v>6.187621288930864E-2</c:v>
                </c:pt>
                <c:pt idx="32">
                  <c:v>5.8349914710211864E-2</c:v>
                </c:pt>
                <c:pt idx="33">
                  <c:v>9.4477003130629539E-2</c:v>
                </c:pt>
                <c:pt idx="34">
                  <c:v>5.9146027334132045E-2</c:v>
                </c:pt>
                <c:pt idx="35">
                  <c:v>9.4558223567533031E-2</c:v>
                </c:pt>
                <c:pt idx="36">
                  <c:v>3.4958764865294714E-2</c:v>
                </c:pt>
                <c:pt idx="37">
                  <c:v>6.7221088848276003E-2</c:v>
                </c:pt>
                <c:pt idx="38">
                  <c:v>6.9864117901723644E-2</c:v>
                </c:pt>
                <c:pt idx="39">
                  <c:v>4.1829633707616838E-2</c:v>
                </c:pt>
                <c:pt idx="40">
                  <c:v>7.1177640798125288E-2</c:v>
                </c:pt>
                <c:pt idx="41">
                  <c:v>6.4165275583628154E-2</c:v>
                </c:pt>
                <c:pt idx="42">
                  <c:v>4.7949138710576031E-2</c:v>
                </c:pt>
                <c:pt idx="43">
                  <c:v>5.0365569796745072E-2</c:v>
                </c:pt>
                <c:pt idx="44">
                  <c:v>7.148507958961306E-2</c:v>
                </c:pt>
                <c:pt idx="45">
                  <c:v>6.2315108401068811E-2</c:v>
                </c:pt>
                <c:pt idx="46">
                  <c:v>6.2763658988729515E-2</c:v>
                </c:pt>
                <c:pt idx="47">
                  <c:v>6.5911988175396369E-2</c:v>
                </c:pt>
                <c:pt idx="48">
                  <c:v>6.5063943490383747E-2</c:v>
                </c:pt>
                <c:pt idx="49">
                  <c:v>6.1792556177242094E-2</c:v>
                </c:pt>
                <c:pt idx="50">
                  <c:v>5.0944125276948936E-2</c:v>
                </c:pt>
                <c:pt idx="51">
                  <c:v>5.8903487302300696E-2</c:v>
                </c:pt>
                <c:pt idx="52">
                  <c:v>6.8884051082165595E-2</c:v>
                </c:pt>
                <c:pt idx="53">
                  <c:v>5.952802852608826E-2</c:v>
                </c:pt>
                <c:pt idx="54">
                  <c:v>6.8606615480835922E-2</c:v>
                </c:pt>
                <c:pt idx="55">
                  <c:v>9.0087437451996807E-2</c:v>
                </c:pt>
                <c:pt idx="56">
                  <c:v>4.708916658956392E-2</c:v>
                </c:pt>
                <c:pt idx="57">
                  <c:v>6.8475090225719168E-2</c:v>
                </c:pt>
                <c:pt idx="58">
                  <c:v>6.0404880156416832E-2</c:v>
                </c:pt>
                <c:pt idx="59">
                  <c:v>3.2083074866655209E-2</c:v>
                </c:pt>
                <c:pt idx="60">
                  <c:v>9.8305110468675461E-2</c:v>
                </c:pt>
                <c:pt idx="61">
                  <c:v>5.9473683555437383E-2</c:v>
                </c:pt>
                <c:pt idx="62">
                  <c:v>6.3844742651006564E-2</c:v>
                </c:pt>
                <c:pt idx="63">
                  <c:v>5.6779042753587278E-2</c:v>
                </c:pt>
                <c:pt idx="64">
                  <c:v>3.9552768712612728E-2</c:v>
                </c:pt>
                <c:pt idx="65">
                  <c:v>4.7192408336979345E-2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A-F745-AEC6-DA75A3D73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954463"/>
        <c:axId val="1686356671"/>
      </c:scatterChart>
      <c:valAx>
        <c:axId val="138795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356671"/>
        <c:crosses val="autoZero"/>
        <c:crossBetween val="midCat"/>
      </c:valAx>
      <c:valAx>
        <c:axId val="168635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954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('CPX_Summary Molar '!$K$178,'CPX_Summary Molar '!$K$182,'CPX_Summary Molar '!$K$188,'CPX_Summary Molar '!$K$194)</c:f>
              <c:numCache>
                <c:formatCode>0.000</c:formatCode>
                <c:ptCount val="4"/>
                <c:pt idx="0">
                  <c:v>0.46685499999999996</c:v>
                </c:pt>
                <c:pt idx="1">
                  <c:v>0.54461539999999986</c:v>
                </c:pt>
                <c:pt idx="2">
                  <c:v>0.30344899999999997</c:v>
                </c:pt>
                <c:pt idx="3">
                  <c:v>0.68264649999999993</c:v>
                </c:pt>
              </c:numCache>
            </c:numRef>
          </c:xVal>
          <c:yVal>
            <c:numRef>
              <c:f>('CPX_Summary Molar '!$R$178,'CPX_Summary Molar '!$R$183,'CPX_Summary Molar '!$R$188,'CPX_Summary Molar '!$R$194)</c:f>
              <c:numCache>
                <c:formatCode>0.000</c:formatCode>
                <c:ptCount val="4"/>
                <c:pt idx="0">
                  <c:v>3.8998888888888885</c:v>
                </c:pt>
                <c:pt idx="1">
                  <c:v>4.2658147</c:v>
                </c:pt>
                <c:pt idx="2">
                  <c:v>3.0669484999999996</c:v>
                </c:pt>
                <c:pt idx="3">
                  <c:v>4.1139704285714283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60-8C40-9327-009E889CA8B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'CPX_Summary Molar '!$K$192</c:f>
              <c:numCache>
                <c:formatCode>0.000</c:formatCode>
                <c:ptCount val="1"/>
                <c:pt idx="0">
                  <c:v>0.33420079999999996</c:v>
                </c:pt>
              </c:numCache>
            </c:numRef>
          </c:xVal>
          <c:yVal>
            <c:numRef>
              <c:f>'CPX_Summary Molar '!$R$192</c:f>
              <c:numCache>
                <c:formatCode>0.000</c:formatCode>
                <c:ptCount val="1"/>
                <c:pt idx="0">
                  <c:v>5.8087052000000003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60-8C40-9327-009E889CA8B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('CPX_Summary Molar '!$K$180,'CPX_Summary Molar '!$K$185,'CPX_Summary Molar '!$K$190)</c:f>
              <c:numCache>
                <c:formatCode>0.000</c:formatCode>
                <c:ptCount val="3"/>
                <c:pt idx="0">
                  <c:v>0.38545999999999997</c:v>
                </c:pt>
                <c:pt idx="1">
                  <c:v>0.20083405167697058</c:v>
                </c:pt>
                <c:pt idx="2" formatCode="0.00">
                  <c:v>0.58652949999999993</c:v>
                </c:pt>
              </c:numCache>
            </c:numRef>
          </c:xVal>
          <c:yVal>
            <c:numRef>
              <c:f>('CPX_Summary Molar '!$R$180,'CPX_Summary Molar '!$R$185,'CPX_Summary Molar '!$R$190)</c:f>
              <c:numCache>
                <c:formatCode>0.000</c:formatCode>
                <c:ptCount val="3"/>
                <c:pt idx="0">
                  <c:v>5.0149961111111114</c:v>
                </c:pt>
                <c:pt idx="1">
                  <c:v>5.7026033928571431</c:v>
                </c:pt>
                <c:pt idx="2" formatCode="0.00">
                  <c:v>7.9458015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60-8C40-9327-009E889C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886031"/>
        <c:axId val="684744912"/>
      </c:scatterChart>
      <c:valAx>
        <c:axId val="199788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744912"/>
        <c:crosses val="autoZero"/>
        <c:crossBetween val="midCat"/>
      </c:valAx>
      <c:valAx>
        <c:axId val="68474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8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09711286089238"/>
          <c:y val="0.10224555263925343"/>
          <c:w val="0.84275021872265965"/>
          <c:h val="0.72094889180519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('CPX_Summary Molar '!$K$178,'CPX_Summary Molar '!$K$182,'CPX_Summary Molar '!$K$188,'CPX_Summary Molar '!$K$194)</c:f>
              <c:numCache>
                <c:formatCode>0.000</c:formatCode>
                <c:ptCount val="4"/>
                <c:pt idx="0">
                  <c:v>0.46685499999999996</c:v>
                </c:pt>
                <c:pt idx="1">
                  <c:v>0.54461539999999986</c:v>
                </c:pt>
                <c:pt idx="2">
                  <c:v>0.30344899999999997</c:v>
                </c:pt>
                <c:pt idx="3">
                  <c:v>0.68264649999999993</c:v>
                </c:pt>
              </c:numCache>
            </c:numRef>
          </c:xVal>
          <c:yVal>
            <c:numRef>
              <c:f>('CPX_Summary Molar '!$O$178,'CPX_Summary Molar '!$O$183,'CPX_Summary Molar '!$O$188,'CPX_Summary Molar '!$O$194)</c:f>
              <c:numCache>
                <c:formatCode>0.000</c:formatCode>
                <c:ptCount val="4"/>
                <c:pt idx="0">
                  <c:v>0.54288250000000005</c:v>
                </c:pt>
                <c:pt idx="1">
                  <c:v>0.59661089999999994</c:v>
                </c:pt>
                <c:pt idx="2">
                  <c:v>0.39120450000000001</c:v>
                </c:pt>
                <c:pt idx="3">
                  <c:v>0.480327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52-BF40-90C5-E96AACE72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206975"/>
        <c:axId val="1636619439"/>
      </c:scatterChart>
      <c:valAx>
        <c:axId val="172320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619439"/>
        <c:crosses val="autoZero"/>
        <c:crossBetween val="midCat"/>
      </c:valAx>
      <c:valAx>
        <c:axId val="163661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206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[2]glass!$Z$1</c:f>
              <c:strCache>
                <c:ptCount val="1"/>
                <c:pt idx="0">
                  <c:v>MgO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7521216097987753E-2"/>
                  <c:y val="-0.201439195100612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[2]glass!$AF$2:$AF$51</c:f>
              <c:numCache>
                <c:formatCode>General</c:formatCode>
                <c:ptCount val="50"/>
                <c:pt idx="0">
                  <c:v>1.753976</c:v>
                </c:pt>
                <c:pt idx="1">
                  <c:v>1.9534629999999999</c:v>
                </c:pt>
                <c:pt idx="2">
                  <c:v>1.700334</c:v>
                </c:pt>
                <c:pt idx="3">
                  <c:v>1.6843509999999999</c:v>
                </c:pt>
                <c:pt idx="4">
                  <c:v>1.7878039999999999</c:v>
                </c:pt>
                <c:pt idx="5">
                  <c:v>1.3814379999999999</c:v>
                </c:pt>
                <c:pt idx="6">
                  <c:v>1.581863</c:v>
                </c:pt>
                <c:pt idx="7">
                  <c:v>1.6000799999999999</c:v>
                </c:pt>
                <c:pt idx="8">
                  <c:v>1.690142</c:v>
                </c:pt>
                <c:pt idx="9">
                  <c:v>1.7737579999999999</c:v>
                </c:pt>
                <c:pt idx="10">
                  <c:v>1.653769</c:v>
                </c:pt>
                <c:pt idx="11">
                  <c:v>1.697948</c:v>
                </c:pt>
                <c:pt idx="12">
                  <c:v>2.360843</c:v>
                </c:pt>
                <c:pt idx="13">
                  <c:v>2.3691749999999998</c:v>
                </c:pt>
                <c:pt idx="14">
                  <c:v>2.271515</c:v>
                </c:pt>
                <c:pt idx="15">
                  <c:v>2.3768389999999999</c:v>
                </c:pt>
                <c:pt idx="16">
                  <c:v>2.2029839999999998</c:v>
                </c:pt>
                <c:pt idx="17">
                  <c:v>2.3009040000000001</c:v>
                </c:pt>
                <c:pt idx="18">
                  <c:v>2.2800250000000002</c:v>
                </c:pt>
                <c:pt idx="19">
                  <c:v>2.1922410000000001</c:v>
                </c:pt>
                <c:pt idx="20">
                  <c:v>2.230613</c:v>
                </c:pt>
                <c:pt idx="21">
                  <c:v>1.004794</c:v>
                </c:pt>
                <c:pt idx="22">
                  <c:v>0.98307199999999995</c:v>
                </c:pt>
                <c:pt idx="23">
                  <c:v>1.015876</c:v>
                </c:pt>
                <c:pt idx="24">
                  <c:v>1.1124039999999999</c:v>
                </c:pt>
                <c:pt idx="25">
                  <c:v>0.98365800000000003</c:v>
                </c:pt>
                <c:pt idx="26">
                  <c:v>1.1820170000000001</c:v>
                </c:pt>
                <c:pt idx="27">
                  <c:v>0.93999299999999997</c:v>
                </c:pt>
                <c:pt idx="28">
                  <c:v>0.92596900000000004</c:v>
                </c:pt>
                <c:pt idx="29">
                  <c:v>0.94655299999999998</c:v>
                </c:pt>
                <c:pt idx="30">
                  <c:v>0.80079800000000001</c:v>
                </c:pt>
                <c:pt idx="31">
                  <c:v>0.84024100000000002</c:v>
                </c:pt>
                <c:pt idx="32">
                  <c:v>0.96169899999999997</c:v>
                </c:pt>
                <c:pt idx="33">
                  <c:v>1.0823069999999999</c:v>
                </c:pt>
                <c:pt idx="34">
                  <c:v>1.089996</c:v>
                </c:pt>
                <c:pt idx="35">
                  <c:v>0.95285299999999995</c:v>
                </c:pt>
                <c:pt idx="36">
                  <c:v>1.0048999999999999</c:v>
                </c:pt>
                <c:pt idx="37">
                  <c:v>0.96733599999999997</c:v>
                </c:pt>
                <c:pt idx="38">
                  <c:v>0.97601700000000002</c:v>
                </c:pt>
                <c:pt idx="39">
                  <c:v>0.96310399999999996</c:v>
                </c:pt>
                <c:pt idx="40">
                  <c:v>0.97418300000000002</c:v>
                </c:pt>
                <c:pt idx="41">
                  <c:v>0.96168900000000002</c:v>
                </c:pt>
                <c:pt idx="42">
                  <c:v>0.96798300000000004</c:v>
                </c:pt>
                <c:pt idx="43">
                  <c:v>0.96615099999999998</c:v>
                </c:pt>
                <c:pt idx="44">
                  <c:v>0.96186000000000005</c:v>
                </c:pt>
                <c:pt idx="45">
                  <c:v>0.95167400000000002</c:v>
                </c:pt>
                <c:pt idx="46">
                  <c:v>0.992815</c:v>
                </c:pt>
                <c:pt idx="47">
                  <c:v>0.88103799999999999</c:v>
                </c:pt>
                <c:pt idx="48">
                  <c:v>0.88861699999999999</c:v>
                </c:pt>
                <c:pt idx="49">
                  <c:v>0.89219000000000004</c:v>
                </c:pt>
              </c:numCache>
            </c:numRef>
          </c:xVal>
          <c:yVal>
            <c:numRef>
              <c:f>[2]glass!$AE$2:$AE$51</c:f>
              <c:numCache>
                <c:formatCode>General</c:formatCode>
                <c:ptCount val="50"/>
                <c:pt idx="0">
                  <c:v>6.0167719999999996</c:v>
                </c:pt>
                <c:pt idx="1">
                  <c:v>7.9437530000000001</c:v>
                </c:pt>
                <c:pt idx="2">
                  <c:v>7.1545709999999998</c:v>
                </c:pt>
                <c:pt idx="3">
                  <c:v>6.8132279999999996</c:v>
                </c:pt>
                <c:pt idx="4">
                  <c:v>7.1923329999999996</c:v>
                </c:pt>
                <c:pt idx="5">
                  <c:v>5.9545870000000001</c:v>
                </c:pt>
                <c:pt idx="6">
                  <c:v>8.4566909999999993</c:v>
                </c:pt>
                <c:pt idx="7">
                  <c:v>8.5318559999999994</c:v>
                </c:pt>
                <c:pt idx="8">
                  <c:v>7.504308</c:v>
                </c:pt>
                <c:pt idx="9">
                  <c:v>7.5071750000000002</c:v>
                </c:pt>
                <c:pt idx="10">
                  <c:v>9.2915720000000004</c:v>
                </c:pt>
                <c:pt idx="11">
                  <c:v>9.2942009999999993</c:v>
                </c:pt>
                <c:pt idx="12">
                  <c:v>5.7661360000000004</c:v>
                </c:pt>
                <c:pt idx="13">
                  <c:v>7.6199440000000003</c:v>
                </c:pt>
                <c:pt idx="14">
                  <c:v>7.3536270000000004</c:v>
                </c:pt>
                <c:pt idx="15">
                  <c:v>5.8791200000000003</c:v>
                </c:pt>
                <c:pt idx="16">
                  <c:v>7.0009620000000004</c:v>
                </c:pt>
                <c:pt idx="17">
                  <c:v>6.5094779999999997</c:v>
                </c:pt>
                <c:pt idx="18">
                  <c:v>7.0081340000000001</c:v>
                </c:pt>
                <c:pt idx="19">
                  <c:v>7.1177349999999997</c:v>
                </c:pt>
                <c:pt idx="20">
                  <c:v>6.3294249999999996</c:v>
                </c:pt>
                <c:pt idx="21">
                  <c:v>7.3312439999999999</c:v>
                </c:pt>
                <c:pt idx="22">
                  <c:v>8.3404469999999993</c:v>
                </c:pt>
                <c:pt idx="23">
                  <c:v>8.1603399999999997</c:v>
                </c:pt>
                <c:pt idx="24">
                  <c:v>8.7780229999999992</c:v>
                </c:pt>
                <c:pt idx="25">
                  <c:v>9.1396870000000003</c:v>
                </c:pt>
                <c:pt idx="26">
                  <c:v>9.8338020000000004</c:v>
                </c:pt>
                <c:pt idx="27">
                  <c:v>9.1644419999999993</c:v>
                </c:pt>
                <c:pt idx="28">
                  <c:v>9.8024620000000002</c:v>
                </c:pt>
                <c:pt idx="29">
                  <c:v>9.4639889999999998</c:v>
                </c:pt>
                <c:pt idx="30">
                  <c:v>9.083774</c:v>
                </c:pt>
                <c:pt idx="31">
                  <c:v>8.5964569999999991</c:v>
                </c:pt>
                <c:pt idx="32">
                  <c:v>9.679665</c:v>
                </c:pt>
                <c:pt idx="33">
                  <c:v>9.4657339999999994</c:v>
                </c:pt>
                <c:pt idx="34">
                  <c:v>10.272130000000001</c:v>
                </c:pt>
                <c:pt idx="35">
                  <c:v>9.8877380000000006</c:v>
                </c:pt>
                <c:pt idx="36">
                  <c:v>9.5867450000000005</c:v>
                </c:pt>
                <c:pt idx="37">
                  <c:v>10.123279999999999</c:v>
                </c:pt>
                <c:pt idx="38">
                  <c:v>9.6019620000000003</c:v>
                </c:pt>
                <c:pt idx="39">
                  <c:v>9.4451269999999994</c:v>
                </c:pt>
                <c:pt idx="40">
                  <c:v>9.3152399999999993</c:v>
                </c:pt>
                <c:pt idx="41">
                  <c:v>9.1938040000000001</c:v>
                </c:pt>
                <c:pt idx="42">
                  <c:v>9.0267660000000003</c:v>
                </c:pt>
                <c:pt idx="43">
                  <c:v>9.1692730000000005</c:v>
                </c:pt>
                <c:pt idx="44">
                  <c:v>9.6257730000000006</c:v>
                </c:pt>
                <c:pt idx="45">
                  <c:v>8.5931569999999997</c:v>
                </c:pt>
                <c:pt idx="46">
                  <c:v>9.1746739999999996</c:v>
                </c:pt>
                <c:pt idx="47">
                  <c:v>8.7281180000000003</c:v>
                </c:pt>
                <c:pt idx="48">
                  <c:v>8.2913680000000003</c:v>
                </c:pt>
                <c:pt idx="49">
                  <c:v>8.4420819999999992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EC-2F4D-9974-0FBB7BC96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606767"/>
        <c:axId val="2095608415"/>
      </c:scatterChart>
      <c:valAx>
        <c:axId val="209560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608415"/>
        <c:crosses val="autoZero"/>
        <c:crossBetween val="midCat"/>
      </c:valAx>
      <c:valAx>
        <c:axId val="209560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606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Glass_Summary!$W$42:$W$91</c:f>
              <c:numCache>
                <c:formatCode>General</c:formatCode>
                <c:ptCount val="50"/>
                <c:pt idx="0">
                  <c:v>0.44136232962625288</c:v>
                </c:pt>
                <c:pt idx="1">
                  <c:v>0.79740980371405157</c:v>
                </c:pt>
                <c:pt idx="2">
                  <c:v>0.83789562431871878</c:v>
                </c:pt>
                <c:pt idx="3">
                  <c:v>0.94878974225820634</c:v>
                </c:pt>
                <c:pt idx="4">
                  <c:v>0.95308893000582096</c:v>
                </c:pt>
                <c:pt idx="5">
                  <c:v>1.2859726749554996</c:v>
                </c:pt>
                <c:pt idx="6">
                  <c:v>1.5024027381309049</c:v>
                </c:pt>
                <c:pt idx="7">
                  <c:v>1.5036413621172988</c:v>
                </c:pt>
                <c:pt idx="8">
                  <c:v>2.1397245266098888</c:v>
                </c:pt>
                <c:pt idx="9">
                  <c:v>2.2079465963897764</c:v>
                </c:pt>
                <c:pt idx="10">
                  <c:v>2.6693664303369822</c:v>
                </c:pt>
                <c:pt idx="11">
                  <c:v>3.5084054431265943</c:v>
                </c:pt>
                <c:pt idx="12">
                  <c:v>3.826687394699487</c:v>
                </c:pt>
                <c:pt idx="13">
                  <c:v>4.0962824758572722</c:v>
                </c:pt>
                <c:pt idx="14">
                  <c:v>4.1952060830164957</c:v>
                </c:pt>
                <c:pt idx="15">
                  <c:v>5.2195076379948881</c:v>
                </c:pt>
                <c:pt idx="16">
                  <c:v>5.3408858450312158</c:v>
                </c:pt>
                <c:pt idx="17">
                  <c:v>5.9226393465446154</c:v>
                </c:pt>
                <c:pt idx="18">
                  <c:v>5.9429883517905777</c:v>
                </c:pt>
                <c:pt idx="19">
                  <c:v>6.0867090062736011</c:v>
                </c:pt>
                <c:pt idx="20">
                  <c:v>6.0944834546221038</c:v>
                </c:pt>
                <c:pt idx="21">
                  <c:v>6.6620647245847682</c:v>
                </c:pt>
                <c:pt idx="22">
                  <c:v>9.7186507083508005</c:v>
                </c:pt>
                <c:pt idx="23">
                  <c:v>9.8319492622410767</c:v>
                </c:pt>
                <c:pt idx="24">
                  <c:v>10.705768544460639</c:v>
                </c:pt>
                <c:pt idx="25">
                  <c:v>10.735322450811921</c:v>
                </c:pt>
                <c:pt idx="26">
                  <c:v>10.900258313976908</c:v>
                </c:pt>
                <c:pt idx="27">
                  <c:v>15.851734448733152</c:v>
                </c:pt>
                <c:pt idx="28">
                  <c:v>15.87843813014474</c:v>
                </c:pt>
                <c:pt idx="29">
                  <c:v>18.772796032066729</c:v>
                </c:pt>
                <c:pt idx="30">
                  <c:v>22.347835044357762</c:v>
                </c:pt>
                <c:pt idx="31">
                  <c:v>23.72033873570145</c:v>
                </c:pt>
                <c:pt idx="32">
                  <c:v>24.884014503848757</c:v>
                </c:pt>
                <c:pt idx="33">
                  <c:v>26.429302053211558</c:v>
                </c:pt>
                <c:pt idx="34">
                  <c:v>26.566081867642851</c:v>
                </c:pt>
                <c:pt idx="35">
                  <c:v>27.066154204783938</c:v>
                </c:pt>
                <c:pt idx="36">
                  <c:v>28.69523525496572</c:v>
                </c:pt>
                <c:pt idx="37">
                  <c:v>28.872712416647662</c:v>
                </c:pt>
                <c:pt idx="38">
                  <c:v>29.185405344044934</c:v>
                </c:pt>
                <c:pt idx="39">
                  <c:v>29.185405344044934</c:v>
                </c:pt>
                <c:pt idx="40">
                  <c:v>29.185405344044934</c:v>
                </c:pt>
                <c:pt idx="41">
                  <c:v>29.185405344044934</c:v>
                </c:pt>
                <c:pt idx="42">
                  <c:v>29.185405344044934</c:v>
                </c:pt>
                <c:pt idx="43">
                  <c:v>30.559901324985749</c:v>
                </c:pt>
                <c:pt idx="44">
                  <c:v>31.840513697492451</c:v>
                </c:pt>
                <c:pt idx="45">
                  <c:v>32.168957351395569</c:v>
                </c:pt>
                <c:pt idx="46">
                  <c:v>33.535562175037235</c:v>
                </c:pt>
                <c:pt idx="47">
                  <c:v>34.494991589953429</c:v>
                </c:pt>
                <c:pt idx="48">
                  <c:v>34.503686304422217</c:v>
                </c:pt>
                <c:pt idx="49">
                  <c:v>34.613341934977399</c:v>
                </c:pt>
              </c:numCache>
            </c:numRef>
          </c:xVal>
          <c:yVal>
            <c:numRef>
              <c:f>Glass_Summary!$O$42:$O$91</c:f>
              <c:numCache>
                <c:formatCode>General</c:formatCode>
                <c:ptCount val="50"/>
                <c:pt idx="0">
                  <c:v>2.2536E-2</c:v>
                </c:pt>
                <c:pt idx="1">
                  <c:v>5.8985000000000003E-2</c:v>
                </c:pt>
                <c:pt idx="2">
                  <c:v>4.4366999999999997E-2</c:v>
                </c:pt>
                <c:pt idx="3">
                  <c:v>4.1507000000000002E-2</c:v>
                </c:pt>
                <c:pt idx="4">
                  <c:v>3.8226999999999997E-2</c:v>
                </c:pt>
                <c:pt idx="5">
                  <c:v>1.7624000000000001E-2</c:v>
                </c:pt>
                <c:pt idx="6">
                  <c:v>3.3612999999999997E-2</c:v>
                </c:pt>
                <c:pt idx="7">
                  <c:v>2.4767999999999998E-2</c:v>
                </c:pt>
                <c:pt idx="8">
                  <c:v>2.8923000000000001E-2</c:v>
                </c:pt>
                <c:pt idx="9">
                  <c:v>2.2234E-2</c:v>
                </c:pt>
                <c:pt idx="10">
                  <c:v>2.5884999999999998E-2</c:v>
                </c:pt>
                <c:pt idx="11">
                  <c:v>1.7422E-2</c:v>
                </c:pt>
                <c:pt idx="12">
                  <c:v>3.4030000000000002E-3</c:v>
                </c:pt>
                <c:pt idx="13">
                  <c:v>1.2589999999999999E-3</c:v>
                </c:pt>
                <c:pt idx="14">
                  <c:v>7.0819999999999998E-3</c:v>
                </c:pt>
                <c:pt idx="15">
                  <c:v>1.6837000000000001E-2</c:v>
                </c:pt>
                <c:pt idx="16">
                  <c:v>6.4799999999999996E-3</c:v>
                </c:pt>
                <c:pt idx="17">
                  <c:v>4.1419999999999998E-3</c:v>
                </c:pt>
                <c:pt idx="18">
                  <c:v>8.8249999999999995E-3</c:v>
                </c:pt>
                <c:pt idx="19">
                  <c:v>4.7029999999999997E-3</c:v>
                </c:pt>
                <c:pt idx="20">
                  <c:v>1.163E-2</c:v>
                </c:pt>
                <c:pt idx="21">
                  <c:v>1.4777999999999999E-2</c:v>
                </c:pt>
                <c:pt idx="22">
                  <c:v>1.7395000000000001E-2</c:v>
                </c:pt>
                <c:pt idx="23">
                  <c:v>1.2041E-2</c:v>
                </c:pt>
                <c:pt idx="24">
                  <c:v>8.8739999999999999E-3</c:v>
                </c:pt>
                <c:pt idx="25">
                  <c:v>9.0050000000000009E-3</c:v>
                </c:pt>
                <c:pt idx="26">
                  <c:v>1.8394000000000001E-2</c:v>
                </c:pt>
                <c:pt idx="27">
                  <c:v>6.6119999999999998E-3</c:v>
                </c:pt>
                <c:pt idx="28">
                  <c:v>1.8721000000000002E-2</c:v>
                </c:pt>
                <c:pt idx="29">
                  <c:v>7.1580000000000003E-3</c:v>
                </c:pt>
                <c:pt idx="30">
                  <c:v>1.7649999999999999E-2</c:v>
                </c:pt>
                <c:pt idx="31">
                  <c:v>1.5743E-2</c:v>
                </c:pt>
                <c:pt idx="32">
                  <c:v>9.2999999999999992E-3</c:v>
                </c:pt>
                <c:pt idx="33">
                  <c:v>3.4420000000000002E-3</c:v>
                </c:pt>
                <c:pt idx="34">
                  <c:v>5.2399999999999999E-3</c:v>
                </c:pt>
                <c:pt idx="35">
                  <c:v>1.6469000000000001E-2</c:v>
                </c:pt>
                <c:pt idx="36">
                  <c:v>1.6559999999999998E-2</c:v>
                </c:pt>
                <c:pt idx="37">
                  <c:v>1.0817999999999999E-2</c:v>
                </c:pt>
                <c:pt idx="38">
                  <c:v>7.7710000000000001E-3</c:v>
                </c:pt>
                <c:pt idx="39">
                  <c:v>8.43E-3</c:v>
                </c:pt>
                <c:pt idx="40">
                  <c:v>6.4390000000000003E-3</c:v>
                </c:pt>
                <c:pt idx="41">
                  <c:v>5.1380000000000002E-3</c:v>
                </c:pt>
                <c:pt idx="42">
                  <c:v>6.3039999999999997E-3</c:v>
                </c:pt>
                <c:pt idx="43">
                  <c:v>1.6414000000000002E-2</c:v>
                </c:pt>
                <c:pt idx="44">
                  <c:v>1.9189000000000001E-2</c:v>
                </c:pt>
                <c:pt idx="45">
                  <c:v>1.2543E-2</c:v>
                </c:pt>
                <c:pt idx="46">
                  <c:v>8.12E-4</c:v>
                </c:pt>
                <c:pt idx="47">
                  <c:v>9.3970000000000008E-3</c:v>
                </c:pt>
                <c:pt idx="48">
                  <c:v>7.4320000000000002E-3</c:v>
                </c:pt>
                <c:pt idx="49">
                  <c:v>2.7299999999999998E-3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02-434A-9ECA-836A0307566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Glass_Summary!$Y$6:$Y$37</c:f>
              <c:numCache>
                <c:formatCode>General</c:formatCode>
                <c:ptCount val="32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</c:numCache>
            </c:numRef>
          </c:xVal>
          <c:yVal>
            <c:numRef>
              <c:f>Glass_Summary!$O$6:$O$36</c:f>
              <c:numCache>
                <c:formatCode>General</c:formatCode>
                <c:ptCount val="31"/>
                <c:pt idx="0">
                  <c:v>0.15046999999999999</c:v>
                </c:pt>
                <c:pt idx="1">
                  <c:v>0.15615299999999999</c:v>
                </c:pt>
                <c:pt idx="2">
                  <c:v>0.27078000000000002</c:v>
                </c:pt>
                <c:pt idx="4">
                  <c:v>0.15051300000000001</c:v>
                </c:pt>
                <c:pt idx="5">
                  <c:v>0.24773400000000001</c:v>
                </c:pt>
                <c:pt idx="6">
                  <c:v>0.37742100000000001</c:v>
                </c:pt>
                <c:pt idx="7">
                  <c:v>0.364035</c:v>
                </c:pt>
                <c:pt idx="8">
                  <c:v>0.32307900000000001</c:v>
                </c:pt>
                <c:pt idx="9">
                  <c:v>0.39192100000000002</c:v>
                </c:pt>
                <c:pt idx="10">
                  <c:v>0.20063300000000001</c:v>
                </c:pt>
                <c:pt idx="11">
                  <c:v>0.213063</c:v>
                </c:pt>
                <c:pt idx="12">
                  <c:v>0.199633</c:v>
                </c:pt>
                <c:pt idx="13">
                  <c:v>0.196881</c:v>
                </c:pt>
                <c:pt idx="14">
                  <c:v>0.18451500000000001</c:v>
                </c:pt>
                <c:pt idx="15">
                  <c:v>0.19381899999999999</c:v>
                </c:pt>
                <c:pt idx="16">
                  <c:v>0.142378</c:v>
                </c:pt>
                <c:pt idx="17">
                  <c:v>0.16203400000000001</c:v>
                </c:pt>
                <c:pt idx="18">
                  <c:v>0.169099</c:v>
                </c:pt>
                <c:pt idx="19">
                  <c:v>0.17380000000000001</c:v>
                </c:pt>
                <c:pt idx="20">
                  <c:v>0.21953800000000001</c:v>
                </c:pt>
                <c:pt idx="21">
                  <c:v>0.20266799999999999</c:v>
                </c:pt>
                <c:pt idx="22">
                  <c:v>0.192465</c:v>
                </c:pt>
                <c:pt idx="23">
                  <c:v>0.20746500000000001</c:v>
                </c:pt>
                <c:pt idx="24">
                  <c:v>0.22313</c:v>
                </c:pt>
                <c:pt idx="25">
                  <c:v>0.208651</c:v>
                </c:pt>
                <c:pt idx="26">
                  <c:v>8.2000000000000007E-3</c:v>
                </c:pt>
                <c:pt idx="27">
                  <c:v>8.7569999999999992E-3</c:v>
                </c:pt>
                <c:pt idx="28">
                  <c:v>1.0189999999999999E-3</c:v>
                </c:pt>
                <c:pt idx="29">
                  <c:v>6.607E-3</c:v>
                </c:pt>
                <c:pt idx="30">
                  <c:v>0.32967200000000002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F4-ED4D-9BF5-29DB1DE5E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011168"/>
        <c:axId val="1883640240"/>
      </c:scatterChart>
      <c:valAx>
        <c:axId val="186501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640240"/>
        <c:crosses val="autoZero"/>
        <c:crossBetween val="midCat"/>
      </c:valAx>
      <c:valAx>
        <c:axId val="18836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01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496424899508559E-2"/>
          <c:y val="9.5711091964656006E-2"/>
          <c:w val="0.89121794389751563"/>
          <c:h val="0.8401148258296723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3"/>
            <c:dispRSqr val="0"/>
            <c:dispEq val="1"/>
            <c:trendlineLbl>
              <c:layout>
                <c:manualLayout>
                  <c:x val="-0.19926764210820652"/>
                  <c:y val="-0.314830370513032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Glass_Summary!$E$65:$E$91</c:f>
              <c:numCache>
                <c:formatCode>General</c:formatCode>
                <c:ptCount val="27"/>
                <c:pt idx="0">
                  <c:v>3.912312</c:v>
                </c:pt>
                <c:pt idx="1">
                  <c:v>3.4570959999999999</c:v>
                </c:pt>
                <c:pt idx="2">
                  <c:v>3.3602979999999998</c:v>
                </c:pt>
                <c:pt idx="3">
                  <c:v>3.029868</c:v>
                </c:pt>
                <c:pt idx="4">
                  <c:v>3.4196749999999998</c:v>
                </c:pt>
                <c:pt idx="5">
                  <c:v>3.1380849999999998</c:v>
                </c:pt>
                <c:pt idx="6">
                  <c:v>3.2539340000000001</c:v>
                </c:pt>
                <c:pt idx="7">
                  <c:v>3.1755119999999999</c:v>
                </c:pt>
                <c:pt idx="8">
                  <c:v>3.5731510000000002</c:v>
                </c:pt>
                <c:pt idx="9">
                  <c:v>3.4396179999999998</c:v>
                </c:pt>
                <c:pt idx="10">
                  <c:v>3.4927760000000001</c:v>
                </c:pt>
                <c:pt idx="11">
                  <c:v>3.2460209999999998</c:v>
                </c:pt>
                <c:pt idx="12">
                  <c:v>3.1371820000000001</c:v>
                </c:pt>
                <c:pt idx="13">
                  <c:v>3.51139</c:v>
                </c:pt>
                <c:pt idx="14">
                  <c:v>3.4081830000000002</c:v>
                </c:pt>
                <c:pt idx="15">
                  <c:v>3.0202979999999999</c:v>
                </c:pt>
                <c:pt idx="16">
                  <c:v>3.4891239999999999</c:v>
                </c:pt>
                <c:pt idx="17">
                  <c:v>3.3393980000000001</c:v>
                </c:pt>
                <c:pt idx="18">
                  <c:v>3.2220339999999998</c:v>
                </c:pt>
                <c:pt idx="19">
                  <c:v>3.5443190000000002</c:v>
                </c:pt>
                <c:pt idx="20">
                  <c:v>3.5105780000000002</c:v>
                </c:pt>
                <c:pt idx="21">
                  <c:v>3.229876</c:v>
                </c:pt>
                <c:pt idx="22">
                  <c:v>3.6909149999999999</c:v>
                </c:pt>
                <c:pt idx="23">
                  <c:v>3.6566930000000002</c:v>
                </c:pt>
                <c:pt idx="24">
                  <c:v>3.5753629999999998</c:v>
                </c:pt>
                <c:pt idx="25">
                  <c:v>3.6953230000000001</c:v>
                </c:pt>
                <c:pt idx="26">
                  <c:v>3.7764690000000001</c:v>
                </c:pt>
              </c:numCache>
            </c:numRef>
          </c:xVal>
          <c:yVal>
            <c:numRef>
              <c:f>Glass_Summary!$K$65:$K$91</c:f>
              <c:numCache>
                <c:formatCode>General</c:formatCode>
                <c:ptCount val="27"/>
                <c:pt idx="0">
                  <c:v>8.1603399999999997</c:v>
                </c:pt>
                <c:pt idx="1">
                  <c:v>8.7780229999999992</c:v>
                </c:pt>
                <c:pt idx="2">
                  <c:v>9.1396870000000003</c:v>
                </c:pt>
                <c:pt idx="3">
                  <c:v>9.8338020000000004</c:v>
                </c:pt>
                <c:pt idx="4">
                  <c:v>9.1644419999999993</c:v>
                </c:pt>
                <c:pt idx="5">
                  <c:v>9.8024620000000002</c:v>
                </c:pt>
                <c:pt idx="6">
                  <c:v>9.4639889999999998</c:v>
                </c:pt>
                <c:pt idx="7">
                  <c:v>9.083774</c:v>
                </c:pt>
                <c:pt idx="8">
                  <c:v>8.5964569999999991</c:v>
                </c:pt>
                <c:pt idx="9">
                  <c:v>9.679665</c:v>
                </c:pt>
                <c:pt idx="10">
                  <c:v>9.4657339999999994</c:v>
                </c:pt>
                <c:pt idx="11">
                  <c:v>10.272130000000001</c:v>
                </c:pt>
                <c:pt idx="12">
                  <c:v>9.8877380000000006</c:v>
                </c:pt>
                <c:pt idx="13">
                  <c:v>9.5867450000000005</c:v>
                </c:pt>
                <c:pt idx="14">
                  <c:v>10.123279999999999</c:v>
                </c:pt>
                <c:pt idx="15">
                  <c:v>9.6019620000000003</c:v>
                </c:pt>
                <c:pt idx="16">
                  <c:v>9.4451269999999994</c:v>
                </c:pt>
                <c:pt idx="17">
                  <c:v>9.3152399999999993</c:v>
                </c:pt>
                <c:pt idx="18">
                  <c:v>9.1938040000000001</c:v>
                </c:pt>
                <c:pt idx="19">
                  <c:v>9.0267660000000003</c:v>
                </c:pt>
                <c:pt idx="20">
                  <c:v>9.1692730000000005</c:v>
                </c:pt>
                <c:pt idx="21">
                  <c:v>9.6257730000000006</c:v>
                </c:pt>
                <c:pt idx="22">
                  <c:v>8.5931569999999997</c:v>
                </c:pt>
                <c:pt idx="23">
                  <c:v>9.1746739999999996</c:v>
                </c:pt>
                <c:pt idx="24">
                  <c:v>8.7281180000000003</c:v>
                </c:pt>
                <c:pt idx="25">
                  <c:v>8.2913680000000003</c:v>
                </c:pt>
                <c:pt idx="26">
                  <c:v>8.4420819999999992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4B-D14F-BEEC-8BFD4BD7BC3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CPX_Summary!$M$183</c:f>
              <c:numCache>
                <c:formatCode>0.000</c:formatCode>
                <c:ptCount val="1"/>
                <c:pt idx="0">
                  <c:v>0.54461539999999986</c:v>
                </c:pt>
              </c:numCache>
            </c:numRef>
          </c:xVal>
          <c:yVal>
            <c:numRef>
              <c:f>CPX_Summary!$P$183</c:f>
              <c:numCache>
                <c:formatCode>0.000</c:formatCode>
                <c:ptCount val="1"/>
                <c:pt idx="0">
                  <c:v>22.172674000000001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4B-D14F-BEEC-8BFD4BD7B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336016"/>
        <c:axId val="1867033600"/>
      </c:scatterChart>
      <c:valAx>
        <c:axId val="185033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033600"/>
        <c:crosses val="autoZero"/>
        <c:crossBetween val="midCat"/>
      </c:valAx>
      <c:valAx>
        <c:axId val="186703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33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496424899508559E-2"/>
          <c:y val="9.5711091964656006E-2"/>
          <c:w val="0.89121794389751563"/>
          <c:h val="0.8401148258296723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Glass_Summary!$H$65:$H$91</c:f>
              <c:numCache>
                <c:formatCode>General</c:formatCode>
                <c:ptCount val="27"/>
                <c:pt idx="0">
                  <c:v>59.21604</c:v>
                </c:pt>
                <c:pt idx="1">
                  <c:v>56.82161</c:v>
                </c:pt>
                <c:pt idx="2">
                  <c:v>58.452500000000001</c:v>
                </c:pt>
                <c:pt idx="3">
                  <c:v>55.068890000000003</c:v>
                </c:pt>
                <c:pt idx="4">
                  <c:v>57.856920000000002</c:v>
                </c:pt>
                <c:pt idx="5">
                  <c:v>57.08135</c:v>
                </c:pt>
                <c:pt idx="6">
                  <c:v>57.39705</c:v>
                </c:pt>
                <c:pt idx="7">
                  <c:v>53.4589</c:v>
                </c:pt>
                <c:pt idx="8">
                  <c:v>52.252009999999999</c:v>
                </c:pt>
                <c:pt idx="9">
                  <c:v>55.566299999999998</c:v>
                </c:pt>
                <c:pt idx="10">
                  <c:v>55.183309999999999</c:v>
                </c:pt>
                <c:pt idx="11">
                  <c:v>54.718710000000002</c:v>
                </c:pt>
                <c:pt idx="12">
                  <c:v>54.091900000000003</c:v>
                </c:pt>
                <c:pt idx="13">
                  <c:v>54.363860000000003</c:v>
                </c:pt>
                <c:pt idx="14">
                  <c:v>56.628590000000003</c:v>
                </c:pt>
                <c:pt idx="15">
                  <c:v>55.971269999999997</c:v>
                </c:pt>
                <c:pt idx="16">
                  <c:v>56.653619999999997</c:v>
                </c:pt>
                <c:pt idx="17">
                  <c:v>55.953620000000001</c:v>
                </c:pt>
                <c:pt idx="18">
                  <c:v>54.0379</c:v>
                </c:pt>
                <c:pt idx="19">
                  <c:v>50.553179999999998</c:v>
                </c:pt>
                <c:pt idx="20">
                  <c:v>57.042769999999997</c:v>
                </c:pt>
                <c:pt idx="21">
                  <c:v>56.081189999999999</c:v>
                </c:pt>
                <c:pt idx="22">
                  <c:v>57.477699999999999</c:v>
                </c:pt>
                <c:pt idx="23">
                  <c:v>58.372439999999997</c:v>
                </c:pt>
                <c:pt idx="24">
                  <c:v>56.64875</c:v>
                </c:pt>
                <c:pt idx="25">
                  <c:v>58.789369999999998</c:v>
                </c:pt>
                <c:pt idx="26">
                  <c:v>58.419490000000003</c:v>
                </c:pt>
              </c:numCache>
            </c:numRef>
          </c:xVal>
          <c:yVal>
            <c:numRef>
              <c:f>Glass_Summary!$K$65:$K$91</c:f>
              <c:numCache>
                <c:formatCode>General</c:formatCode>
                <c:ptCount val="27"/>
                <c:pt idx="0">
                  <c:v>8.1603399999999997</c:v>
                </c:pt>
                <c:pt idx="1">
                  <c:v>8.7780229999999992</c:v>
                </c:pt>
                <c:pt idx="2">
                  <c:v>9.1396870000000003</c:v>
                </c:pt>
                <c:pt idx="3">
                  <c:v>9.8338020000000004</c:v>
                </c:pt>
                <c:pt idx="4">
                  <c:v>9.1644419999999993</c:v>
                </c:pt>
                <c:pt idx="5">
                  <c:v>9.8024620000000002</c:v>
                </c:pt>
                <c:pt idx="6">
                  <c:v>9.4639889999999998</c:v>
                </c:pt>
                <c:pt idx="7">
                  <c:v>9.083774</c:v>
                </c:pt>
                <c:pt idx="8">
                  <c:v>8.5964569999999991</c:v>
                </c:pt>
                <c:pt idx="9">
                  <c:v>9.679665</c:v>
                </c:pt>
                <c:pt idx="10">
                  <c:v>9.4657339999999994</c:v>
                </c:pt>
                <c:pt idx="11">
                  <c:v>10.272130000000001</c:v>
                </c:pt>
                <c:pt idx="12">
                  <c:v>9.8877380000000006</c:v>
                </c:pt>
                <c:pt idx="13">
                  <c:v>9.5867450000000005</c:v>
                </c:pt>
                <c:pt idx="14">
                  <c:v>10.123279999999999</c:v>
                </c:pt>
                <c:pt idx="15">
                  <c:v>9.6019620000000003</c:v>
                </c:pt>
                <c:pt idx="16">
                  <c:v>9.4451269999999994</c:v>
                </c:pt>
                <c:pt idx="17">
                  <c:v>9.3152399999999993</c:v>
                </c:pt>
                <c:pt idx="18">
                  <c:v>9.1938040000000001</c:v>
                </c:pt>
                <c:pt idx="19">
                  <c:v>9.0267660000000003</c:v>
                </c:pt>
                <c:pt idx="20">
                  <c:v>9.1692730000000005</c:v>
                </c:pt>
                <c:pt idx="21">
                  <c:v>9.6257730000000006</c:v>
                </c:pt>
                <c:pt idx="22">
                  <c:v>8.5931569999999997</c:v>
                </c:pt>
                <c:pt idx="23">
                  <c:v>9.1746739999999996</c:v>
                </c:pt>
                <c:pt idx="24">
                  <c:v>8.7281180000000003</c:v>
                </c:pt>
                <c:pt idx="25">
                  <c:v>8.2913680000000003</c:v>
                </c:pt>
                <c:pt idx="26">
                  <c:v>8.4420819999999992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06-914B-970B-F4F428396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336016"/>
        <c:axId val="1867033600"/>
      </c:scatterChart>
      <c:valAx>
        <c:axId val="185033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033600"/>
        <c:crosses val="autoZero"/>
        <c:crossBetween val="midCat"/>
      </c:valAx>
      <c:valAx>
        <c:axId val="186703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33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r>
              <a:rPr lang="en-US" baseline="0">
                <a:solidFill>
                  <a:schemeClr val="tx1"/>
                </a:solidFill>
                <a:effectLst/>
                <a:latin typeface="Avenir Next" panose="020B0503020202020204" pitchFamily="34" charset="0"/>
              </a:rPr>
              <a:t>Traverse Across Xenolith WHT-1 EMPA Glass Measurements</a:t>
            </a:r>
            <a:endParaRPr lang="en-US">
              <a:solidFill>
                <a:schemeClr val="tx1"/>
              </a:solidFill>
              <a:effectLst/>
              <a:latin typeface="Avenir Next" panose="020B0503020202020204" pitchFamily="34" charset="0"/>
            </a:endParaRPr>
          </a:p>
        </c:rich>
      </c:tx>
      <c:layout>
        <c:manualLayout>
          <c:xMode val="edge"/>
          <c:yMode val="edge"/>
          <c:x val="0.22244476721963155"/>
          <c:y val="1.8735419533876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52868490732574E-2"/>
          <c:y val="9.2002249718785151E-2"/>
          <c:w val="0.86705075369550566"/>
          <c:h val="0.7631147540983606"/>
        </c:manualLayout>
      </c:layout>
      <c:scatterChart>
        <c:scatterStyle val="lineMarker"/>
        <c:varyColors val="0"/>
        <c:ser>
          <c:idx val="0"/>
          <c:order val="0"/>
          <c:tx>
            <c:v>Xenolith Glass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alpha val="80168"/>
                </a:schemeClr>
              </a:solidFill>
              <a:ln w="9525">
                <a:solidFill>
                  <a:schemeClr val="tx1">
                    <a:alpha val="79000"/>
                  </a:schemeClr>
                </a:solidFill>
              </a:ln>
              <a:effectLst/>
            </c:spPr>
          </c:marker>
          <c:xVal>
            <c:numRef>
              <c:f>Glass_Summary!$W$42:$W$91</c:f>
              <c:numCache>
                <c:formatCode>General</c:formatCode>
                <c:ptCount val="50"/>
                <c:pt idx="0">
                  <c:v>0.44136232962625288</c:v>
                </c:pt>
                <c:pt idx="1">
                  <c:v>0.79740980371405157</c:v>
                </c:pt>
                <c:pt idx="2">
                  <c:v>0.83789562431871878</c:v>
                </c:pt>
                <c:pt idx="3">
                  <c:v>0.94878974225820634</c:v>
                </c:pt>
                <c:pt idx="4">
                  <c:v>0.95308893000582096</c:v>
                </c:pt>
                <c:pt idx="5">
                  <c:v>1.2859726749554996</c:v>
                </c:pt>
                <c:pt idx="6">
                  <c:v>1.5024027381309049</c:v>
                </c:pt>
                <c:pt idx="7">
                  <c:v>1.5036413621172988</c:v>
                </c:pt>
                <c:pt idx="8">
                  <c:v>2.1397245266098888</c:v>
                </c:pt>
                <c:pt idx="9">
                  <c:v>2.2079465963897764</c:v>
                </c:pt>
                <c:pt idx="10">
                  <c:v>2.6693664303369822</c:v>
                </c:pt>
                <c:pt idx="11">
                  <c:v>3.5084054431265943</c:v>
                </c:pt>
                <c:pt idx="12">
                  <c:v>3.826687394699487</c:v>
                </c:pt>
                <c:pt idx="13">
                  <c:v>4.0962824758572722</c:v>
                </c:pt>
                <c:pt idx="14">
                  <c:v>4.1952060830164957</c:v>
                </c:pt>
                <c:pt idx="15">
                  <c:v>5.2195076379948881</c:v>
                </c:pt>
                <c:pt idx="16">
                  <c:v>5.3408858450312158</c:v>
                </c:pt>
                <c:pt idx="17">
                  <c:v>5.9226393465446154</c:v>
                </c:pt>
                <c:pt idx="18">
                  <c:v>5.9429883517905777</c:v>
                </c:pt>
                <c:pt idx="19">
                  <c:v>6.0867090062736011</c:v>
                </c:pt>
                <c:pt idx="20">
                  <c:v>6.0944834546221038</c:v>
                </c:pt>
                <c:pt idx="21">
                  <c:v>6.6620647245847682</c:v>
                </c:pt>
                <c:pt idx="22">
                  <c:v>9.7186507083508005</c:v>
                </c:pt>
                <c:pt idx="23">
                  <c:v>9.8319492622410767</c:v>
                </c:pt>
                <c:pt idx="24">
                  <c:v>10.705768544460639</c:v>
                </c:pt>
                <c:pt idx="25">
                  <c:v>10.735322450811921</c:v>
                </c:pt>
                <c:pt idx="26">
                  <c:v>10.900258313976908</c:v>
                </c:pt>
                <c:pt idx="27">
                  <c:v>15.851734448733152</c:v>
                </c:pt>
                <c:pt idx="28">
                  <c:v>15.87843813014474</c:v>
                </c:pt>
                <c:pt idx="29">
                  <c:v>18.772796032066729</c:v>
                </c:pt>
                <c:pt idx="30">
                  <c:v>22.347835044357762</c:v>
                </c:pt>
                <c:pt idx="31">
                  <c:v>23.72033873570145</c:v>
                </c:pt>
                <c:pt idx="32">
                  <c:v>24.884014503848757</c:v>
                </c:pt>
                <c:pt idx="33">
                  <c:v>26.429302053211558</c:v>
                </c:pt>
                <c:pt idx="34">
                  <c:v>26.566081867642851</c:v>
                </c:pt>
                <c:pt idx="35">
                  <c:v>27.066154204783938</c:v>
                </c:pt>
                <c:pt idx="36">
                  <c:v>28.69523525496572</c:v>
                </c:pt>
                <c:pt idx="37">
                  <c:v>28.872712416647662</c:v>
                </c:pt>
                <c:pt idx="38">
                  <c:v>29.185405344044934</c:v>
                </c:pt>
                <c:pt idx="39">
                  <c:v>29.185405344044934</c:v>
                </c:pt>
                <c:pt idx="40">
                  <c:v>29.185405344044934</c:v>
                </c:pt>
                <c:pt idx="41">
                  <c:v>29.185405344044934</c:v>
                </c:pt>
                <c:pt idx="42">
                  <c:v>29.185405344044934</c:v>
                </c:pt>
                <c:pt idx="43">
                  <c:v>30.559901324985749</c:v>
                </c:pt>
                <c:pt idx="44">
                  <c:v>31.840513697492451</c:v>
                </c:pt>
                <c:pt idx="45">
                  <c:v>32.168957351395569</c:v>
                </c:pt>
                <c:pt idx="46">
                  <c:v>33.535562175037235</c:v>
                </c:pt>
                <c:pt idx="47">
                  <c:v>34.494991589953429</c:v>
                </c:pt>
                <c:pt idx="48">
                  <c:v>34.503686304422217</c:v>
                </c:pt>
                <c:pt idx="49">
                  <c:v>34.613341934977399</c:v>
                </c:pt>
              </c:numCache>
            </c:numRef>
          </c:xVal>
          <c:yVal>
            <c:numRef>
              <c:f>Glass_Summary!$E$42:$E$91</c:f>
              <c:numCache>
                <c:formatCode>General</c:formatCode>
                <c:ptCount val="50"/>
                <c:pt idx="0">
                  <c:v>0.69273700000000005</c:v>
                </c:pt>
                <c:pt idx="1">
                  <c:v>4.7770640000000002</c:v>
                </c:pt>
                <c:pt idx="2">
                  <c:v>4.7251300000000001</c:v>
                </c:pt>
                <c:pt idx="3">
                  <c:v>5.1334080000000002</c:v>
                </c:pt>
                <c:pt idx="4">
                  <c:v>3.119659</c:v>
                </c:pt>
                <c:pt idx="5">
                  <c:v>3.1435629999999999</c:v>
                </c:pt>
                <c:pt idx="6">
                  <c:v>5.07728</c:v>
                </c:pt>
                <c:pt idx="7">
                  <c:v>5.2010059999999996</c:v>
                </c:pt>
                <c:pt idx="8">
                  <c:v>1.384091</c:v>
                </c:pt>
                <c:pt idx="9">
                  <c:v>4.2588379999999999</c:v>
                </c:pt>
                <c:pt idx="10">
                  <c:v>5.0151599999999998</c:v>
                </c:pt>
                <c:pt idx="11">
                  <c:v>4.9008190000000003</c:v>
                </c:pt>
                <c:pt idx="12">
                  <c:v>4.9038519999999997</c:v>
                </c:pt>
                <c:pt idx="13">
                  <c:v>2.3543210000000001</c:v>
                </c:pt>
                <c:pt idx="14">
                  <c:v>3.466548</c:v>
                </c:pt>
                <c:pt idx="15">
                  <c:v>3.0730590000000002</c:v>
                </c:pt>
                <c:pt idx="16">
                  <c:v>3.4001250000000001</c:v>
                </c:pt>
                <c:pt idx="17">
                  <c:v>2.8610660000000001</c:v>
                </c:pt>
                <c:pt idx="18">
                  <c:v>4.6586379999999998</c:v>
                </c:pt>
                <c:pt idx="19">
                  <c:v>4.2241989999999996</c:v>
                </c:pt>
                <c:pt idx="20">
                  <c:v>2.8093129999999999</c:v>
                </c:pt>
                <c:pt idx="21">
                  <c:v>4.1777509999999998</c:v>
                </c:pt>
                <c:pt idx="22">
                  <c:v>3.9319790000000001</c:v>
                </c:pt>
                <c:pt idx="23">
                  <c:v>3.912312</c:v>
                </c:pt>
                <c:pt idx="24">
                  <c:v>3.4570959999999999</c:v>
                </c:pt>
                <c:pt idx="25">
                  <c:v>3.3602979999999998</c:v>
                </c:pt>
                <c:pt idx="26">
                  <c:v>3.029868</c:v>
                </c:pt>
                <c:pt idx="27">
                  <c:v>3.4196749999999998</c:v>
                </c:pt>
                <c:pt idx="28">
                  <c:v>3.1380849999999998</c:v>
                </c:pt>
                <c:pt idx="29">
                  <c:v>3.2539340000000001</c:v>
                </c:pt>
                <c:pt idx="30">
                  <c:v>3.1755119999999999</c:v>
                </c:pt>
                <c:pt idx="31">
                  <c:v>3.5731510000000002</c:v>
                </c:pt>
                <c:pt idx="32">
                  <c:v>3.4396179999999998</c:v>
                </c:pt>
                <c:pt idx="33">
                  <c:v>3.4927760000000001</c:v>
                </c:pt>
                <c:pt idx="34">
                  <c:v>3.2460209999999998</c:v>
                </c:pt>
                <c:pt idx="35">
                  <c:v>3.1371820000000001</c:v>
                </c:pt>
                <c:pt idx="36">
                  <c:v>3.51139</c:v>
                </c:pt>
                <c:pt idx="37">
                  <c:v>3.4081830000000002</c:v>
                </c:pt>
                <c:pt idx="38">
                  <c:v>3.0202979999999999</c:v>
                </c:pt>
                <c:pt idx="39">
                  <c:v>3.4891239999999999</c:v>
                </c:pt>
                <c:pt idx="40">
                  <c:v>3.3393980000000001</c:v>
                </c:pt>
                <c:pt idx="41">
                  <c:v>3.2220339999999998</c:v>
                </c:pt>
                <c:pt idx="42">
                  <c:v>3.5443190000000002</c:v>
                </c:pt>
                <c:pt idx="43">
                  <c:v>3.5105780000000002</c:v>
                </c:pt>
                <c:pt idx="44">
                  <c:v>3.229876</c:v>
                </c:pt>
                <c:pt idx="45">
                  <c:v>3.6909149999999999</c:v>
                </c:pt>
                <c:pt idx="46">
                  <c:v>3.6566930000000002</c:v>
                </c:pt>
                <c:pt idx="47">
                  <c:v>3.5753629999999998</c:v>
                </c:pt>
                <c:pt idx="48">
                  <c:v>3.6953230000000001</c:v>
                </c:pt>
                <c:pt idx="49">
                  <c:v>3.7764690000000001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14-1749-99C3-7790240B2D6D}"/>
            </c:ext>
          </c:extLst>
        </c:ser>
        <c:ser>
          <c:idx val="1"/>
          <c:order val="1"/>
          <c:tx>
            <c:v>Melt Inclusion Glass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2">
                  <a:alpha val="80000"/>
                </a:schemeClr>
              </a:solidFill>
              <a:ln w="9525">
                <a:solidFill>
                  <a:schemeClr val="tx1">
                    <a:alpha val="80000"/>
                  </a:schemeClr>
                </a:solidFill>
              </a:ln>
              <a:effectLst/>
            </c:spPr>
          </c:marker>
          <c:xVal>
            <c:numRef>
              <c:f>Glass_Summary!$W$6:$W$36</c:f>
              <c:numCache>
                <c:formatCode>General</c:formatCode>
                <c:ptCount val="31"/>
                <c:pt idx="0">
                  <c:v>-3</c:v>
                </c:pt>
                <c:pt idx="1">
                  <c:v>-3</c:v>
                </c:pt>
                <c:pt idx="2">
                  <c:v>-3</c:v>
                </c:pt>
                <c:pt idx="4">
                  <c:v>-3</c:v>
                </c:pt>
                <c:pt idx="5">
                  <c:v>-3</c:v>
                </c:pt>
                <c:pt idx="6">
                  <c:v>-3</c:v>
                </c:pt>
                <c:pt idx="7">
                  <c:v>-3</c:v>
                </c:pt>
                <c:pt idx="8">
                  <c:v>-3</c:v>
                </c:pt>
                <c:pt idx="9">
                  <c:v>-3</c:v>
                </c:pt>
                <c:pt idx="10">
                  <c:v>-3</c:v>
                </c:pt>
                <c:pt idx="11">
                  <c:v>-3</c:v>
                </c:pt>
                <c:pt idx="12">
                  <c:v>-3</c:v>
                </c:pt>
                <c:pt idx="13">
                  <c:v>-3</c:v>
                </c:pt>
                <c:pt idx="14">
                  <c:v>-3</c:v>
                </c:pt>
                <c:pt idx="15">
                  <c:v>-3</c:v>
                </c:pt>
                <c:pt idx="16">
                  <c:v>-3</c:v>
                </c:pt>
                <c:pt idx="17">
                  <c:v>-3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-3</c:v>
                </c:pt>
                <c:pt idx="22">
                  <c:v>-3</c:v>
                </c:pt>
                <c:pt idx="23">
                  <c:v>-3</c:v>
                </c:pt>
                <c:pt idx="24">
                  <c:v>-3</c:v>
                </c:pt>
                <c:pt idx="25">
                  <c:v>-3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-3</c:v>
                </c:pt>
                <c:pt idx="30">
                  <c:v>-3</c:v>
                </c:pt>
              </c:numCache>
            </c:numRef>
          </c:xVal>
          <c:yVal>
            <c:numRef>
              <c:f>Glass_Summary!$E$6:$E$36</c:f>
              <c:numCache>
                <c:formatCode>General</c:formatCode>
                <c:ptCount val="31"/>
                <c:pt idx="0">
                  <c:v>4.5513599999999999</c:v>
                </c:pt>
                <c:pt idx="1">
                  <c:v>4.6364489999999998</c:v>
                </c:pt>
                <c:pt idx="2">
                  <c:v>3.8973620000000002</c:v>
                </c:pt>
                <c:pt idx="4">
                  <c:v>4.42814</c:v>
                </c:pt>
                <c:pt idx="5">
                  <c:v>3.8655029999999999</c:v>
                </c:pt>
                <c:pt idx="6">
                  <c:v>3.9000919999999999</c:v>
                </c:pt>
                <c:pt idx="7">
                  <c:v>4.0974329999999997</c:v>
                </c:pt>
                <c:pt idx="8">
                  <c:v>4.0662739999999999</c:v>
                </c:pt>
                <c:pt idx="9">
                  <c:v>3.8845209999999999</c:v>
                </c:pt>
                <c:pt idx="10">
                  <c:v>4.2116420000000003</c:v>
                </c:pt>
                <c:pt idx="11">
                  <c:v>4.3220419999999997</c:v>
                </c:pt>
                <c:pt idx="12">
                  <c:v>4.8882190000000003</c:v>
                </c:pt>
                <c:pt idx="13">
                  <c:v>4.8536539999999997</c:v>
                </c:pt>
                <c:pt idx="14">
                  <c:v>5.0763189999999998</c:v>
                </c:pt>
                <c:pt idx="15">
                  <c:v>4.941192</c:v>
                </c:pt>
                <c:pt idx="16">
                  <c:v>5.1358319999999997</c:v>
                </c:pt>
                <c:pt idx="17">
                  <c:v>5.0013779999999999</c:v>
                </c:pt>
                <c:pt idx="18">
                  <c:v>4.7172369999999999</c:v>
                </c:pt>
                <c:pt idx="19">
                  <c:v>4.4236079999999998</c:v>
                </c:pt>
                <c:pt idx="20">
                  <c:v>4.845961</c:v>
                </c:pt>
                <c:pt idx="21">
                  <c:v>4.4410090000000002</c:v>
                </c:pt>
                <c:pt idx="22">
                  <c:v>4.3000360000000004</c:v>
                </c:pt>
                <c:pt idx="23">
                  <c:v>4.8757349999999997</c:v>
                </c:pt>
                <c:pt idx="24">
                  <c:v>4.4361959999999998</c:v>
                </c:pt>
                <c:pt idx="25">
                  <c:v>4.6769790000000002</c:v>
                </c:pt>
                <c:pt idx="26">
                  <c:v>5.2646509999999997</c:v>
                </c:pt>
                <c:pt idx="27">
                  <c:v>5.1417929999999998</c:v>
                </c:pt>
                <c:pt idx="28">
                  <c:v>5.4069190000000003</c:v>
                </c:pt>
                <c:pt idx="29">
                  <c:v>5.0976530000000002</c:v>
                </c:pt>
                <c:pt idx="30">
                  <c:v>4.0822969999999996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14-1749-99C3-7790240B2D6D}"/>
            </c:ext>
          </c:extLst>
        </c:ser>
        <c:ser>
          <c:idx val="2"/>
          <c:order val="2"/>
          <c:tx>
            <c:v>Ground Mass Glass at Exterior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2">
                  <a:lumMod val="90000"/>
                  <a:alpha val="80000"/>
                </a:schemeClr>
              </a:solidFill>
              <a:ln w="9525">
                <a:solidFill>
                  <a:schemeClr val="tx1">
                    <a:alpha val="80000"/>
                  </a:schemeClr>
                </a:solidFill>
              </a:ln>
              <a:effectLst/>
            </c:spPr>
          </c:marker>
          <c:xVal>
            <c:numRef>
              <c:f>Glass_Summary!$W$38:$W$41</c:f>
              <c:numCache>
                <c:formatCode>General</c:formatCode>
                <c:ptCount val="4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  <c:pt idx="3">
                  <c:v>-0.5</c:v>
                </c:pt>
              </c:numCache>
            </c:numRef>
          </c:xVal>
          <c:yVal>
            <c:numRef>
              <c:f>Glass_Summary!$E$38:$E$41</c:f>
              <c:numCache>
                <c:formatCode>General</c:formatCode>
                <c:ptCount val="4"/>
                <c:pt idx="0">
                  <c:v>2.9039600000000001</c:v>
                </c:pt>
                <c:pt idx="1">
                  <c:v>2.922523</c:v>
                </c:pt>
                <c:pt idx="2">
                  <c:v>3.072835</c:v>
                </c:pt>
                <c:pt idx="3">
                  <c:v>2.6257109999999999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14-1749-99C3-7790240B2D6D}"/>
            </c:ext>
          </c:extLst>
        </c:ser>
        <c:ser>
          <c:idx val="3"/>
          <c:order val="3"/>
          <c:tx>
            <c:v>Lava Whole Rock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-4</c:v>
              </c:pt>
            </c:numLit>
          </c:xVal>
          <c:yVal>
            <c:numRef>
              <c:f>Glass_Summary!$M$110</c:f>
              <c:numCache>
                <c:formatCode>0.00</c:formatCode>
                <c:ptCount val="1"/>
                <c:pt idx="0">
                  <c:v>3.3870505499999997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414-1749-99C3-7790240B2D6D}"/>
            </c:ext>
          </c:extLst>
        </c:ser>
        <c:ser>
          <c:idx val="4"/>
          <c:order val="4"/>
          <c:tx>
            <c:v>Scoria Whole Rock (LOI 1 wt%)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-4</c:v>
              </c:pt>
            </c:numLit>
          </c:xVal>
          <c:yVal>
            <c:numRef>
              <c:f>Glass_Summary!$M$109</c:f>
              <c:numCache>
                <c:formatCode>0.00</c:formatCode>
                <c:ptCount val="1"/>
                <c:pt idx="0">
                  <c:v>2.6433409499999998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414-1749-99C3-7790240B2D6D}"/>
            </c:ext>
          </c:extLst>
        </c:ser>
        <c:ser>
          <c:idx val="5"/>
          <c:order val="5"/>
          <c:tx>
            <c:v>Exterior Line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Glass_Summary!$F$120:$F$121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Glass_Summary!$E$120:$E$121</c:f>
              <c:numCache>
                <c:formatCode>General</c:formatCode>
                <c:ptCount val="2"/>
                <c:pt idx="0">
                  <c:v>-1</c:v>
                </c:pt>
                <c:pt idx="1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414-1749-99C3-7790240B2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011168"/>
        <c:axId val="1883640240"/>
      </c:scatterChart>
      <c:valAx>
        <c:axId val="1865011168"/>
        <c:scaling>
          <c:orientation val="minMax"/>
          <c:max val="35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solidFill>
                      <a:schemeClr val="tx1"/>
                    </a:solidFill>
                    <a:effectLst/>
                  </a:rPr>
                  <a:t>Distance from Xenolith Exterior (mm)</a:t>
                </a:r>
                <a:endParaRPr lang="en-US">
                  <a:solidFill>
                    <a:schemeClr val="tx1"/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883640240"/>
        <c:crosses val="autoZero"/>
        <c:crossBetween val="midCat"/>
      </c:valAx>
      <c:valAx>
        <c:axId val="1883640240"/>
        <c:scaling>
          <c:orientation val="minMax"/>
          <c:max val="6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  <a:latin typeface="Avenir Next" panose="020B0503020202020204" pitchFamily="34" charset="0"/>
                  </a:rPr>
                  <a:t>Na2O 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Avenir Next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865011168"/>
        <c:crossesAt val="-5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5"/>
        <c:delete val="1"/>
      </c:legendEntry>
      <c:layout>
        <c:manualLayout>
          <c:xMode val="edge"/>
          <c:yMode val="edge"/>
          <c:x val="0.61721845007679421"/>
          <c:y val="0.50690792590754241"/>
          <c:w val="0.33360095787283095"/>
          <c:h val="0.31842384315141126"/>
        </c:manualLayout>
      </c:layout>
      <c:overlay val="0"/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Melt Vein Glass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Glass_Summary!$H$42:$H$91</c:f>
              <c:numCache>
                <c:formatCode>General</c:formatCode>
                <c:ptCount val="50"/>
                <c:pt idx="0">
                  <c:v>60.252800000000001</c:v>
                </c:pt>
                <c:pt idx="1">
                  <c:v>54.620959999999997</c:v>
                </c:pt>
                <c:pt idx="2">
                  <c:v>55.526359999999997</c:v>
                </c:pt>
                <c:pt idx="3">
                  <c:v>55.478769999999997</c:v>
                </c:pt>
                <c:pt idx="4">
                  <c:v>54.964190000000002</c:v>
                </c:pt>
                <c:pt idx="5">
                  <c:v>61.891219999999997</c:v>
                </c:pt>
                <c:pt idx="6">
                  <c:v>51.11092</c:v>
                </c:pt>
                <c:pt idx="7">
                  <c:v>51.290059999999997</c:v>
                </c:pt>
                <c:pt idx="8">
                  <c:v>57.669550000000001</c:v>
                </c:pt>
                <c:pt idx="9">
                  <c:v>56.0871</c:v>
                </c:pt>
                <c:pt idx="10">
                  <c:v>53.597799999999999</c:v>
                </c:pt>
                <c:pt idx="11">
                  <c:v>54.137340000000002</c:v>
                </c:pt>
                <c:pt idx="12">
                  <c:v>55.024590000000003</c:v>
                </c:pt>
                <c:pt idx="13">
                  <c:v>58.327280000000002</c:v>
                </c:pt>
                <c:pt idx="14">
                  <c:v>57.501390000000001</c:v>
                </c:pt>
                <c:pt idx="15">
                  <c:v>58.19529</c:v>
                </c:pt>
                <c:pt idx="16">
                  <c:v>59.021149999999999</c:v>
                </c:pt>
                <c:pt idx="17">
                  <c:v>59.132579999999997</c:v>
                </c:pt>
                <c:pt idx="18">
                  <c:v>57.557009999999998</c:v>
                </c:pt>
                <c:pt idx="19">
                  <c:v>59.979669999999999</c:v>
                </c:pt>
                <c:pt idx="20">
                  <c:v>59.553159999999998</c:v>
                </c:pt>
                <c:pt idx="21">
                  <c:v>61.324460000000002</c:v>
                </c:pt>
                <c:pt idx="22">
                  <c:v>59.203270000000003</c:v>
                </c:pt>
                <c:pt idx="23">
                  <c:v>59.21604</c:v>
                </c:pt>
                <c:pt idx="24">
                  <c:v>56.82161</c:v>
                </c:pt>
                <c:pt idx="25">
                  <c:v>58.452500000000001</c:v>
                </c:pt>
                <c:pt idx="26">
                  <c:v>55.068890000000003</c:v>
                </c:pt>
                <c:pt idx="27">
                  <c:v>57.856920000000002</c:v>
                </c:pt>
                <c:pt idx="28">
                  <c:v>57.08135</c:v>
                </c:pt>
                <c:pt idx="29">
                  <c:v>57.39705</c:v>
                </c:pt>
                <c:pt idx="30">
                  <c:v>53.4589</c:v>
                </c:pt>
                <c:pt idx="31">
                  <c:v>52.252009999999999</c:v>
                </c:pt>
                <c:pt idx="32">
                  <c:v>55.566299999999998</c:v>
                </c:pt>
                <c:pt idx="33">
                  <c:v>55.183309999999999</c:v>
                </c:pt>
                <c:pt idx="34">
                  <c:v>54.718710000000002</c:v>
                </c:pt>
                <c:pt idx="35">
                  <c:v>54.091900000000003</c:v>
                </c:pt>
                <c:pt idx="36">
                  <c:v>54.363860000000003</c:v>
                </c:pt>
                <c:pt idx="37">
                  <c:v>56.628590000000003</c:v>
                </c:pt>
                <c:pt idx="38">
                  <c:v>55.971269999999997</c:v>
                </c:pt>
                <c:pt idx="39">
                  <c:v>56.653619999999997</c:v>
                </c:pt>
                <c:pt idx="40">
                  <c:v>55.953620000000001</c:v>
                </c:pt>
                <c:pt idx="41">
                  <c:v>54.0379</c:v>
                </c:pt>
                <c:pt idx="42">
                  <c:v>50.553179999999998</c:v>
                </c:pt>
                <c:pt idx="43">
                  <c:v>57.042769999999997</c:v>
                </c:pt>
                <c:pt idx="44">
                  <c:v>56.081189999999999</c:v>
                </c:pt>
                <c:pt idx="45">
                  <c:v>57.477699999999999</c:v>
                </c:pt>
                <c:pt idx="46">
                  <c:v>58.372439999999997</c:v>
                </c:pt>
                <c:pt idx="47">
                  <c:v>56.64875</c:v>
                </c:pt>
                <c:pt idx="48">
                  <c:v>58.789369999999998</c:v>
                </c:pt>
                <c:pt idx="49">
                  <c:v>58.419490000000003</c:v>
                </c:pt>
              </c:numCache>
            </c:numRef>
          </c:xVal>
          <c:yVal>
            <c:numRef>
              <c:f>Glass_Summary!$U$42:$U$91</c:f>
              <c:numCache>
                <c:formatCode>General</c:formatCode>
                <c:ptCount val="50"/>
                <c:pt idx="0">
                  <c:v>3.0686010000000001</c:v>
                </c:pt>
                <c:pt idx="1">
                  <c:v>6.8815790000000003</c:v>
                </c:pt>
                <c:pt idx="2">
                  <c:v>7.0393660000000002</c:v>
                </c:pt>
                <c:pt idx="3">
                  <c:v>7.4894060000000007</c:v>
                </c:pt>
                <c:pt idx="4">
                  <c:v>5.3025919999999998</c:v>
                </c:pt>
                <c:pt idx="5">
                  <c:v>5.64757</c:v>
                </c:pt>
                <c:pt idx="6">
                  <c:v>7.2791949999999996</c:v>
                </c:pt>
                <c:pt idx="7">
                  <c:v>7.2697969999999996</c:v>
                </c:pt>
                <c:pt idx="8">
                  <c:v>3.1772719999999999</c:v>
                </c:pt>
                <c:pt idx="9">
                  <c:v>6.108028</c:v>
                </c:pt>
                <c:pt idx="10">
                  <c:v>6.0608369999999994</c:v>
                </c:pt>
                <c:pt idx="11">
                  <c:v>5.864738</c:v>
                </c:pt>
                <c:pt idx="12">
                  <c:v>8.210763</c:v>
                </c:pt>
                <c:pt idx="13">
                  <c:v>4.7567780000000006</c:v>
                </c:pt>
                <c:pt idx="14">
                  <c:v>6.0363150000000001</c:v>
                </c:pt>
                <c:pt idx="15">
                  <c:v>6.1706269999999996</c:v>
                </c:pt>
                <c:pt idx="16">
                  <c:v>5.6869650000000007</c:v>
                </c:pt>
                <c:pt idx="17">
                  <c:v>5.7084130000000002</c:v>
                </c:pt>
                <c:pt idx="18">
                  <c:v>5.941357</c:v>
                </c:pt>
                <c:pt idx="19">
                  <c:v>5.6998579999999999</c:v>
                </c:pt>
                <c:pt idx="20">
                  <c:v>6.0500120000000006</c:v>
                </c:pt>
                <c:pt idx="21">
                  <c:v>5.4465479999999999</c:v>
                </c:pt>
                <c:pt idx="22">
                  <c:v>5.0495850000000004</c:v>
                </c:pt>
                <c:pt idx="23">
                  <c:v>5.0319570000000002</c:v>
                </c:pt>
                <c:pt idx="24">
                  <c:v>4.464283</c:v>
                </c:pt>
                <c:pt idx="25">
                  <c:v>4.2604340000000001</c:v>
                </c:pt>
                <c:pt idx="26">
                  <c:v>3.9053399999999998</c:v>
                </c:pt>
                <c:pt idx="27">
                  <c:v>4.2809379999999999</c:v>
                </c:pt>
                <c:pt idx="28">
                  <c:v>3.9539409999999999</c:v>
                </c:pt>
                <c:pt idx="29">
                  <c:v>4.1540300000000006</c:v>
                </c:pt>
                <c:pt idx="30">
                  <c:v>3.9564369999999998</c:v>
                </c:pt>
                <c:pt idx="31">
                  <c:v>4.5173870000000003</c:v>
                </c:pt>
                <c:pt idx="32">
                  <c:v>4.3381289999999995</c:v>
                </c:pt>
                <c:pt idx="33">
                  <c:v>4.3811739999999997</c:v>
                </c:pt>
                <c:pt idx="34">
                  <c:v>4.1315010000000001</c:v>
                </c:pt>
                <c:pt idx="35">
                  <c:v>3.9502610000000002</c:v>
                </c:pt>
                <c:pt idx="36">
                  <c:v>4.3937290000000004</c:v>
                </c:pt>
                <c:pt idx="37">
                  <c:v>4.2412369999999999</c:v>
                </c:pt>
                <c:pt idx="38">
                  <c:v>3.895178</c:v>
                </c:pt>
                <c:pt idx="39">
                  <c:v>4.3920159999999999</c:v>
                </c:pt>
                <c:pt idx="40">
                  <c:v>4.257746</c:v>
                </c:pt>
                <c:pt idx="41">
                  <c:v>4.14466</c:v>
                </c:pt>
                <c:pt idx="42">
                  <c:v>4.4810110000000005</c:v>
                </c:pt>
                <c:pt idx="43">
                  <c:v>4.4228360000000002</c:v>
                </c:pt>
                <c:pt idx="44">
                  <c:v>4.1402989999999997</c:v>
                </c:pt>
                <c:pt idx="45">
                  <c:v>4.7282910000000005</c:v>
                </c:pt>
                <c:pt idx="46">
                  <c:v>4.5076169999999998</c:v>
                </c:pt>
                <c:pt idx="47">
                  <c:v>4.4556129999999996</c:v>
                </c:pt>
                <c:pt idx="48">
                  <c:v>4.5929390000000003</c:v>
                </c:pt>
                <c:pt idx="49">
                  <c:v>4.6739800000000002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48-CA45-97B7-6CA3CE90956F}"/>
            </c:ext>
          </c:extLst>
        </c:ser>
        <c:ser>
          <c:idx val="1"/>
          <c:order val="1"/>
          <c:tx>
            <c:v>Melt Inclsion Glass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Glass_Summary!$H$6:$H$36</c:f>
              <c:numCache>
                <c:formatCode>General</c:formatCode>
                <c:ptCount val="31"/>
                <c:pt idx="0">
                  <c:v>43.899979999999999</c:v>
                </c:pt>
                <c:pt idx="1">
                  <c:v>44.586799999999997</c:v>
                </c:pt>
                <c:pt idx="2">
                  <c:v>42.2258</c:v>
                </c:pt>
                <c:pt idx="4">
                  <c:v>44.205629999999999</c:v>
                </c:pt>
                <c:pt idx="5">
                  <c:v>42.5274</c:v>
                </c:pt>
                <c:pt idx="6">
                  <c:v>36.44408</c:v>
                </c:pt>
                <c:pt idx="7">
                  <c:v>40.451180000000001</c:v>
                </c:pt>
                <c:pt idx="8">
                  <c:v>42.506900000000002</c:v>
                </c:pt>
                <c:pt idx="9">
                  <c:v>41.449039999999997</c:v>
                </c:pt>
                <c:pt idx="10">
                  <c:v>43.937919999999998</c:v>
                </c:pt>
                <c:pt idx="11">
                  <c:v>44.429380000000002</c:v>
                </c:pt>
                <c:pt idx="12">
                  <c:v>45.224589999999999</c:v>
                </c:pt>
                <c:pt idx="13">
                  <c:v>45.161450000000002</c:v>
                </c:pt>
                <c:pt idx="14">
                  <c:v>45.277180000000001</c:v>
                </c:pt>
                <c:pt idx="15">
                  <c:v>45.09225</c:v>
                </c:pt>
                <c:pt idx="16">
                  <c:v>46.189190000000004</c:v>
                </c:pt>
                <c:pt idx="17">
                  <c:v>45.854950000000002</c:v>
                </c:pt>
                <c:pt idx="18">
                  <c:v>46.062579999999997</c:v>
                </c:pt>
                <c:pt idx="19">
                  <c:v>45.955419999999997</c:v>
                </c:pt>
                <c:pt idx="20">
                  <c:v>45.102089999999997</c:v>
                </c:pt>
                <c:pt idx="21">
                  <c:v>45.696089999999998</c:v>
                </c:pt>
                <c:pt idx="22">
                  <c:v>45.622280000000003</c:v>
                </c:pt>
                <c:pt idx="23">
                  <c:v>45.726480000000002</c:v>
                </c:pt>
                <c:pt idx="24">
                  <c:v>45.628250000000001</c:v>
                </c:pt>
                <c:pt idx="25">
                  <c:v>45.536050000000003</c:v>
                </c:pt>
                <c:pt idx="26">
                  <c:v>52.025460000000002</c:v>
                </c:pt>
                <c:pt idx="27">
                  <c:v>52.12603</c:v>
                </c:pt>
                <c:pt idx="28">
                  <c:v>52.159590000000001</c:v>
                </c:pt>
                <c:pt idx="29">
                  <c:v>52.371690000000001</c:v>
                </c:pt>
                <c:pt idx="30">
                  <c:v>43.021210000000004</c:v>
                </c:pt>
              </c:numCache>
            </c:numRef>
          </c:xVal>
          <c:yVal>
            <c:numRef>
              <c:f>Glass_Summary!$U$6:$U$36</c:f>
              <c:numCache>
                <c:formatCode>General</c:formatCode>
                <c:ptCount val="31"/>
                <c:pt idx="0">
                  <c:v>7.7577350000000003</c:v>
                </c:pt>
                <c:pt idx="1">
                  <c:v>7.9784369999999996</c:v>
                </c:pt>
                <c:pt idx="2">
                  <c:v>5.3024769999999997</c:v>
                </c:pt>
                <c:pt idx="4">
                  <c:v>7.7232529999999997</c:v>
                </c:pt>
                <c:pt idx="5">
                  <c:v>5.2598969999999996</c:v>
                </c:pt>
                <c:pt idx="6">
                  <c:v>5.2073999999999998</c:v>
                </c:pt>
                <c:pt idx="7">
                  <c:v>5.5453489999999999</c:v>
                </c:pt>
                <c:pt idx="8">
                  <c:v>5.4776020000000001</c:v>
                </c:pt>
                <c:pt idx="9">
                  <c:v>5.2913110000000003</c:v>
                </c:pt>
                <c:pt idx="10">
                  <c:v>7.1213840000000008</c:v>
                </c:pt>
                <c:pt idx="11">
                  <c:v>7.2199089999999995</c:v>
                </c:pt>
                <c:pt idx="12">
                  <c:v>6.9944350000000002</c:v>
                </c:pt>
                <c:pt idx="13">
                  <c:v>6.9780249999999997</c:v>
                </c:pt>
                <c:pt idx="14">
                  <c:v>7.2273139999999998</c:v>
                </c:pt>
                <c:pt idx="15">
                  <c:v>7.0487419999999998</c:v>
                </c:pt>
                <c:pt idx="16">
                  <c:v>7.4183489999999992</c:v>
                </c:pt>
                <c:pt idx="17">
                  <c:v>7.2963139999999997</c:v>
                </c:pt>
                <c:pt idx="18">
                  <c:v>6.9792240000000003</c:v>
                </c:pt>
                <c:pt idx="19">
                  <c:v>6.6419629999999996</c:v>
                </c:pt>
                <c:pt idx="20">
                  <c:v>7.0403169999999999</c:v>
                </c:pt>
                <c:pt idx="21">
                  <c:v>6.6396490000000004</c:v>
                </c:pt>
                <c:pt idx="22">
                  <c:v>6.5028009999999998</c:v>
                </c:pt>
                <c:pt idx="23">
                  <c:v>6.996791</c:v>
                </c:pt>
                <c:pt idx="24">
                  <c:v>6.5503839999999993</c:v>
                </c:pt>
                <c:pt idx="25">
                  <c:v>6.7426830000000004</c:v>
                </c:pt>
                <c:pt idx="26">
                  <c:v>5.6385149999999999</c:v>
                </c:pt>
                <c:pt idx="27">
                  <c:v>5.4835909999999997</c:v>
                </c:pt>
                <c:pt idx="28">
                  <c:v>5.7700529999999999</c:v>
                </c:pt>
                <c:pt idx="29">
                  <c:v>5.4548940000000004</c:v>
                </c:pt>
                <c:pt idx="30">
                  <c:v>5.5432879999999995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48-CA45-97B7-6CA3CE909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22607"/>
        <c:axId val="84363167"/>
      </c:scatterChart>
      <c:valAx>
        <c:axId val="11462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63167"/>
        <c:crosses val="autoZero"/>
        <c:crossBetween val="midCat"/>
      </c:valAx>
      <c:valAx>
        <c:axId val="8436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22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r>
              <a:rPr lang="en-US" baseline="0">
                <a:solidFill>
                  <a:schemeClr val="tx1"/>
                </a:solidFill>
                <a:effectLst/>
                <a:latin typeface="Avenir Next" panose="020B0503020202020204" pitchFamily="34" charset="0"/>
              </a:rPr>
              <a:t>Traverse Across Xenolith WHT-1 EMPA Glass Measurements</a:t>
            </a:r>
            <a:endParaRPr lang="en-US">
              <a:solidFill>
                <a:schemeClr val="tx1"/>
              </a:solidFill>
              <a:effectLst/>
              <a:latin typeface="Avenir Next" panose="020B0503020202020204" pitchFamily="34" charset="0"/>
            </a:endParaRPr>
          </a:p>
        </c:rich>
      </c:tx>
      <c:layout>
        <c:manualLayout>
          <c:xMode val="edge"/>
          <c:yMode val="edge"/>
          <c:x val="0.22244476721963155"/>
          <c:y val="1.8735419533876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752868490732574E-2"/>
          <c:y val="9.2002249718785151E-2"/>
          <c:w val="0.86705075369550566"/>
          <c:h val="0.7631147540983606"/>
        </c:manualLayout>
      </c:layout>
      <c:scatterChart>
        <c:scatterStyle val="lineMarker"/>
        <c:varyColors val="0"/>
        <c:ser>
          <c:idx val="0"/>
          <c:order val="0"/>
          <c:tx>
            <c:v>Xenolith Glass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>
                  <a:alpha val="80168"/>
                </a:schemeClr>
              </a:solidFill>
              <a:ln w="9525">
                <a:solidFill>
                  <a:schemeClr val="tx1">
                    <a:alpha val="79000"/>
                  </a:schemeClr>
                </a:solidFill>
              </a:ln>
              <a:effectLst/>
            </c:spPr>
          </c:marker>
          <c:xVal>
            <c:numRef>
              <c:f>Glass_Summary!$H$42:$H$91</c:f>
              <c:numCache>
                <c:formatCode>General</c:formatCode>
                <c:ptCount val="50"/>
                <c:pt idx="0">
                  <c:v>60.252800000000001</c:v>
                </c:pt>
                <c:pt idx="1">
                  <c:v>54.620959999999997</c:v>
                </c:pt>
                <c:pt idx="2">
                  <c:v>55.526359999999997</c:v>
                </c:pt>
                <c:pt idx="3">
                  <c:v>55.478769999999997</c:v>
                </c:pt>
                <c:pt idx="4">
                  <c:v>54.964190000000002</c:v>
                </c:pt>
                <c:pt idx="5">
                  <c:v>61.891219999999997</c:v>
                </c:pt>
                <c:pt idx="6">
                  <c:v>51.11092</c:v>
                </c:pt>
                <c:pt idx="7">
                  <c:v>51.290059999999997</c:v>
                </c:pt>
                <c:pt idx="8">
                  <c:v>57.669550000000001</c:v>
                </c:pt>
                <c:pt idx="9">
                  <c:v>56.0871</c:v>
                </c:pt>
                <c:pt idx="10">
                  <c:v>53.597799999999999</c:v>
                </c:pt>
                <c:pt idx="11">
                  <c:v>54.137340000000002</c:v>
                </c:pt>
                <c:pt idx="12">
                  <c:v>55.024590000000003</c:v>
                </c:pt>
                <c:pt idx="13">
                  <c:v>58.327280000000002</c:v>
                </c:pt>
                <c:pt idx="14">
                  <c:v>57.501390000000001</c:v>
                </c:pt>
                <c:pt idx="15">
                  <c:v>58.19529</c:v>
                </c:pt>
                <c:pt idx="16">
                  <c:v>59.021149999999999</c:v>
                </c:pt>
                <c:pt idx="17">
                  <c:v>59.132579999999997</c:v>
                </c:pt>
                <c:pt idx="18">
                  <c:v>57.557009999999998</c:v>
                </c:pt>
                <c:pt idx="19">
                  <c:v>59.979669999999999</c:v>
                </c:pt>
                <c:pt idx="20">
                  <c:v>59.553159999999998</c:v>
                </c:pt>
                <c:pt idx="21">
                  <c:v>61.324460000000002</c:v>
                </c:pt>
                <c:pt idx="22">
                  <c:v>59.203270000000003</c:v>
                </c:pt>
                <c:pt idx="23">
                  <c:v>59.21604</c:v>
                </c:pt>
                <c:pt idx="24">
                  <c:v>56.82161</c:v>
                </c:pt>
                <c:pt idx="25">
                  <c:v>58.452500000000001</c:v>
                </c:pt>
                <c:pt idx="26">
                  <c:v>55.068890000000003</c:v>
                </c:pt>
                <c:pt idx="27">
                  <c:v>57.856920000000002</c:v>
                </c:pt>
                <c:pt idx="28">
                  <c:v>57.08135</c:v>
                </c:pt>
                <c:pt idx="29">
                  <c:v>57.39705</c:v>
                </c:pt>
                <c:pt idx="30">
                  <c:v>53.4589</c:v>
                </c:pt>
                <c:pt idx="31">
                  <c:v>52.252009999999999</c:v>
                </c:pt>
                <c:pt idx="32">
                  <c:v>55.566299999999998</c:v>
                </c:pt>
                <c:pt idx="33">
                  <c:v>55.183309999999999</c:v>
                </c:pt>
                <c:pt idx="34">
                  <c:v>54.718710000000002</c:v>
                </c:pt>
                <c:pt idx="35">
                  <c:v>54.091900000000003</c:v>
                </c:pt>
                <c:pt idx="36">
                  <c:v>54.363860000000003</c:v>
                </c:pt>
                <c:pt idx="37">
                  <c:v>56.628590000000003</c:v>
                </c:pt>
                <c:pt idx="38">
                  <c:v>55.971269999999997</c:v>
                </c:pt>
                <c:pt idx="39">
                  <c:v>56.653619999999997</c:v>
                </c:pt>
                <c:pt idx="40">
                  <c:v>55.953620000000001</c:v>
                </c:pt>
                <c:pt idx="41">
                  <c:v>54.0379</c:v>
                </c:pt>
                <c:pt idx="42">
                  <c:v>50.553179999999998</c:v>
                </c:pt>
                <c:pt idx="43">
                  <c:v>57.042769999999997</c:v>
                </c:pt>
                <c:pt idx="44">
                  <c:v>56.081189999999999</c:v>
                </c:pt>
                <c:pt idx="45">
                  <c:v>57.477699999999999</c:v>
                </c:pt>
                <c:pt idx="46">
                  <c:v>58.372439999999997</c:v>
                </c:pt>
                <c:pt idx="47">
                  <c:v>56.64875</c:v>
                </c:pt>
                <c:pt idx="48">
                  <c:v>58.789369999999998</c:v>
                </c:pt>
                <c:pt idx="49">
                  <c:v>58.419490000000003</c:v>
                </c:pt>
              </c:numCache>
            </c:numRef>
          </c:xVal>
          <c:yVal>
            <c:numRef>
              <c:f>Glass_Summary!$U$42:$U$91</c:f>
              <c:numCache>
                <c:formatCode>General</c:formatCode>
                <c:ptCount val="50"/>
                <c:pt idx="0">
                  <c:v>3.0686010000000001</c:v>
                </c:pt>
                <c:pt idx="1">
                  <c:v>6.8815790000000003</c:v>
                </c:pt>
                <c:pt idx="2">
                  <c:v>7.0393660000000002</c:v>
                </c:pt>
                <c:pt idx="3">
                  <c:v>7.4894060000000007</c:v>
                </c:pt>
                <c:pt idx="4">
                  <c:v>5.3025919999999998</c:v>
                </c:pt>
                <c:pt idx="5">
                  <c:v>5.64757</c:v>
                </c:pt>
                <c:pt idx="6">
                  <c:v>7.2791949999999996</c:v>
                </c:pt>
                <c:pt idx="7">
                  <c:v>7.2697969999999996</c:v>
                </c:pt>
                <c:pt idx="8">
                  <c:v>3.1772719999999999</c:v>
                </c:pt>
                <c:pt idx="9">
                  <c:v>6.108028</c:v>
                </c:pt>
                <c:pt idx="10">
                  <c:v>6.0608369999999994</c:v>
                </c:pt>
                <c:pt idx="11">
                  <c:v>5.864738</c:v>
                </c:pt>
                <c:pt idx="12">
                  <c:v>8.210763</c:v>
                </c:pt>
                <c:pt idx="13">
                  <c:v>4.7567780000000006</c:v>
                </c:pt>
                <c:pt idx="14">
                  <c:v>6.0363150000000001</c:v>
                </c:pt>
                <c:pt idx="15">
                  <c:v>6.1706269999999996</c:v>
                </c:pt>
                <c:pt idx="16">
                  <c:v>5.6869650000000007</c:v>
                </c:pt>
                <c:pt idx="17">
                  <c:v>5.7084130000000002</c:v>
                </c:pt>
                <c:pt idx="18">
                  <c:v>5.941357</c:v>
                </c:pt>
                <c:pt idx="19">
                  <c:v>5.6998579999999999</c:v>
                </c:pt>
                <c:pt idx="20">
                  <c:v>6.0500120000000006</c:v>
                </c:pt>
                <c:pt idx="21">
                  <c:v>5.4465479999999999</c:v>
                </c:pt>
                <c:pt idx="22">
                  <c:v>5.0495850000000004</c:v>
                </c:pt>
                <c:pt idx="23">
                  <c:v>5.0319570000000002</c:v>
                </c:pt>
                <c:pt idx="24">
                  <c:v>4.464283</c:v>
                </c:pt>
                <c:pt idx="25">
                  <c:v>4.2604340000000001</c:v>
                </c:pt>
                <c:pt idx="26">
                  <c:v>3.9053399999999998</c:v>
                </c:pt>
                <c:pt idx="27">
                  <c:v>4.2809379999999999</c:v>
                </c:pt>
                <c:pt idx="28">
                  <c:v>3.9539409999999999</c:v>
                </c:pt>
                <c:pt idx="29">
                  <c:v>4.1540300000000006</c:v>
                </c:pt>
                <c:pt idx="30">
                  <c:v>3.9564369999999998</c:v>
                </c:pt>
                <c:pt idx="31">
                  <c:v>4.5173870000000003</c:v>
                </c:pt>
                <c:pt idx="32">
                  <c:v>4.3381289999999995</c:v>
                </c:pt>
                <c:pt idx="33">
                  <c:v>4.3811739999999997</c:v>
                </c:pt>
                <c:pt idx="34">
                  <c:v>4.1315010000000001</c:v>
                </c:pt>
                <c:pt idx="35">
                  <c:v>3.9502610000000002</c:v>
                </c:pt>
                <c:pt idx="36">
                  <c:v>4.3937290000000004</c:v>
                </c:pt>
                <c:pt idx="37">
                  <c:v>4.2412369999999999</c:v>
                </c:pt>
                <c:pt idx="38">
                  <c:v>3.895178</c:v>
                </c:pt>
                <c:pt idx="39">
                  <c:v>4.3920159999999999</c:v>
                </c:pt>
                <c:pt idx="40">
                  <c:v>4.257746</c:v>
                </c:pt>
                <c:pt idx="41">
                  <c:v>4.14466</c:v>
                </c:pt>
                <c:pt idx="42">
                  <c:v>4.4810110000000005</c:v>
                </c:pt>
                <c:pt idx="43">
                  <c:v>4.4228360000000002</c:v>
                </c:pt>
                <c:pt idx="44">
                  <c:v>4.1402989999999997</c:v>
                </c:pt>
                <c:pt idx="45">
                  <c:v>4.7282910000000005</c:v>
                </c:pt>
                <c:pt idx="46">
                  <c:v>4.5076169999999998</c:v>
                </c:pt>
                <c:pt idx="47">
                  <c:v>4.4556129999999996</c:v>
                </c:pt>
                <c:pt idx="48">
                  <c:v>4.5929390000000003</c:v>
                </c:pt>
                <c:pt idx="49">
                  <c:v>4.6739800000000002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C3-6F45-A30B-26CD460F7861}"/>
            </c:ext>
          </c:extLst>
        </c:ser>
        <c:ser>
          <c:idx val="1"/>
          <c:order val="1"/>
          <c:tx>
            <c:v>Melt Inclusion Glass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2">
                  <a:alpha val="80000"/>
                </a:schemeClr>
              </a:solidFill>
              <a:ln w="9525">
                <a:solidFill>
                  <a:schemeClr val="tx1">
                    <a:alpha val="80000"/>
                  </a:schemeClr>
                </a:solidFill>
              </a:ln>
              <a:effectLst/>
            </c:spPr>
          </c:marker>
          <c:xVal>
            <c:numRef>
              <c:f>Glass_Summary!$H$6:$H$36</c:f>
              <c:numCache>
                <c:formatCode>General</c:formatCode>
                <c:ptCount val="31"/>
                <c:pt idx="0">
                  <c:v>43.899979999999999</c:v>
                </c:pt>
                <c:pt idx="1">
                  <c:v>44.586799999999997</c:v>
                </c:pt>
                <c:pt idx="2">
                  <c:v>42.2258</c:v>
                </c:pt>
                <c:pt idx="4">
                  <c:v>44.205629999999999</c:v>
                </c:pt>
                <c:pt idx="5">
                  <c:v>42.5274</c:v>
                </c:pt>
                <c:pt idx="6">
                  <c:v>36.44408</c:v>
                </c:pt>
                <c:pt idx="7">
                  <c:v>40.451180000000001</c:v>
                </c:pt>
                <c:pt idx="8">
                  <c:v>42.506900000000002</c:v>
                </c:pt>
                <c:pt idx="9">
                  <c:v>41.449039999999997</c:v>
                </c:pt>
                <c:pt idx="10">
                  <c:v>43.937919999999998</c:v>
                </c:pt>
                <c:pt idx="11">
                  <c:v>44.429380000000002</c:v>
                </c:pt>
                <c:pt idx="12">
                  <c:v>45.224589999999999</c:v>
                </c:pt>
                <c:pt idx="13">
                  <c:v>45.161450000000002</c:v>
                </c:pt>
                <c:pt idx="14">
                  <c:v>45.277180000000001</c:v>
                </c:pt>
                <c:pt idx="15">
                  <c:v>45.09225</c:v>
                </c:pt>
                <c:pt idx="16">
                  <c:v>46.189190000000004</c:v>
                </c:pt>
                <c:pt idx="17">
                  <c:v>45.854950000000002</c:v>
                </c:pt>
                <c:pt idx="18">
                  <c:v>46.062579999999997</c:v>
                </c:pt>
                <c:pt idx="19">
                  <c:v>45.955419999999997</c:v>
                </c:pt>
                <c:pt idx="20">
                  <c:v>45.102089999999997</c:v>
                </c:pt>
                <c:pt idx="21">
                  <c:v>45.696089999999998</c:v>
                </c:pt>
                <c:pt idx="22">
                  <c:v>45.622280000000003</c:v>
                </c:pt>
                <c:pt idx="23">
                  <c:v>45.726480000000002</c:v>
                </c:pt>
                <c:pt idx="24">
                  <c:v>45.628250000000001</c:v>
                </c:pt>
                <c:pt idx="25">
                  <c:v>45.536050000000003</c:v>
                </c:pt>
                <c:pt idx="26">
                  <c:v>52.025460000000002</c:v>
                </c:pt>
                <c:pt idx="27">
                  <c:v>52.12603</c:v>
                </c:pt>
                <c:pt idx="28">
                  <c:v>52.159590000000001</c:v>
                </c:pt>
                <c:pt idx="29">
                  <c:v>52.371690000000001</c:v>
                </c:pt>
                <c:pt idx="30">
                  <c:v>43.021210000000004</c:v>
                </c:pt>
              </c:numCache>
            </c:numRef>
          </c:xVal>
          <c:yVal>
            <c:numRef>
              <c:f>Glass_Summary!$U$6:$U$36</c:f>
              <c:numCache>
                <c:formatCode>General</c:formatCode>
                <c:ptCount val="31"/>
                <c:pt idx="0">
                  <c:v>7.7577350000000003</c:v>
                </c:pt>
                <c:pt idx="1">
                  <c:v>7.9784369999999996</c:v>
                </c:pt>
                <c:pt idx="2">
                  <c:v>5.3024769999999997</c:v>
                </c:pt>
                <c:pt idx="4">
                  <c:v>7.7232529999999997</c:v>
                </c:pt>
                <c:pt idx="5">
                  <c:v>5.2598969999999996</c:v>
                </c:pt>
                <c:pt idx="6">
                  <c:v>5.2073999999999998</c:v>
                </c:pt>
                <c:pt idx="7">
                  <c:v>5.5453489999999999</c:v>
                </c:pt>
                <c:pt idx="8">
                  <c:v>5.4776020000000001</c:v>
                </c:pt>
                <c:pt idx="9">
                  <c:v>5.2913110000000003</c:v>
                </c:pt>
                <c:pt idx="10">
                  <c:v>7.1213840000000008</c:v>
                </c:pt>
                <c:pt idx="11">
                  <c:v>7.2199089999999995</c:v>
                </c:pt>
                <c:pt idx="12">
                  <c:v>6.9944350000000002</c:v>
                </c:pt>
                <c:pt idx="13">
                  <c:v>6.9780249999999997</c:v>
                </c:pt>
                <c:pt idx="14">
                  <c:v>7.2273139999999998</c:v>
                </c:pt>
                <c:pt idx="15">
                  <c:v>7.0487419999999998</c:v>
                </c:pt>
                <c:pt idx="16">
                  <c:v>7.4183489999999992</c:v>
                </c:pt>
                <c:pt idx="17">
                  <c:v>7.2963139999999997</c:v>
                </c:pt>
                <c:pt idx="18">
                  <c:v>6.9792240000000003</c:v>
                </c:pt>
                <c:pt idx="19">
                  <c:v>6.6419629999999996</c:v>
                </c:pt>
                <c:pt idx="20">
                  <c:v>7.0403169999999999</c:v>
                </c:pt>
                <c:pt idx="21">
                  <c:v>6.6396490000000004</c:v>
                </c:pt>
                <c:pt idx="22">
                  <c:v>6.5028009999999998</c:v>
                </c:pt>
                <c:pt idx="23">
                  <c:v>6.996791</c:v>
                </c:pt>
                <c:pt idx="24">
                  <c:v>6.5503839999999993</c:v>
                </c:pt>
                <c:pt idx="25">
                  <c:v>6.7426830000000004</c:v>
                </c:pt>
                <c:pt idx="26">
                  <c:v>5.6385149999999999</c:v>
                </c:pt>
                <c:pt idx="27">
                  <c:v>5.4835909999999997</c:v>
                </c:pt>
                <c:pt idx="28">
                  <c:v>5.7700529999999999</c:v>
                </c:pt>
                <c:pt idx="29">
                  <c:v>5.4548940000000004</c:v>
                </c:pt>
                <c:pt idx="30">
                  <c:v>5.5432879999999995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C3-6F45-A30B-26CD460F7861}"/>
            </c:ext>
          </c:extLst>
        </c:ser>
        <c:ser>
          <c:idx val="2"/>
          <c:order val="2"/>
          <c:tx>
            <c:v>Ground Mass Glass at Exterior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2">
                  <a:lumMod val="90000"/>
                  <a:alpha val="80000"/>
                </a:schemeClr>
              </a:solidFill>
              <a:ln w="9525">
                <a:solidFill>
                  <a:schemeClr val="tx1">
                    <a:alpha val="80000"/>
                  </a:schemeClr>
                </a:solidFill>
              </a:ln>
              <a:effectLst/>
            </c:spPr>
          </c:marker>
          <c:xVal>
            <c:numRef>
              <c:f>Glass_Summary!$H$38:$H$41</c:f>
              <c:numCache>
                <c:formatCode>General</c:formatCode>
                <c:ptCount val="4"/>
                <c:pt idx="0">
                  <c:v>56.323090000000001</c:v>
                </c:pt>
                <c:pt idx="1">
                  <c:v>56.106639999999999</c:v>
                </c:pt>
                <c:pt idx="2">
                  <c:v>55.922890000000002</c:v>
                </c:pt>
                <c:pt idx="3">
                  <c:v>56.959530000000001</c:v>
                </c:pt>
              </c:numCache>
            </c:numRef>
          </c:xVal>
          <c:yVal>
            <c:numRef>
              <c:f>Glass_Summary!$U$38:$U$41</c:f>
              <c:numCache>
                <c:formatCode>General</c:formatCode>
                <c:ptCount val="4"/>
                <c:pt idx="0">
                  <c:v>4.4841129999999998</c:v>
                </c:pt>
                <c:pt idx="1">
                  <c:v>4.4828340000000004</c:v>
                </c:pt>
                <c:pt idx="2">
                  <c:v>4.6677739999999996</c:v>
                </c:pt>
                <c:pt idx="3">
                  <c:v>4.2271859999999997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C3-6F45-A30B-26CD460F7861}"/>
            </c:ext>
          </c:extLst>
        </c:ser>
        <c:ser>
          <c:idx val="3"/>
          <c:order val="3"/>
          <c:tx>
            <c:v>Lava Whole Rock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Glass_Summary!$F$110</c:f>
              <c:numCache>
                <c:formatCode>0.00</c:formatCode>
                <c:ptCount val="1"/>
                <c:pt idx="0">
                  <c:v>45.829124550000003</c:v>
                </c:pt>
              </c:numCache>
            </c:numRef>
          </c:xVal>
          <c:yVal>
            <c:numRef>
              <c:f>Glass_Summary!$R$110</c:f>
              <c:numCache>
                <c:formatCode>0.00</c:formatCode>
                <c:ptCount val="1"/>
                <c:pt idx="0">
                  <c:v>4.7980925999999995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C3-6F45-A30B-26CD460F7861}"/>
            </c:ext>
          </c:extLst>
        </c:ser>
        <c:ser>
          <c:idx val="4"/>
          <c:order val="4"/>
          <c:tx>
            <c:v>Scoria Whole Rock (LOI 1 wt%)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Glass_Summary!$F$109</c:f>
              <c:numCache>
                <c:formatCode>0.00</c:formatCode>
                <c:ptCount val="1"/>
                <c:pt idx="0">
                  <c:v>45.372041549999999</c:v>
                </c:pt>
              </c:numCache>
            </c:numRef>
          </c:xVal>
          <c:yVal>
            <c:numRef>
              <c:f>Glass_Summary!$R$109</c:f>
              <c:numCache>
                <c:formatCode>0.00</c:formatCode>
                <c:ptCount val="1"/>
                <c:pt idx="0">
                  <c:v>3.9929654999999995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C3-6F45-A30B-26CD460F7861}"/>
            </c:ext>
          </c:extLst>
        </c:ser>
        <c:ser>
          <c:idx val="5"/>
          <c:order val="5"/>
          <c:tx>
            <c:v>Reconstructed Melt Vein Glass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0"/>
            <c:marker>
              <c:symbol val="square"/>
              <c:size val="15"/>
              <c:spPr>
                <a:solidFill>
                  <a:schemeClr val="accent6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7AC3-6F45-A30B-26CD460F7861}"/>
              </c:ext>
            </c:extLst>
          </c:dPt>
          <c:errBars>
            <c:errDir val="x"/>
            <c:errBarType val="both"/>
            <c:errValType val="cust"/>
            <c:noEndCap val="0"/>
            <c:plus>
              <c:numRef>
                <c:f>Glass_Summary!$F$116</c:f>
                <c:numCache>
                  <c:formatCode>General</c:formatCode>
                  <c:ptCount val="1"/>
                  <c:pt idx="0">
                    <c:v>5.2409951865564786</c:v>
                  </c:pt>
                </c:numCache>
              </c:numRef>
            </c:plus>
            <c:minus>
              <c:numRef>
                <c:f>Glass_Summary!$F$116</c:f>
                <c:numCache>
                  <c:formatCode>General</c:formatCode>
                  <c:ptCount val="1"/>
                  <c:pt idx="0">
                    <c:v>5.2409951865564786</c:v>
                  </c:pt>
                </c:numCache>
              </c:numRef>
            </c:minus>
            <c:spPr>
              <a:noFill/>
              <a:ln w="25400" cap="flat" cmpd="sng" algn="ctr">
                <a:solidFill>
                  <a:schemeClr val="tx1"/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Glass_Summary!$R$116</c:f>
                <c:numCache>
                  <c:formatCode>General</c:formatCode>
                  <c:ptCount val="1"/>
                  <c:pt idx="0">
                    <c:v>0.30037291515060666</c:v>
                  </c:pt>
                </c:numCache>
              </c:numRef>
            </c:plus>
            <c:minus>
              <c:numRef>
                <c:f>Glass_Summary!$R$116</c:f>
                <c:numCache>
                  <c:formatCode>General</c:formatCode>
                  <c:ptCount val="1"/>
                  <c:pt idx="0">
                    <c:v>0.30037291515060666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Glass_Summary!$F$115</c:f>
              <c:numCache>
                <c:formatCode>0.00</c:formatCode>
                <c:ptCount val="1"/>
                <c:pt idx="0">
                  <c:v>50.610730652967703</c:v>
                </c:pt>
              </c:numCache>
            </c:numRef>
          </c:xVal>
          <c:yVal>
            <c:numRef>
              <c:f>Glass_Summary!$R$115</c:f>
              <c:numCache>
                <c:formatCode>0.00</c:formatCode>
                <c:ptCount val="1"/>
                <c:pt idx="0">
                  <c:v>2.7662095509923477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AC3-6F45-A30B-26CD460F7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011168"/>
        <c:axId val="1883640240"/>
      </c:scatterChart>
      <c:valAx>
        <c:axId val="1865011168"/>
        <c:scaling>
          <c:orientation val="minMax"/>
          <c:max val="77"/>
          <c:min val="3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solidFill>
                      <a:schemeClr val="tx1"/>
                    </a:solidFill>
                    <a:effectLst/>
                  </a:rPr>
                  <a:t>Distance from Xenolith Exterior (mm)</a:t>
                </a:r>
                <a:endParaRPr lang="en-US">
                  <a:solidFill>
                    <a:schemeClr val="tx1"/>
                  </a:solidFill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883640240"/>
        <c:crosses val="autoZero"/>
        <c:crossBetween val="midCat"/>
      </c:valAx>
      <c:valAx>
        <c:axId val="1883640240"/>
        <c:scaling>
          <c:orientation val="minMax"/>
          <c:max val="1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  <a:latin typeface="Avenir Next" panose="020B0503020202020204" pitchFamily="34" charset="0"/>
                  </a:rPr>
                  <a:t>Total</a:t>
                </a:r>
                <a:r>
                  <a:rPr lang="en-US" sz="1600" baseline="0">
                    <a:solidFill>
                      <a:schemeClr val="tx1"/>
                    </a:solidFill>
                    <a:latin typeface="Avenir Next" panose="020B0503020202020204" pitchFamily="34" charset="0"/>
                  </a:rPr>
                  <a:t> Alkali (Na2O +K2O)</a:t>
                </a:r>
                <a:r>
                  <a:rPr lang="en-US" sz="1600">
                    <a:solidFill>
                      <a:schemeClr val="tx1"/>
                    </a:solidFill>
                    <a:latin typeface="Avenir Next" panose="020B0503020202020204" pitchFamily="34" charset="0"/>
                  </a:rPr>
                  <a:t> 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Avenir Next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865011168"/>
        <c:crossesAt val="-5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2251412527538219"/>
          <c:y val="0.11435778264106668"/>
          <c:w val="0.33360095787283095"/>
          <c:h val="0.38210861178169347"/>
        </c:manualLayout>
      </c:layout>
      <c:overlay val="0"/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58923051662964"/>
          <c:y val="7.3537549741766156E-2"/>
          <c:w val="0.83591122279252716"/>
          <c:h val="0.7735736178139023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27</c:v>
                </c:pt>
              </c:numLit>
            </c:plus>
            <c:minus>
              <c:numLit>
                <c:formatCode>General</c:formatCode>
                <c:ptCount val="1"/>
                <c:pt idx="0">
                  <c:v>27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Glass_Summary!$W$42:$W$91</c:f>
              <c:numCache>
                <c:formatCode>General</c:formatCode>
                <c:ptCount val="50"/>
                <c:pt idx="0">
                  <c:v>0.44136232962625288</c:v>
                </c:pt>
                <c:pt idx="1">
                  <c:v>0.79740980371405157</c:v>
                </c:pt>
                <c:pt idx="2">
                  <c:v>0.83789562431871878</c:v>
                </c:pt>
                <c:pt idx="3">
                  <c:v>0.94878974225820634</c:v>
                </c:pt>
                <c:pt idx="4">
                  <c:v>0.95308893000582096</c:v>
                </c:pt>
                <c:pt idx="5">
                  <c:v>1.2859726749554996</c:v>
                </c:pt>
                <c:pt idx="6">
                  <c:v>1.5024027381309049</c:v>
                </c:pt>
                <c:pt idx="7">
                  <c:v>1.5036413621172988</c:v>
                </c:pt>
                <c:pt idx="8">
                  <c:v>2.1397245266098888</c:v>
                </c:pt>
                <c:pt idx="9">
                  <c:v>2.2079465963897764</c:v>
                </c:pt>
                <c:pt idx="10">
                  <c:v>2.6693664303369822</c:v>
                </c:pt>
                <c:pt idx="11">
                  <c:v>3.5084054431265943</c:v>
                </c:pt>
                <c:pt idx="12">
                  <c:v>3.826687394699487</c:v>
                </c:pt>
                <c:pt idx="13">
                  <c:v>4.0962824758572722</c:v>
                </c:pt>
                <c:pt idx="14">
                  <c:v>4.1952060830164957</c:v>
                </c:pt>
                <c:pt idx="15">
                  <c:v>5.2195076379948881</c:v>
                </c:pt>
                <c:pt idx="16">
                  <c:v>5.3408858450312158</c:v>
                </c:pt>
                <c:pt idx="17">
                  <c:v>5.9226393465446154</c:v>
                </c:pt>
                <c:pt idx="18">
                  <c:v>5.9429883517905777</c:v>
                </c:pt>
                <c:pt idx="19">
                  <c:v>6.0867090062736011</c:v>
                </c:pt>
                <c:pt idx="20">
                  <c:v>6.0944834546221038</c:v>
                </c:pt>
                <c:pt idx="21">
                  <c:v>6.6620647245847682</c:v>
                </c:pt>
                <c:pt idx="22">
                  <c:v>9.7186507083508005</c:v>
                </c:pt>
                <c:pt idx="23">
                  <c:v>9.8319492622410767</c:v>
                </c:pt>
                <c:pt idx="24">
                  <c:v>10.705768544460639</c:v>
                </c:pt>
                <c:pt idx="25">
                  <c:v>10.735322450811921</c:v>
                </c:pt>
                <c:pt idx="26">
                  <c:v>10.900258313976908</c:v>
                </c:pt>
                <c:pt idx="27">
                  <c:v>15.851734448733152</c:v>
                </c:pt>
                <c:pt idx="28">
                  <c:v>15.87843813014474</c:v>
                </c:pt>
                <c:pt idx="29">
                  <c:v>18.772796032066729</c:v>
                </c:pt>
                <c:pt idx="30">
                  <c:v>22.347835044357762</c:v>
                </c:pt>
                <c:pt idx="31">
                  <c:v>23.72033873570145</c:v>
                </c:pt>
                <c:pt idx="32">
                  <c:v>24.884014503848757</c:v>
                </c:pt>
                <c:pt idx="33">
                  <c:v>26.429302053211558</c:v>
                </c:pt>
                <c:pt idx="34">
                  <c:v>26.566081867642851</c:v>
                </c:pt>
                <c:pt idx="35">
                  <c:v>27.066154204783938</c:v>
                </c:pt>
                <c:pt idx="36">
                  <c:v>28.69523525496572</c:v>
                </c:pt>
                <c:pt idx="37">
                  <c:v>28.872712416647662</c:v>
                </c:pt>
                <c:pt idx="38">
                  <c:v>29.185405344044934</c:v>
                </c:pt>
                <c:pt idx="39">
                  <c:v>29.185405344044934</c:v>
                </c:pt>
                <c:pt idx="40">
                  <c:v>29.185405344044934</c:v>
                </c:pt>
                <c:pt idx="41">
                  <c:v>29.185405344044934</c:v>
                </c:pt>
                <c:pt idx="42">
                  <c:v>29.185405344044934</c:v>
                </c:pt>
                <c:pt idx="43">
                  <c:v>30.559901324985749</c:v>
                </c:pt>
                <c:pt idx="44">
                  <c:v>31.840513697492451</c:v>
                </c:pt>
                <c:pt idx="45">
                  <c:v>32.168957351395569</c:v>
                </c:pt>
                <c:pt idx="46">
                  <c:v>33.535562175037235</c:v>
                </c:pt>
                <c:pt idx="47">
                  <c:v>34.494991589953429</c:v>
                </c:pt>
                <c:pt idx="48">
                  <c:v>34.503686304422217</c:v>
                </c:pt>
                <c:pt idx="49">
                  <c:v>34.613341934977399</c:v>
                </c:pt>
              </c:numCache>
            </c:numRef>
          </c:xVal>
          <c:yVal>
            <c:numRef>
              <c:f>Glass_Summary!$Z$42:$Z$91</c:f>
              <c:numCache>
                <c:formatCode>General</c:formatCode>
                <c:ptCount val="50"/>
                <c:pt idx="0">
                  <c:v>457.95000000000005</c:v>
                </c:pt>
                <c:pt idx="1">
                  <c:v>392.3</c:v>
                </c:pt>
                <c:pt idx="2">
                  <c:v>390.93999999999994</c:v>
                </c:pt>
                <c:pt idx="3">
                  <c:v>430.48</c:v>
                </c:pt>
                <c:pt idx="4">
                  <c:v>452.56</c:v>
                </c:pt>
                <c:pt idx="5">
                  <c:v>443.73</c:v>
                </c:pt>
                <c:pt idx="6">
                  <c:v>567.17999999999995</c:v>
                </c:pt>
                <c:pt idx="7">
                  <c:v>465.39</c:v>
                </c:pt>
                <c:pt idx="8">
                  <c:v>427.01000000000005</c:v>
                </c:pt>
                <c:pt idx="9">
                  <c:v>454.76000000000005</c:v>
                </c:pt>
                <c:pt idx="10">
                  <c:v>703.4</c:v>
                </c:pt>
                <c:pt idx="11">
                  <c:v>345.52</c:v>
                </c:pt>
                <c:pt idx="12">
                  <c:v>589.87</c:v>
                </c:pt>
                <c:pt idx="13">
                  <c:v>524.82000000000005</c:v>
                </c:pt>
                <c:pt idx="14">
                  <c:v>566.92999999999995</c:v>
                </c:pt>
                <c:pt idx="15">
                  <c:v>522.34</c:v>
                </c:pt>
                <c:pt idx="16">
                  <c:v>451.67</c:v>
                </c:pt>
                <c:pt idx="17">
                  <c:v>316.93</c:v>
                </c:pt>
                <c:pt idx="18">
                  <c:v>431.42</c:v>
                </c:pt>
                <c:pt idx="19">
                  <c:v>327.07</c:v>
                </c:pt>
                <c:pt idx="20">
                  <c:v>373.12</c:v>
                </c:pt>
                <c:pt idx="21">
                  <c:v>199.03</c:v>
                </c:pt>
                <c:pt idx="22">
                  <c:v>156.43</c:v>
                </c:pt>
                <c:pt idx="23">
                  <c:v>160.46</c:v>
                </c:pt>
                <c:pt idx="24">
                  <c:v>283.27000000000004</c:v>
                </c:pt>
                <c:pt idx="25">
                  <c:v>228.85</c:v>
                </c:pt>
                <c:pt idx="26">
                  <c:v>223.39000000000001</c:v>
                </c:pt>
                <c:pt idx="27">
                  <c:v>212.49</c:v>
                </c:pt>
                <c:pt idx="28">
                  <c:v>218.11</c:v>
                </c:pt>
                <c:pt idx="29">
                  <c:v>215.53</c:v>
                </c:pt>
                <c:pt idx="30">
                  <c:v>220.10999999999999</c:v>
                </c:pt>
                <c:pt idx="31">
                  <c:v>132.68</c:v>
                </c:pt>
                <c:pt idx="32">
                  <c:v>241.33</c:v>
                </c:pt>
                <c:pt idx="33">
                  <c:v>307</c:v>
                </c:pt>
                <c:pt idx="34">
                  <c:v>229.70999999999998</c:v>
                </c:pt>
                <c:pt idx="35">
                  <c:v>222.96</c:v>
                </c:pt>
                <c:pt idx="36">
                  <c:v>284.57</c:v>
                </c:pt>
                <c:pt idx="37">
                  <c:v>79.34</c:v>
                </c:pt>
                <c:pt idx="38">
                  <c:v>179.64999999999998</c:v>
                </c:pt>
                <c:pt idx="39">
                  <c:v>171.34</c:v>
                </c:pt>
                <c:pt idx="40">
                  <c:v>239.39</c:v>
                </c:pt>
                <c:pt idx="41">
                  <c:v>214.47</c:v>
                </c:pt>
                <c:pt idx="42">
                  <c:v>52.839999999999996</c:v>
                </c:pt>
                <c:pt idx="43">
                  <c:v>105.80000000000001</c:v>
                </c:pt>
                <c:pt idx="44">
                  <c:v>280.27</c:v>
                </c:pt>
                <c:pt idx="45">
                  <c:v>91.800000000000011</c:v>
                </c:pt>
                <c:pt idx="46">
                  <c:v>200</c:v>
                </c:pt>
                <c:pt idx="47">
                  <c:v>179.57999999999998</c:v>
                </c:pt>
                <c:pt idx="48">
                  <c:v>247.98000000000002</c:v>
                </c:pt>
                <c:pt idx="49">
                  <c:v>56.309999999999995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A3-984D-94F3-55FBF41A5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Glass_Summary!$Y$10:$Y$31</c:f>
              <c:numCache>
                <c:formatCode>General</c:formatCode>
                <c:ptCount val="22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</c:numCache>
            </c:numRef>
          </c:xVal>
          <c:yVal>
            <c:numRef>
              <c:f>Glass_Summary!$Z$10:$Z$31</c:f>
              <c:numCache>
                <c:formatCode>General</c:formatCode>
                <c:ptCount val="22"/>
                <c:pt idx="0">
                  <c:v>428.5</c:v>
                </c:pt>
                <c:pt idx="1">
                  <c:v>784.75</c:v>
                </c:pt>
                <c:pt idx="2">
                  <c:v>822.35</c:v>
                </c:pt>
                <c:pt idx="3">
                  <c:v>891.90000000000009</c:v>
                </c:pt>
                <c:pt idx="4">
                  <c:v>763.41000000000008</c:v>
                </c:pt>
                <c:pt idx="5">
                  <c:v>834.39</c:v>
                </c:pt>
                <c:pt idx="7">
                  <c:v>423.01</c:v>
                </c:pt>
                <c:pt idx="8">
                  <c:v>453.85</c:v>
                </c:pt>
                <c:pt idx="9">
                  <c:v>481.61</c:v>
                </c:pt>
                <c:pt idx="10">
                  <c:v>460</c:v>
                </c:pt>
                <c:pt idx="11">
                  <c:v>472.85</c:v>
                </c:pt>
                <c:pt idx="12">
                  <c:v>557.66999999999996</c:v>
                </c:pt>
                <c:pt idx="13">
                  <c:v>472.62</c:v>
                </c:pt>
                <c:pt idx="14">
                  <c:v>431.04</c:v>
                </c:pt>
                <c:pt idx="15">
                  <c:v>498.6</c:v>
                </c:pt>
                <c:pt idx="16">
                  <c:v>511.22</c:v>
                </c:pt>
                <c:pt idx="17">
                  <c:v>502.36</c:v>
                </c:pt>
                <c:pt idx="18">
                  <c:v>348.24</c:v>
                </c:pt>
                <c:pt idx="19">
                  <c:v>513.82999999999993</c:v>
                </c:pt>
                <c:pt idx="20">
                  <c:v>517.56000000000006</c:v>
                </c:pt>
                <c:pt idx="21">
                  <c:v>525.19000000000005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A3-984D-94F3-55FBF41A589A}"/>
            </c:ext>
          </c:extLst>
        </c:ser>
        <c:ser>
          <c:idx val="2"/>
          <c:order val="2"/>
          <c:spPr>
            <a:ln w="762000" cap="rnd">
              <a:solidFill>
                <a:schemeClr val="bg2">
                  <a:lumMod val="90000"/>
                  <a:alpha val="51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(Glass_Summary!$AI$4,Glass_Summary!$AI$5)</c:f>
              <c:numCache>
                <c:formatCode>General</c:formatCode>
                <c:ptCount val="2"/>
                <c:pt idx="0">
                  <c:v>-5</c:v>
                </c:pt>
                <c:pt idx="1">
                  <c:v>45</c:v>
                </c:pt>
              </c:numCache>
            </c:numRef>
          </c:xVal>
          <c:yVal>
            <c:numRef>
              <c:f>(Glass_Summary!$AD$5,Glass_Summary!$AD$5)</c:f>
              <c:numCache>
                <c:formatCode>0.00</c:formatCode>
                <c:ptCount val="2"/>
                <c:pt idx="0">
                  <c:v>196.87576920000001</c:v>
                </c:pt>
                <c:pt idx="1">
                  <c:v>196.87576920000001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A3-984D-94F3-55FBF41A589A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Lit>
              <c:formatCode>General</c:formatCode>
              <c:ptCount val="2"/>
              <c:pt idx="0">
                <c:v>15</c:v>
              </c:pt>
              <c:pt idx="1">
                <c:v>15</c:v>
              </c:pt>
            </c:numLit>
          </c:xVal>
          <c:yVal>
            <c:numRef>
              <c:f>(Glass_Summary!$AF$5,Glass_Summary!$AG$5)</c:f>
              <c:numCache>
                <c:formatCode>0.00</c:formatCode>
                <c:ptCount val="2"/>
                <c:pt idx="0">
                  <c:v>210.7455798822316</c:v>
                </c:pt>
                <c:pt idx="1">
                  <c:v>183.00595851776842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A3-984D-94F3-55FBF41A5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011168"/>
        <c:axId val="1883640240"/>
      </c:scatterChart>
      <c:valAx>
        <c:axId val="1865011168"/>
        <c:scaling>
          <c:orientation val="minMax"/>
          <c:max val="30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883640240"/>
        <c:crosses val="autoZero"/>
        <c:crossBetween val="midCat"/>
      </c:valAx>
      <c:valAx>
        <c:axId val="18836402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  <a:latin typeface="Avenir Next" panose="020B0503020202020204" pitchFamily="34" charset="0"/>
                  </a:rPr>
                  <a:t>Cl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865011168"/>
        <c:crosses val="autoZero"/>
        <c:crossBetween val="midCat"/>
        <c:majorUnit val="200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Glass_Summary!$O$17:$O$31</c:f>
              <c:numCache>
                <c:formatCode>General</c:formatCode>
                <c:ptCount val="15"/>
                <c:pt idx="0">
                  <c:v>0.213063</c:v>
                </c:pt>
                <c:pt idx="1">
                  <c:v>0.199633</c:v>
                </c:pt>
                <c:pt idx="2">
                  <c:v>0.196881</c:v>
                </c:pt>
                <c:pt idx="3">
                  <c:v>0.18451500000000001</c:v>
                </c:pt>
                <c:pt idx="4">
                  <c:v>0.19381899999999999</c:v>
                </c:pt>
                <c:pt idx="5">
                  <c:v>0.142378</c:v>
                </c:pt>
                <c:pt idx="6">
                  <c:v>0.16203400000000001</c:v>
                </c:pt>
                <c:pt idx="7">
                  <c:v>0.169099</c:v>
                </c:pt>
                <c:pt idx="8">
                  <c:v>0.17380000000000001</c:v>
                </c:pt>
                <c:pt idx="9">
                  <c:v>0.21953800000000001</c:v>
                </c:pt>
                <c:pt idx="10">
                  <c:v>0.20266799999999999</c:v>
                </c:pt>
                <c:pt idx="11">
                  <c:v>0.192465</c:v>
                </c:pt>
                <c:pt idx="12">
                  <c:v>0.20746500000000001</c:v>
                </c:pt>
                <c:pt idx="13">
                  <c:v>0.22313</c:v>
                </c:pt>
                <c:pt idx="14">
                  <c:v>0.208651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A0-6E45-8788-97D38333D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6958559"/>
        <c:axId val="1256960207"/>
      </c:scatterChart>
      <c:valAx>
        <c:axId val="125695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960207"/>
        <c:crosses val="autoZero"/>
        <c:crossBetween val="midCat"/>
      </c:valAx>
      <c:valAx>
        <c:axId val="125696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958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767898572968496"/>
          <c:y val="3.18709735146743E-2"/>
          <c:w val="0.70173171236641663"/>
          <c:h val="0.4250888809353376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27</c:v>
                </c:pt>
              </c:numLit>
            </c:plus>
            <c:minus>
              <c:numLit>
                <c:formatCode>General</c:formatCode>
                <c:ptCount val="1"/>
                <c:pt idx="0">
                  <c:v>27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Glass_Summary!$W$42:$W$91</c:f>
              <c:numCache>
                <c:formatCode>General</c:formatCode>
                <c:ptCount val="50"/>
                <c:pt idx="0">
                  <c:v>0.44136232962625288</c:v>
                </c:pt>
                <c:pt idx="1">
                  <c:v>0.79740980371405157</c:v>
                </c:pt>
                <c:pt idx="2">
                  <c:v>0.83789562431871878</c:v>
                </c:pt>
                <c:pt idx="3">
                  <c:v>0.94878974225820634</c:v>
                </c:pt>
                <c:pt idx="4">
                  <c:v>0.95308893000582096</c:v>
                </c:pt>
                <c:pt idx="5">
                  <c:v>1.2859726749554996</c:v>
                </c:pt>
                <c:pt idx="6">
                  <c:v>1.5024027381309049</c:v>
                </c:pt>
                <c:pt idx="7">
                  <c:v>1.5036413621172988</c:v>
                </c:pt>
                <c:pt idx="8">
                  <c:v>2.1397245266098888</c:v>
                </c:pt>
                <c:pt idx="9">
                  <c:v>2.2079465963897764</c:v>
                </c:pt>
                <c:pt idx="10">
                  <c:v>2.6693664303369822</c:v>
                </c:pt>
                <c:pt idx="11">
                  <c:v>3.5084054431265943</c:v>
                </c:pt>
                <c:pt idx="12">
                  <c:v>3.826687394699487</c:v>
                </c:pt>
                <c:pt idx="13">
                  <c:v>4.0962824758572722</c:v>
                </c:pt>
                <c:pt idx="14">
                  <c:v>4.1952060830164957</c:v>
                </c:pt>
                <c:pt idx="15">
                  <c:v>5.2195076379948881</c:v>
                </c:pt>
                <c:pt idx="16">
                  <c:v>5.3408858450312158</c:v>
                </c:pt>
                <c:pt idx="17">
                  <c:v>5.9226393465446154</c:v>
                </c:pt>
                <c:pt idx="18">
                  <c:v>5.9429883517905777</c:v>
                </c:pt>
                <c:pt idx="19">
                  <c:v>6.0867090062736011</c:v>
                </c:pt>
                <c:pt idx="20">
                  <c:v>6.0944834546221038</c:v>
                </c:pt>
                <c:pt idx="21">
                  <c:v>6.6620647245847682</c:v>
                </c:pt>
                <c:pt idx="22">
                  <c:v>9.7186507083508005</c:v>
                </c:pt>
                <c:pt idx="23">
                  <c:v>9.8319492622410767</c:v>
                </c:pt>
                <c:pt idx="24">
                  <c:v>10.705768544460639</c:v>
                </c:pt>
                <c:pt idx="25">
                  <c:v>10.735322450811921</c:v>
                </c:pt>
                <c:pt idx="26">
                  <c:v>10.900258313976908</c:v>
                </c:pt>
                <c:pt idx="27">
                  <c:v>15.851734448733152</c:v>
                </c:pt>
                <c:pt idx="28">
                  <c:v>15.87843813014474</c:v>
                </c:pt>
                <c:pt idx="29">
                  <c:v>18.772796032066729</c:v>
                </c:pt>
                <c:pt idx="30">
                  <c:v>22.347835044357762</c:v>
                </c:pt>
                <c:pt idx="31">
                  <c:v>23.72033873570145</c:v>
                </c:pt>
                <c:pt idx="32">
                  <c:v>24.884014503848757</c:v>
                </c:pt>
                <c:pt idx="33">
                  <c:v>26.429302053211558</c:v>
                </c:pt>
                <c:pt idx="34">
                  <c:v>26.566081867642851</c:v>
                </c:pt>
                <c:pt idx="35">
                  <c:v>27.066154204783938</c:v>
                </c:pt>
                <c:pt idx="36">
                  <c:v>28.69523525496572</c:v>
                </c:pt>
                <c:pt idx="37">
                  <c:v>28.872712416647662</c:v>
                </c:pt>
                <c:pt idx="38">
                  <c:v>29.185405344044934</c:v>
                </c:pt>
                <c:pt idx="39">
                  <c:v>29.185405344044934</c:v>
                </c:pt>
                <c:pt idx="40">
                  <c:v>29.185405344044934</c:v>
                </c:pt>
                <c:pt idx="41">
                  <c:v>29.185405344044934</c:v>
                </c:pt>
                <c:pt idx="42">
                  <c:v>29.185405344044934</c:v>
                </c:pt>
                <c:pt idx="43">
                  <c:v>30.559901324985749</c:v>
                </c:pt>
                <c:pt idx="44">
                  <c:v>31.840513697492451</c:v>
                </c:pt>
                <c:pt idx="45">
                  <c:v>32.168957351395569</c:v>
                </c:pt>
                <c:pt idx="46">
                  <c:v>33.535562175037235</c:v>
                </c:pt>
                <c:pt idx="47">
                  <c:v>34.494991589953429</c:v>
                </c:pt>
                <c:pt idx="48">
                  <c:v>34.503686304422217</c:v>
                </c:pt>
                <c:pt idx="49">
                  <c:v>34.613341934977399</c:v>
                </c:pt>
              </c:numCache>
            </c:numRef>
          </c:xVal>
          <c:yVal>
            <c:numRef>
              <c:f>Glass_Summary!$Z$42:$Z$91</c:f>
              <c:numCache>
                <c:formatCode>General</c:formatCode>
                <c:ptCount val="50"/>
                <c:pt idx="0">
                  <c:v>457.95000000000005</c:v>
                </c:pt>
                <c:pt idx="1">
                  <c:v>392.3</c:v>
                </c:pt>
                <c:pt idx="2">
                  <c:v>390.93999999999994</c:v>
                </c:pt>
                <c:pt idx="3">
                  <c:v>430.48</c:v>
                </c:pt>
                <c:pt idx="4">
                  <c:v>452.56</c:v>
                </c:pt>
                <c:pt idx="5">
                  <c:v>443.73</c:v>
                </c:pt>
                <c:pt idx="6">
                  <c:v>567.17999999999995</c:v>
                </c:pt>
                <c:pt idx="7">
                  <c:v>465.39</c:v>
                </c:pt>
                <c:pt idx="8">
                  <c:v>427.01000000000005</c:v>
                </c:pt>
                <c:pt idx="9">
                  <c:v>454.76000000000005</c:v>
                </c:pt>
                <c:pt idx="10">
                  <c:v>703.4</c:v>
                </c:pt>
                <c:pt idx="11">
                  <c:v>345.52</c:v>
                </c:pt>
                <c:pt idx="12">
                  <c:v>589.87</c:v>
                </c:pt>
                <c:pt idx="13">
                  <c:v>524.82000000000005</c:v>
                </c:pt>
                <c:pt idx="14">
                  <c:v>566.92999999999995</c:v>
                </c:pt>
                <c:pt idx="15">
                  <c:v>522.34</c:v>
                </c:pt>
                <c:pt idx="16">
                  <c:v>451.67</c:v>
                </c:pt>
                <c:pt idx="17">
                  <c:v>316.93</c:v>
                </c:pt>
                <c:pt idx="18">
                  <c:v>431.42</c:v>
                </c:pt>
                <c:pt idx="19">
                  <c:v>327.07</c:v>
                </c:pt>
                <c:pt idx="20">
                  <c:v>373.12</c:v>
                </c:pt>
                <c:pt idx="21">
                  <c:v>199.03</c:v>
                </c:pt>
                <c:pt idx="22">
                  <c:v>156.43</c:v>
                </c:pt>
                <c:pt idx="23">
                  <c:v>160.46</c:v>
                </c:pt>
                <c:pt idx="24">
                  <c:v>283.27000000000004</c:v>
                </c:pt>
                <c:pt idx="25">
                  <c:v>228.85</c:v>
                </c:pt>
                <c:pt idx="26">
                  <c:v>223.39000000000001</c:v>
                </c:pt>
                <c:pt idx="27">
                  <c:v>212.49</c:v>
                </c:pt>
                <c:pt idx="28">
                  <c:v>218.11</c:v>
                </c:pt>
                <c:pt idx="29">
                  <c:v>215.53</c:v>
                </c:pt>
                <c:pt idx="30">
                  <c:v>220.10999999999999</c:v>
                </c:pt>
                <c:pt idx="31">
                  <c:v>132.68</c:v>
                </c:pt>
                <c:pt idx="32">
                  <c:v>241.33</c:v>
                </c:pt>
                <c:pt idx="33">
                  <c:v>307</c:v>
                </c:pt>
                <c:pt idx="34">
                  <c:v>229.70999999999998</c:v>
                </c:pt>
                <c:pt idx="35">
                  <c:v>222.96</c:v>
                </c:pt>
                <c:pt idx="36">
                  <c:v>284.57</c:v>
                </c:pt>
                <c:pt idx="37">
                  <c:v>79.34</c:v>
                </c:pt>
                <c:pt idx="38">
                  <c:v>179.64999999999998</c:v>
                </c:pt>
                <c:pt idx="39">
                  <c:v>171.34</c:v>
                </c:pt>
                <c:pt idx="40">
                  <c:v>239.39</c:v>
                </c:pt>
                <c:pt idx="41">
                  <c:v>214.47</c:v>
                </c:pt>
                <c:pt idx="42">
                  <c:v>52.839999999999996</c:v>
                </c:pt>
                <c:pt idx="43">
                  <c:v>105.80000000000001</c:v>
                </c:pt>
                <c:pt idx="44">
                  <c:v>280.27</c:v>
                </c:pt>
                <c:pt idx="45">
                  <c:v>91.800000000000011</c:v>
                </c:pt>
                <c:pt idx="46">
                  <c:v>200</c:v>
                </c:pt>
                <c:pt idx="47">
                  <c:v>179.57999999999998</c:v>
                </c:pt>
                <c:pt idx="48">
                  <c:v>247.98000000000002</c:v>
                </c:pt>
                <c:pt idx="49">
                  <c:v>56.309999999999995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BF-C641-AE06-8A5EF68BB51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Glass_Summary!$Y$10:$Y$31</c:f>
              <c:numCache>
                <c:formatCode>General</c:formatCode>
                <c:ptCount val="22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</c:numCache>
            </c:numRef>
          </c:xVal>
          <c:yVal>
            <c:numRef>
              <c:f>Glass_Summary!$Z$10:$Z$31</c:f>
              <c:numCache>
                <c:formatCode>General</c:formatCode>
                <c:ptCount val="22"/>
                <c:pt idx="0">
                  <c:v>428.5</c:v>
                </c:pt>
                <c:pt idx="1">
                  <c:v>784.75</c:v>
                </c:pt>
                <c:pt idx="2">
                  <c:v>822.35</c:v>
                </c:pt>
                <c:pt idx="3">
                  <c:v>891.90000000000009</c:v>
                </c:pt>
                <c:pt idx="4">
                  <c:v>763.41000000000008</c:v>
                </c:pt>
                <c:pt idx="5">
                  <c:v>834.39</c:v>
                </c:pt>
                <c:pt idx="7">
                  <c:v>423.01</c:v>
                </c:pt>
                <c:pt idx="8">
                  <c:v>453.85</c:v>
                </c:pt>
                <c:pt idx="9">
                  <c:v>481.61</c:v>
                </c:pt>
                <c:pt idx="10">
                  <c:v>460</c:v>
                </c:pt>
                <c:pt idx="11">
                  <c:v>472.85</c:v>
                </c:pt>
                <c:pt idx="12">
                  <c:v>557.66999999999996</c:v>
                </c:pt>
                <c:pt idx="13">
                  <c:v>472.62</c:v>
                </c:pt>
                <c:pt idx="14">
                  <c:v>431.04</c:v>
                </c:pt>
                <c:pt idx="15">
                  <c:v>498.6</c:v>
                </c:pt>
                <c:pt idx="16">
                  <c:v>511.22</c:v>
                </c:pt>
                <c:pt idx="17">
                  <c:v>502.36</c:v>
                </c:pt>
                <c:pt idx="18">
                  <c:v>348.24</c:v>
                </c:pt>
                <c:pt idx="19">
                  <c:v>513.82999999999993</c:v>
                </c:pt>
                <c:pt idx="20">
                  <c:v>517.56000000000006</c:v>
                </c:pt>
                <c:pt idx="21">
                  <c:v>525.19000000000005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BF-C641-AE06-8A5EF68BB516}"/>
            </c:ext>
          </c:extLst>
        </c:ser>
        <c:ser>
          <c:idx val="2"/>
          <c:order val="2"/>
          <c:spPr>
            <a:ln w="762000" cap="rnd">
              <a:solidFill>
                <a:schemeClr val="bg2">
                  <a:lumMod val="90000"/>
                  <a:alpha val="51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(Glass_Summary!$AI$4,Glass_Summary!$AI$5)</c:f>
              <c:numCache>
                <c:formatCode>General</c:formatCode>
                <c:ptCount val="2"/>
                <c:pt idx="0">
                  <c:v>-5</c:v>
                </c:pt>
                <c:pt idx="1">
                  <c:v>45</c:v>
                </c:pt>
              </c:numCache>
            </c:numRef>
          </c:xVal>
          <c:yVal>
            <c:numRef>
              <c:f>(Glass_Summary!$AD$5,Glass_Summary!$AD$5)</c:f>
              <c:numCache>
                <c:formatCode>0.00</c:formatCode>
                <c:ptCount val="2"/>
                <c:pt idx="0">
                  <c:v>196.87576920000001</c:v>
                </c:pt>
                <c:pt idx="1">
                  <c:v>196.87576920000001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BF-C641-AE06-8A5EF68BB516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(Glass_Summary!$AI$4,Glass_Summary!$AI$4)</c:f>
              <c:numCache>
                <c:formatCode>General</c:formatCode>
                <c:ptCount val="2"/>
                <c:pt idx="0">
                  <c:v>-5</c:v>
                </c:pt>
                <c:pt idx="1">
                  <c:v>-5</c:v>
                </c:pt>
              </c:numCache>
            </c:numRef>
          </c:xVal>
          <c:yVal>
            <c:numRef>
              <c:f>(Glass_Summary!$AF$5,Glass_Summary!$AG$5)</c:f>
              <c:numCache>
                <c:formatCode>0.00</c:formatCode>
                <c:ptCount val="2"/>
                <c:pt idx="0">
                  <c:v>210.7455798822316</c:v>
                </c:pt>
                <c:pt idx="1">
                  <c:v>183.00595851776842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BF-C641-AE06-8A5EF68BB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011168"/>
        <c:axId val="1883640240"/>
      </c:scatterChart>
      <c:valAx>
        <c:axId val="1865011168"/>
        <c:scaling>
          <c:orientation val="minMax"/>
          <c:max val="30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883640240"/>
        <c:crosses val="autoZero"/>
        <c:crossBetween val="midCat"/>
      </c:valAx>
      <c:valAx>
        <c:axId val="18836402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chemeClr val="tx1"/>
                    </a:solidFill>
                    <a:latin typeface="Avenir Next" panose="020B0503020202020204" pitchFamily="34" charset="0"/>
                  </a:rPr>
                  <a:t>Cl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865011168"/>
        <c:crosses val="autoZero"/>
        <c:crossBetween val="midCat"/>
        <c:majorUnit val="200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Glass_Summary!$T$18:$T$31</c:f>
              <c:numCache>
                <c:formatCode>General</c:formatCode>
                <c:ptCount val="14"/>
                <c:pt idx="0">
                  <c:v>0.38133857914454422</c:v>
                </c:pt>
                <c:pt idx="1">
                  <c:v>0.38114327581387719</c:v>
                </c:pt>
                <c:pt idx="2">
                  <c:v>0.38273584010042827</c:v>
                </c:pt>
                <c:pt idx="3">
                  <c:v>0.39501592978450079</c:v>
                </c:pt>
                <c:pt idx="4">
                  <c:v>0.38870998002648177</c:v>
                </c:pt>
                <c:pt idx="5">
                  <c:v>0.38097667297958737</c:v>
                </c:pt>
                <c:pt idx="6">
                  <c:v>0.38595028227564304</c:v>
                </c:pt>
                <c:pt idx="7">
                  <c:v>0.37806119127680177</c:v>
                </c:pt>
                <c:pt idx="8">
                  <c:v>0.38096011277272601</c:v>
                </c:pt>
                <c:pt idx="9">
                  <c:v>0.38203861554577606</c:v>
                </c:pt>
                <c:pt idx="10">
                  <c:v>0.38325777344482054</c:v>
                </c:pt>
                <c:pt idx="11">
                  <c:v>0.37651604557059659</c:v>
                </c:pt>
                <c:pt idx="12">
                  <c:v>0.38272875625918384</c:v>
                </c:pt>
                <c:pt idx="13">
                  <c:v>0.37541949072212905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EE-644E-A005-C10862D06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373375"/>
        <c:axId val="1287731087"/>
      </c:scatterChart>
      <c:valAx>
        <c:axId val="44737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731087"/>
        <c:crosses val="autoZero"/>
        <c:crossBetween val="midCat"/>
      </c:valAx>
      <c:valAx>
        <c:axId val="128773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37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Spinel!$M$1</c:f>
              <c:strCache>
                <c:ptCount val="1"/>
                <c:pt idx="0">
                  <c:v>TiO2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Spinel!$S$6:$S$66</c:f>
              <c:numCache>
                <c:formatCode>General</c:formatCode>
                <c:ptCount val="61"/>
                <c:pt idx="0">
                  <c:v>0.15707561316256824</c:v>
                </c:pt>
                <c:pt idx="1">
                  <c:v>0.20013602315115203</c:v>
                </c:pt>
                <c:pt idx="2">
                  <c:v>0.20022135449959638</c:v>
                </c:pt>
                <c:pt idx="3">
                  <c:v>0.1948860724240993</c:v>
                </c:pt>
                <c:pt idx="4">
                  <c:v>0.20029266412049659</c:v>
                </c:pt>
                <c:pt idx="5">
                  <c:v>0.19713070162769708</c:v>
                </c:pt>
                <c:pt idx="6">
                  <c:v>0.18013268317662195</c:v>
                </c:pt>
                <c:pt idx="7">
                  <c:v>0.18173798760275917</c:v>
                </c:pt>
                <c:pt idx="8">
                  <c:v>0.18219924149930525</c:v>
                </c:pt>
                <c:pt idx="9">
                  <c:v>0.18213608263993344</c:v>
                </c:pt>
                <c:pt idx="10">
                  <c:v>0.1833338693264342</c:v>
                </c:pt>
                <c:pt idx="11">
                  <c:v>0.18428731669051682</c:v>
                </c:pt>
                <c:pt idx="12">
                  <c:v>0.18281286571717911</c:v>
                </c:pt>
                <c:pt idx="13">
                  <c:v>0.18740853344448991</c:v>
                </c:pt>
                <c:pt idx="14">
                  <c:v>0.18342695368620593</c:v>
                </c:pt>
                <c:pt idx="15">
                  <c:v>0.18369991253927634</c:v>
                </c:pt>
                <c:pt idx="16">
                  <c:v>0.2056887511182213</c:v>
                </c:pt>
                <c:pt idx="17">
                  <c:v>0.2037638260390312</c:v>
                </c:pt>
                <c:pt idx="18">
                  <c:v>0.20060833732788291</c:v>
                </c:pt>
                <c:pt idx="19">
                  <c:v>0.20051093808587689</c:v>
                </c:pt>
                <c:pt idx="20">
                  <c:v>0.19112291387419583</c:v>
                </c:pt>
                <c:pt idx="21">
                  <c:v>0.19359845174416707</c:v>
                </c:pt>
                <c:pt idx="22">
                  <c:v>0.19553301538549808</c:v>
                </c:pt>
                <c:pt idx="23">
                  <c:v>0.18167037723790508</c:v>
                </c:pt>
                <c:pt idx="24">
                  <c:v>0.18771079461172013</c:v>
                </c:pt>
                <c:pt idx="25">
                  <c:v>0.18551696782534574</c:v>
                </c:pt>
                <c:pt idx="26">
                  <c:v>0.19645288327095295</c:v>
                </c:pt>
                <c:pt idx="27">
                  <c:v>0.19683720926844256</c:v>
                </c:pt>
                <c:pt idx="28">
                  <c:v>0.19914506081353175</c:v>
                </c:pt>
                <c:pt idx="29">
                  <c:v>0.23068601381700252</c:v>
                </c:pt>
                <c:pt idx="30">
                  <c:v>0.23002634154082535</c:v>
                </c:pt>
                <c:pt idx="31">
                  <c:v>0.19879212144928171</c:v>
                </c:pt>
                <c:pt idx="32">
                  <c:v>0.19774664303837425</c:v>
                </c:pt>
                <c:pt idx="33">
                  <c:v>0.19849405822905752</c:v>
                </c:pt>
                <c:pt idx="34">
                  <c:v>0.19901245935205733</c:v>
                </c:pt>
                <c:pt idx="35">
                  <c:v>0.19857284112087312</c:v>
                </c:pt>
                <c:pt idx="36">
                  <c:v>0.20004995116348884</c:v>
                </c:pt>
                <c:pt idx="37">
                  <c:v>0.18323293753251002</c:v>
                </c:pt>
                <c:pt idx="38">
                  <c:v>0.18374746743693332</c:v>
                </c:pt>
                <c:pt idx="39">
                  <c:v>0.17877951254548224</c:v>
                </c:pt>
                <c:pt idx="40">
                  <c:v>0.17961948862538099</c:v>
                </c:pt>
                <c:pt idx="41">
                  <c:v>0.17925525799440362</c:v>
                </c:pt>
                <c:pt idx="42">
                  <c:v>0.18024879273213765</c:v>
                </c:pt>
                <c:pt idx="43">
                  <c:v>0.1815267954924035</c:v>
                </c:pt>
                <c:pt idx="44">
                  <c:v>0.17968934831361011</c:v>
                </c:pt>
                <c:pt idx="45">
                  <c:v>0.18266558857044471</c:v>
                </c:pt>
                <c:pt idx="46">
                  <c:v>0.18111502576276006</c:v>
                </c:pt>
                <c:pt idx="47">
                  <c:v>0.18275789979086654</c:v>
                </c:pt>
                <c:pt idx="48">
                  <c:v>0.18022605941546327</c:v>
                </c:pt>
                <c:pt idx="49">
                  <c:v>0.18236176375945534</c:v>
                </c:pt>
                <c:pt idx="50">
                  <c:v>0.18157429363923311</c:v>
                </c:pt>
                <c:pt idx="51">
                  <c:v>0.18156097778577152</c:v>
                </c:pt>
                <c:pt idx="52">
                  <c:v>0.18054857935294547</c:v>
                </c:pt>
                <c:pt idx="53">
                  <c:v>0.18165266066364583</c:v>
                </c:pt>
                <c:pt idx="54">
                  <c:v>0.18139819341641822</c:v>
                </c:pt>
                <c:pt idx="55">
                  <c:v>0.18207897206341658</c:v>
                </c:pt>
                <c:pt idx="56">
                  <c:v>0.18230910986075299</c:v>
                </c:pt>
                <c:pt idx="57">
                  <c:v>0.18106752011377678</c:v>
                </c:pt>
                <c:pt idx="58">
                  <c:v>0.31375528874533054</c:v>
                </c:pt>
                <c:pt idx="59">
                  <c:v>0.3110476396552555</c:v>
                </c:pt>
                <c:pt idx="60">
                  <c:v>0.31527024797388642</c:v>
                </c:pt>
              </c:numCache>
            </c:numRef>
          </c:xVal>
          <c:yVal>
            <c:numRef>
              <c:f>Spinel!$M$7:$M$67</c:f>
              <c:numCache>
                <c:formatCode>General</c:formatCode>
                <c:ptCount val="61"/>
                <c:pt idx="0">
                  <c:v>0.21288799999999999</c:v>
                </c:pt>
                <c:pt idx="1">
                  <c:v>0.21965000000000001</c:v>
                </c:pt>
                <c:pt idx="2">
                  <c:v>0.21107200000000001</c:v>
                </c:pt>
                <c:pt idx="3">
                  <c:v>0.220496</c:v>
                </c:pt>
                <c:pt idx="4">
                  <c:v>0.206571</c:v>
                </c:pt>
                <c:pt idx="5">
                  <c:v>0.14560400000000001</c:v>
                </c:pt>
                <c:pt idx="6">
                  <c:v>0.15309700000000001</c:v>
                </c:pt>
                <c:pt idx="7">
                  <c:v>0.18662500000000001</c:v>
                </c:pt>
                <c:pt idx="8">
                  <c:v>0.19170300000000001</c:v>
                </c:pt>
                <c:pt idx="9">
                  <c:v>0.185307</c:v>
                </c:pt>
                <c:pt idx="10">
                  <c:v>0.183258</c:v>
                </c:pt>
                <c:pt idx="11">
                  <c:v>0.18267600000000001</c:v>
                </c:pt>
                <c:pt idx="12">
                  <c:v>0.19073399999999999</c:v>
                </c:pt>
                <c:pt idx="13">
                  <c:v>0.185582</c:v>
                </c:pt>
                <c:pt idx="14">
                  <c:v>0.187275</c:v>
                </c:pt>
                <c:pt idx="15">
                  <c:v>0.25187300000000001</c:v>
                </c:pt>
                <c:pt idx="16">
                  <c:v>0.24729000000000001</c:v>
                </c:pt>
                <c:pt idx="17">
                  <c:v>0.26683899999999999</c:v>
                </c:pt>
                <c:pt idx="18">
                  <c:v>0.24051600000000001</c:v>
                </c:pt>
                <c:pt idx="19">
                  <c:v>0.22381999999999999</c:v>
                </c:pt>
                <c:pt idx="20">
                  <c:v>0.21703500000000001</c:v>
                </c:pt>
                <c:pt idx="21">
                  <c:v>0.22934599999999999</c:v>
                </c:pt>
                <c:pt idx="22">
                  <c:v>0.195768</c:v>
                </c:pt>
                <c:pt idx="23">
                  <c:v>0.19008</c:v>
                </c:pt>
                <c:pt idx="24">
                  <c:v>0.183944</c:v>
                </c:pt>
                <c:pt idx="25">
                  <c:v>0.22347600000000001</c:v>
                </c:pt>
                <c:pt idx="26">
                  <c:v>0.19867899999999999</c:v>
                </c:pt>
                <c:pt idx="27">
                  <c:v>0.22592799999999999</c:v>
                </c:pt>
                <c:pt idx="28">
                  <c:v>0.296101</c:v>
                </c:pt>
                <c:pt idx="29">
                  <c:v>0.29801899999999998</c:v>
                </c:pt>
                <c:pt idx="30">
                  <c:v>0.224301</c:v>
                </c:pt>
                <c:pt idx="31">
                  <c:v>0.22986999999999999</c:v>
                </c:pt>
                <c:pt idx="32">
                  <c:v>0.22791900000000001</c:v>
                </c:pt>
                <c:pt idx="33">
                  <c:v>0.22720799999999999</c:v>
                </c:pt>
                <c:pt idx="34">
                  <c:v>0.22395999999999999</c:v>
                </c:pt>
                <c:pt idx="35">
                  <c:v>0.22631799999999999</c:v>
                </c:pt>
                <c:pt idx="36">
                  <c:v>0.150839</c:v>
                </c:pt>
                <c:pt idx="37">
                  <c:v>0.163108</c:v>
                </c:pt>
                <c:pt idx="38">
                  <c:v>0.15156600000000001</c:v>
                </c:pt>
                <c:pt idx="39">
                  <c:v>0.15168100000000001</c:v>
                </c:pt>
                <c:pt idx="40">
                  <c:v>0.14285300000000001</c:v>
                </c:pt>
                <c:pt idx="41">
                  <c:v>0.15509400000000001</c:v>
                </c:pt>
                <c:pt idx="42">
                  <c:v>0.13777300000000001</c:v>
                </c:pt>
                <c:pt idx="43">
                  <c:v>0.145592</c:v>
                </c:pt>
                <c:pt idx="44">
                  <c:v>0.15776599999999999</c:v>
                </c:pt>
                <c:pt idx="45">
                  <c:v>0.13777400000000001</c:v>
                </c:pt>
                <c:pt idx="46">
                  <c:v>0.14838899999999999</c:v>
                </c:pt>
                <c:pt idx="47">
                  <c:v>0.14360700000000001</c:v>
                </c:pt>
                <c:pt idx="48">
                  <c:v>0.15052499999999999</c:v>
                </c:pt>
                <c:pt idx="49">
                  <c:v>0.15251100000000001</c:v>
                </c:pt>
                <c:pt idx="50">
                  <c:v>0.15518399999999999</c:v>
                </c:pt>
                <c:pt idx="51">
                  <c:v>0.15271399999999999</c:v>
                </c:pt>
                <c:pt idx="52">
                  <c:v>0.14130499999999999</c:v>
                </c:pt>
                <c:pt idx="53">
                  <c:v>0.148726</c:v>
                </c:pt>
                <c:pt idx="54">
                  <c:v>0.14891699999999999</c:v>
                </c:pt>
                <c:pt idx="55">
                  <c:v>0.145788</c:v>
                </c:pt>
                <c:pt idx="56">
                  <c:v>0.15074399999999999</c:v>
                </c:pt>
                <c:pt idx="57">
                  <c:v>0.381853</c:v>
                </c:pt>
                <c:pt idx="58">
                  <c:v>0.44969199999999998</c:v>
                </c:pt>
                <c:pt idx="59">
                  <c:v>0.36959599999999998</c:v>
                </c:pt>
                <c:pt idx="60">
                  <c:v>0.37095899999999998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F-D049-999A-2B6009F6B01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Spinel!$S$53:$S$63</c:f>
              <c:numCache>
                <c:formatCode>General</c:formatCode>
                <c:ptCount val="11"/>
                <c:pt idx="0">
                  <c:v>0.18275789979086654</c:v>
                </c:pt>
                <c:pt idx="1">
                  <c:v>0.18022605941546327</c:v>
                </c:pt>
                <c:pt idx="2">
                  <c:v>0.18236176375945534</c:v>
                </c:pt>
                <c:pt idx="3">
                  <c:v>0.18157429363923311</c:v>
                </c:pt>
                <c:pt idx="4">
                  <c:v>0.18156097778577152</c:v>
                </c:pt>
                <c:pt idx="5">
                  <c:v>0.18054857935294547</c:v>
                </c:pt>
                <c:pt idx="6">
                  <c:v>0.18165266066364583</c:v>
                </c:pt>
                <c:pt idx="7">
                  <c:v>0.18139819341641822</c:v>
                </c:pt>
                <c:pt idx="8">
                  <c:v>0.18207897206341658</c:v>
                </c:pt>
                <c:pt idx="9">
                  <c:v>0.18230910986075299</c:v>
                </c:pt>
                <c:pt idx="10">
                  <c:v>0.18106752011377678</c:v>
                </c:pt>
              </c:numCache>
            </c:numRef>
          </c:xVal>
          <c:yVal>
            <c:numRef>
              <c:f>Spinel!$M$53:$M$63</c:f>
              <c:numCache>
                <c:formatCode>General</c:formatCode>
                <c:ptCount val="11"/>
                <c:pt idx="0">
                  <c:v>0.14838899999999999</c:v>
                </c:pt>
                <c:pt idx="1">
                  <c:v>0.14360700000000001</c:v>
                </c:pt>
                <c:pt idx="2">
                  <c:v>0.15052499999999999</c:v>
                </c:pt>
                <c:pt idx="3">
                  <c:v>0.15251100000000001</c:v>
                </c:pt>
                <c:pt idx="4">
                  <c:v>0.15518399999999999</c:v>
                </c:pt>
                <c:pt idx="5">
                  <c:v>0.15271399999999999</c:v>
                </c:pt>
                <c:pt idx="6">
                  <c:v>0.14130499999999999</c:v>
                </c:pt>
                <c:pt idx="7">
                  <c:v>0.148726</c:v>
                </c:pt>
                <c:pt idx="8">
                  <c:v>0.14891699999999999</c:v>
                </c:pt>
                <c:pt idx="9">
                  <c:v>0.145788</c:v>
                </c:pt>
                <c:pt idx="10">
                  <c:v>0.15074399999999999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FD-AD43-997A-EE9424896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1279"/>
        <c:axId val="1724668432"/>
      </c:scatterChart>
      <c:valAx>
        <c:axId val="2028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68432"/>
        <c:crosses val="autoZero"/>
        <c:crossBetween val="midCat"/>
      </c:valAx>
      <c:valAx>
        <c:axId val="172466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Spinel!$Q$45:$Q$63</c:f>
              <c:numCache>
                <c:formatCode>General</c:formatCode>
                <c:ptCount val="19"/>
                <c:pt idx="0">
                  <c:v>5.1827660925672578</c:v>
                </c:pt>
                <c:pt idx="1">
                  <c:v>8.3655321851361446</c:v>
                </c:pt>
                <c:pt idx="2">
                  <c:v>11.548298277703402</c:v>
                </c:pt>
                <c:pt idx="3">
                  <c:v>14.804062396923261</c:v>
                </c:pt>
                <c:pt idx="4">
                  <c:v>18.056753590381959</c:v>
                </c:pt>
                <c:pt idx="5">
                  <c:v>21.239519682949531</c:v>
                </c:pt>
                <c:pt idx="6">
                  <c:v>24.422285775518105</c:v>
                </c:pt>
                <c:pt idx="7">
                  <c:v>27.605051868085365</c:v>
                </c:pt>
                <c:pt idx="8">
                  <c:v>30.787817960652937</c:v>
                </c:pt>
                <c:pt idx="9">
                  <c:v>34.043582079873829</c:v>
                </c:pt>
                <c:pt idx="10">
                  <c:v>37.226348172441405</c:v>
                </c:pt>
                <c:pt idx="11">
                  <c:v>40.409114265008661</c:v>
                </c:pt>
                <c:pt idx="12">
                  <c:v>43.591880357577232</c:v>
                </c:pt>
                <c:pt idx="13">
                  <c:v>46.7746464501448</c:v>
                </c:pt>
                <c:pt idx="14">
                  <c:v>50.027337643603495</c:v>
                </c:pt>
                <c:pt idx="15">
                  <c:v>53.28310176282335</c:v>
                </c:pt>
                <c:pt idx="16">
                  <c:v>56.465867855390606</c:v>
                </c:pt>
                <c:pt idx="17">
                  <c:v>59.648633947959496</c:v>
                </c:pt>
                <c:pt idx="18">
                  <c:v>62.831400040526752</c:v>
                </c:pt>
              </c:numCache>
            </c:numRef>
          </c:xVal>
          <c:yVal>
            <c:numRef>
              <c:f>Spinel!$R$45:$R$63</c:f>
              <c:numCache>
                <c:formatCode>General</c:formatCode>
                <c:ptCount val="19"/>
                <c:pt idx="0">
                  <c:v>0.74477607871714524</c:v>
                </c:pt>
                <c:pt idx="1">
                  <c:v>0.73624422365606101</c:v>
                </c:pt>
                <c:pt idx="2">
                  <c:v>0.72940158373622643</c:v>
                </c:pt>
                <c:pt idx="3">
                  <c:v>0.72633392412567477</c:v>
                </c:pt>
                <c:pt idx="4">
                  <c:v>0.72119777267120011</c:v>
                </c:pt>
                <c:pt idx="5">
                  <c:v>0.71590650363631669</c:v>
                </c:pt>
                <c:pt idx="6">
                  <c:v>0.71558250355783426</c:v>
                </c:pt>
                <c:pt idx="7">
                  <c:v>0.7157596544137349</c:v>
                </c:pt>
                <c:pt idx="8">
                  <c:v>0.71574554770655763</c:v>
                </c:pt>
                <c:pt idx="9">
                  <c:v>0.71577835988418437</c:v>
                </c:pt>
                <c:pt idx="10">
                  <c:v>0.7132681004696787</c:v>
                </c:pt>
                <c:pt idx="11">
                  <c:v>0.7141738097518745</c:v>
                </c:pt>
                <c:pt idx="12">
                  <c:v>0.71434003022068537</c:v>
                </c:pt>
                <c:pt idx="13">
                  <c:v>0.71507555186878546</c:v>
                </c:pt>
                <c:pt idx="14">
                  <c:v>0.71191131653950201</c:v>
                </c:pt>
                <c:pt idx="15">
                  <c:v>0.71515453563054709</c:v>
                </c:pt>
                <c:pt idx="16">
                  <c:v>0.71367902046289278</c:v>
                </c:pt>
                <c:pt idx="17">
                  <c:v>0.7144047202065632</c:v>
                </c:pt>
                <c:pt idx="18">
                  <c:v>0.71327604694727487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5D-5C47-8D5C-9A15F3FE3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000944"/>
        <c:axId val="1132394688"/>
      </c:scatterChart>
      <c:valAx>
        <c:axId val="114700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394688"/>
        <c:crosses val="autoZero"/>
        <c:crossBetween val="midCat"/>
      </c:valAx>
      <c:valAx>
        <c:axId val="113239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0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AZ18</a:t>
            </a:r>
            <a:r>
              <a:rPr lang="en-US" sz="2000" b="1" baseline="0"/>
              <a:t> Xenolith Slab Spinel</a:t>
            </a:r>
            <a:endParaRPr lang="en-US" sz="2000" b="1"/>
          </a:p>
        </c:rich>
      </c:tx>
      <c:layout>
        <c:manualLayout>
          <c:xMode val="edge"/>
          <c:yMode val="edge"/>
          <c:x val="0.37631401844000267"/>
          <c:y val="1.876675603217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89997183939142"/>
          <c:y val="0.13124865601419464"/>
          <c:w val="0.83967168577612006"/>
          <c:h val="0.65070538057742777"/>
        </c:manualLayout>
      </c:layout>
      <c:scatterChart>
        <c:scatterStyle val="lineMarker"/>
        <c:varyColors val="0"/>
        <c:ser>
          <c:idx val="0"/>
          <c:order val="0"/>
          <c:tx>
            <c:v>WHT1 Slab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Spinel!$T$7:$T$44</c:f>
              <c:numCache>
                <c:formatCode>0.000</c:formatCode>
                <c:ptCount val="38"/>
                <c:pt idx="0">
                  <c:v>10.936883002850626</c:v>
                </c:pt>
                <c:pt idx="1">
                  <c:v>10.835679395202257</c:v>
                </c:pt>
                <c:pt idx="2">
                  <c:v>5.1987543165034724</c:v>
                </c:pt>
                <c:pt idx="3">
                  <c:v>5.8239557320601385</c:v>
                </c:pt>
                <c:pt idx="4">
                  <c:v>5.8608909974028025</c:v>
                </c:pt>
                <c:pt idx="5">
                  <c:v>28.904882412660267</c:v>
                </c:pt>
                <c:pt idx="6">
                  <c:v>28.460362446501541</c:v>
                </c:pt>
                <c:pt idx="7">
                  <c:v>37.388770150012647</c:v>
                </c:pt>
                <c:pt idx="8">
                  <c:v>37.368952480825371</c:v>
                </c:pt>
                <c:pt idx="9">
                  <c:v>28.48475296584763</c:v>
                </c:pt>
                <c:pt idx="10">
                  <c:v>28.526924583256925</c:v>
                </c:pt>
                <c:pt idx="11">
                  <c:v>25.905988776736557</c:v>
                </c:pt>
                <c:pt idx="12">
                  <c:v>24.80847626664999</c:v>
                </c:pt>
                <c:pt idx="13">
                  <c:v>24.603848192097118</c:v>
                </c:pt>
                <c:pt idx="14">
                  <c:v>18.81062479610117</c:v>
                </c:pt>
                <c:pt idx="15">
                  <c:v>4.6984537493471157</c:v>
                </c:pt>
                <c:pt idx="16">
                  <c:v>5.5754144420739431</c:v>
                </c:pt>
                <c:pt idx="17">
                  <c:v>6.2107215265983982</c:v>
                </c:pt>
                <c:pt idx="18">
                  <c:v>8.4954652464433504</c:v>
                </c:pt>
                <c:pt idx="19">
                  <c:v>9.9756011118094676</c:v>
                </c:pt>
                <c:pt idx="20">
                  <c:v>10.239049888937547</c:v>
                </c:pt>
                <c:pt idx="21">
                  <c:v>10.857602477681203</c:v>
                </c:pt>
                <c:pt idx="22">
                  <c:v>34.561270806750763</c:v>
                </c:pt>
                <c:pt idx="23">
                  <c:v>29.58094417262668</c:v>
                </c:pt>
                <c:pt idx="24">
                  <c:v>26.679967508376205</c:v>
                </c:pt>
                <c:pt idx="25">
                  <c:v>10.936883002850626</c:v>
                </c:pt>
                <c:pt idx="26">
                  <c:v>10.835679395202257</c:v>
                </c:pt>
                <c:pt idx="27">
                  <c:v>9.9216649940576787</c:v>
                </c:pt>
                <c:pt idx="28">
                  <c:v>2.5275790238854201</c:v>
                </c:pt>
                <c:pt idx="29">
                  <c:v>2.1217690706737522</c:v>
                </c:pt>
                <c:pt idx="30">
                  <c:v>9.8943421811309236</c:v>
                </c:pt>
                <c:pt idx="31">
                  <c:v>9.8943421811309236</c:v>
                </c:pt>
                <c:pt idx="32">
                  <c:v>9.8943421811309236</c:v>
                </c:pt>
                <c:pt idx="33">
                  <c:v>9.8943421811309236</c:v>
                </c:pt>
                <c:pt idx="34">
                  <c:v>9.8943421811309236</c:v>
                </c:pt>
                <c:pt idx="35">
                  <c:v>9.8943421811309236</c:v>
                </c:pt>
                <c:pt idx="36">
                  <c:v>15.3</c:v>
                </c:pt>
                <c:pt idx="37">
                  <c:v>15.7</c:v>
                </c:pt>
              </c:numCache>
            </c:numRef>
          </c:xVal>
          <c:yVal>
            <c:numRef>
              <c:f>Spinel!$S$7:$S$44</c:f>
              <c:numCache>
                <c:formatCode>General</c:formatCode>
                <c:ptCount val="38"/>
                <c:pt idx="0">
                  <c:v>0.20013602315115203</c:v>
                </c:pt>
                <c:pt idx="1">
                  <c:v>0.20022135449959638</c:v>
                </c:pt>
                <c:pt idx="2">
                  <c:v>0.1948860724240993</c:v>
                </c:pt>
                <c:pt idx="3">
                  <c:v>0.20029266412049659</c:v>
                </c:pt>
                <c:pt idx="4">
                  <c:v>0.19713070162769708</c:v>
                </c:pt>
                <c:pt idx="5">
                  <c:v>0.18013268317662195</c:v>
                </c:pt>
                <c:pt idx="6">
                  <c:v>0.18173798760275917</c:v>
                </c:pt>
                <c:pt idx="7">
                  <c:v>0.18219924149930525</c:v>
                </c:pt>
                <c:pt idx="8">
                  <c:v>0.18213608263993344</c:v>
                </c:pt>
                <c:pt idx="9">
                  <c:v>0.1833338693264342</c:v>
                </c:pt>
                <c:pt idx="10">
                  <c:v>0.18428731669051682</c:v>
                </c:pt>
                <c:pt idx="11">
                  <c:v>0.18281286571717911</c:v>
                </c:pt>
                <c:pt idx="12">
                  <c:v>0.18740853344448991</c:v>
                </c:pt>
                <c:pt idx="13">
                  <c:v>0.18342695368620593</c:v>
                </c:pt>
                <c:pt idx="14">
                  <c:v>0.18369991253927634</c:v>
                </c:pt>
                <c:pt idx="15">
                  <c:v>0.2056887511182213</c:v>
                </c:pt>
                <c:pt idx="16">
                  <c:v>0.2037638260390312</c:v>
                </c:pt>
                <c:pt idx="17">
                  <c:v>0.20060833732788291</c:v>
                </c:pt>
                <c:pt idx="18">
                  <c:v>0.20051093808587689</c:v>
                </c:pt>
                <c:pt idx="19">
                  <c:v>0.19112291387419583</c:v>
                </c:pt>
                <c:pt idx="20">
                  <c:v>0.19359845174416707</c:v>
                </c:pt>
                <c:pt idx="21">
                  <c:v>0.19553301538549808</c:v>
                </c:pt>
                <c:pt idx="22">
                  <c:v>0.18167037723790508</c:v>
                </c:pt>
                <c:pt idx="23">
                  <c:v>0.18771079461172013</c:v>
                </c:pt>
                <c:pt idx="24">
                  <c:v>0.18551696782534574</c:v>
                </c:pt>
                <c:pt idx="25">
                  <c:v>0.19645288327095295</c:v>
                </c:pt>
                <c:pt idx="26">
                  <c:v>0.19683720926844256</c:v>
                </c:pt>
                <c:pt idx="27">
                  <c:v>0.19914506081353175</c:v>
                </c:pt>
                <c:pt idx="28">
                  <c:v>0.23068601381700252</c:v>
                </c:pt>
                <c:pt idx="29">
                  <c:v>0.23002634154082535</c:v>
                </c:pt>
                <c:pt idx="30">
                  <c:v>0.19879212144928171</c:v>
                </c:pt>
                <c:pt idx="31">
                  <c:v>0.19774664303837425</c:v>
                </c:pt>
                <c:pt idx="32">
                  <c:v>0.19849405822905752</c:v>
                </c:pt>
                <c:pt idx="33">
                  <c:v>0.19901245935205733</c:v>
                </c:pt>
                <c:pt idx="34">
                  <c:v>0.19857284112087312</c:v>
                </c:pt>
                <c:pt idx="35">
                  <c:v>0.20004995116348884</c:v>
                </c:pt>
                <c:pt idx="36">
                  <c:v>0.18323293753251002</c:v>
                </c:pt>
                <c:pt idx="37">
                  <c:v>0.18374746743693332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B8-954D-8670-C02D4155B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Distance</a:t>
                </a:r>
                <a:r>
                  <a:rPr lang="en-US" sz="1400" b="1" baseline="0"/>
                  <a:t> from edge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</c:valAx>
      <c:valAx>
        <c:axId val="994188208"/>
        <c:scaling>
          <c:orientation val="minMax"/>
          <c:min val="0.1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Cr#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594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AZ18</a:t>
            </a:r>
            <a:r>
              <a:rPr lang="en-US" sz="2000" b="1" baseline="0"/>
              <a:t> Xenolith Slab Spinel</a:t>
            </a:r>
            <a:endParaRPr lang="en-US" sz="2000" b="1"/>
          </a:p>
        </c:rich>
      </c:tx>
      <c:layout>
        <c:manualLayout>
          <c:xMode val="edge"/>
          <c:yMode val="edge"/>
          <c:x val="0.37631401844000267"/>
          <c:y val="1.876675603217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89997183939142"/>
          <c:y val="0.13124865601419464"/>
          <c:w val="0.83967168577612006"/>
          <c:h val="0.65070538057742777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Spinel!$Q$45:$Q$63</c:f>
              <c:numCache>
                <c:formatCode>General</c:formatCode>
                <c:ptCount val="19"/>
                <c:pt idx="0">
                  <c:v>5.1827660925672578</c:v>
                </c:pt>
                <c:pt idx="1">
                  <c:v>8.3655321851361446</c:v>
                </c:pt>
                <c:pt idx="2">
                  <c:v>11.548298277703402</c:v>
                </c:pt>
                <c:pt idx="3">
                  <c:v>14.804062396923261</c:v>
                </c:pt>
                <c:pt idx="4">
                  <c:v>18.056753590381959</c:v>
                </c:pt>
                <c:pt idx="5">
                  <c:v>21.239519682949531</c:v>
                </c:pt>
                <c:pt idx="6">
                  <c:v>24.422285775518105</c:v>
                </c:pt>
                <c:pt idx="7">
                  <c:v>27.605051868085365</c:v>
                </c:pt>
                <c:pt idx="8">
                  <c:v>30.787817960652937</c:v>
                </c:pt>
                <c:pt idx="9">
                  <c:v>34.043582079873829</c:v>
                </c:pt>
                <c:pt idx="10">
                  <c:v>37.226348172441405</c:v>
                </c:pt>
                <c:pt idx="11">
                  <c:v>40.409114265008661</c:v>
                </c:pt>
                <c:pt idx="12">
                  <c:v>43.591880357577232</c:v>
                </c:pt>
                <c:pt idx="13">
                  <c:v>46.7746464501448</c:v>
                </c:pt>
                <c:pt idx="14">
                  <c:v>50.027337643603495</c:v>
                </c:pt>
                <c:pt idx="15">
                  <c:v>53.28310176282335</c:v>
                </c:pt>
                <c:pt idx="16">
                  <c:v>56.465867855390606</c:v>
                </c:pt>
                <c:pt idx="17">
                  <c:v>59.648633947959496</c:v>
                </c:pt>
                <c:pt idx="18">
                  <c:v>62.831400040526752</c:v>
                </c:pt>
              </c:numCache>
            </c:numRef>
          </c:xVal>
          <c:yVal>
            <c:numRef>
              <c:f>Spinel!$R$45:$R$63</c:f>
              <c:numCache>
                <c:formatCode>General</c:formatCode>
                <c:ptCount val="19"/>
                <c:pt idx="0">
                  <c:v>0.74477607871714524</c:v>
                </c:pt>
                <c:pt idx="1">
                  <c:v>0.73624422365606101</c:v>
                </c:pt>
                <c:pt idx="2">
                  <c:v>0.72940158373622643</c:v>
                </c:pt>
                <c:pt idx="3">
                  <c:v>0.72633392412567477</c:v>
                </c:pt>
                <c:pt idx="4">
                  <c:v>0.72119777267120011</c:v>
                </c:pt>
                <c:pt idx="5">
                  <c:v>0.71590650363631669</c:v>
                </c:pt>
                <c:pt idx="6">
                  <c:v>0.71558250355783426</c:v>
                </c:pt>
                <c:pt idx="7">
                  <c:v>0.7157596544137349</c:v>
                </c:pt>
                <c:pt idx="8">
                  <c:v>0.71574554770655763</c:v>
                </c:pt>
                <c:pt idx="9">
                  <c:v>0.71577835988418437</c:v>
                </c:pt>
                <c:pt idx="10">
                  <c:v>0.7132681004696787</c:v>
                </c:pt>
                <c:pt idx="11">
                  <c:v>0.7141738097518745</c:v>
                </c:pt>
                <c:pt idx="12">
                  <c:v>0.71434003022068537</c:v>
                </c:pt>
                <c:pt idx="13">
                  <c:v>0.71507555186878546</c:v>
                </c:pt>
                <c:pt idx="14">
                  <c:v>0.71191131653950201</c:v>
                </c:pt>
                <c:pt idx="15">
                  <c:v>0.71515453563054709</c:v>
                </c:pt>
                <c:pt idx="16">
                  <c:v>0.71367902046289278</c:v>
                </c:pt>
                <c:pt idx="17">
                  <c:v>0.7144047202065632</c:v>
                </c:pt>
                <c:pt idx="18">
                  <c:v>0.71327604694727487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DC-FE4F-8D55-91C80E33A365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Spinel!$Q$64:$Q$67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Spinel!$R$64:$R$67</c:f>
              <c:numCache>
                <c:formatCode>General</c:formatCode>
                <c:ptCount val="4"/>
                <c:pt idx="0">
                  <c:v>0.71173320383160632</c:v>
                </c:pt>
                <c:pt idx="1">
                  <c:v>0.70765924188852725</c:v>
                </c:pt>
                <c:pt idx="2">
                  <c:v>0.71285760810080345</c:v>
                </c:pt>
                <c:pt idx="3">
                  <c:v>0.71925505497300146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DC-FE4F-8D55-91C80E33A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Distance</a:t>
                </a:r>
                <a:r>
                  <a:rPr lang="en-US" sz="1400" b="1" baseline="0"/>
                  <a:t> from edge µm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</c:valAx>
      <c:valAx>
        <c:axId val="994188208"/>
        <c:scaling>
          <c:orientation val="minMax"/>
          <c:min val="0.7000000000000000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Mg#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594960"/>
        <c:crossesAt val="-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AZ18</a:t>
            </a:r>
            <a:r>
              <a:rPr lang="en-US" sz="2000" b="1" baseline="0"/>
              <a:t> Xenolith Slab Spinel</a:t>
            </a:r>
            <a:endParaRPr lang="en-US" sz="2000" b="1"/>
          </a:p>
        </c:rich>
      </c:tx>
      <c:layout>
        <c:manualLayout>
          <c:xMode val="edge"/>
          <c:yMode val="edge"/>
          <c:x val="0.37631401844000267"/>
          <c:y val="1.876675603217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89997183939142"/>
          <c:y val="0.13124865601419464"/>
          <c:w val="0.83967168577612006"/>
          <c:h val="0.65070538057742777"/>
        </c:manualLayout>
      </c:layout>
      <c:scatterChart>
        <c:scatterStyle val="lineMarker"/>
        <c:varyColors val="0"/>
        <c:ser>
          <c:idx val="1"/>
          <c:order val="0"/>
          <c:tx>
            <c:v>Primary Spinel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Spinel!$Q$45:$Q$63</c:f>
              <c:numCache>
                <c:formatCode>General</c:formatCode>
                <c:ptCount val="19"/>
                <c:pt idx="0">
                  <c:v>5.1827660925672578</c:v>
                </c:pt>
                <c:pt idx="1">
                  <c:v>8.3655321851361446</c:v>
                </c:pt>
                <c:pt idx="2">
                  <c:v>11.548298277703402</c:v>
                </c:pt>
                <c:pt idx="3">
                  <c:v>14.804062396923261</c:v>
                </c:pt>
                <c:pt idx="4">
                  <c:v>18.056753590381959</c:v>
                </c:pt>
                <c:pt idx="5">
                  <c:v>21.239519682949531</c:v>
                </c:pt>
                <c:pt idx="6">
                  <c:v>24.422285775518105</c:v>
                </c:pt>
                <c:pt idx="7">
                  <c:v>27.605051868085365</c:v>
                </c:pt>
                <c:pt idx="8">
                  <c:v>30.787817960652937</c:v>
                </c:pt>
                <c:pt idx="9">
                  <c:v>34.043582079873829</c:v>
                </c:pt>
                <c:pt idx="10">
                  <c:v>37.226348172441405</c:v>
                </c:pt>
                <c:pt idx="11">
                  <c:v>40.409114265008661</c:v>
                </c:pt>
                <c:pt idx="12">
                  <c:v>43.591880357577232</c:v>
                </c:pt>
                <c:pt idx="13">
                  <c:v>46.7746464501448</c:v>
                </c:pt>
                <c:pt idx="14">
                  <c:v>50.027337643603495</c:v>
                </c:pt>
                <c:pt idx="15">
                  <c:v>53.28310176282335</c:v>
                </c:pt>
                <c:pt idx="16">
                  <c:v>56.465867855390606</c:v>
                </c:pt>
                <c:pt idx="17">
                  <c:v>59.648633947959496</c:v>
                </c:pt>
                <c:pt idx="18">
                  <c:v>62.831400040526752</c:v>
                </c:pt>
              </c:numCache>
            </c:numRef>
          </c:xVal>
          <c:yVal>
            <c:numRef>
              <c:f>Spinel!$M$45:$M$63</c:f>
              <c:numCache>
                <c:formatCode>General</c:formatCode>
                <c:ptCount val="19"/>
                <c:pt idx="0">
                  <c:v>0.15156600000000001</c:v>
                </c:pt>
                <c:pt idx="1">
                  <c:v>0.15168100000000001</c:v>
                </c:pt>
                <c:pt idx="2">
                  <c:v>0.14285300000000001</c:v>
                </c:pt>
                <c:pt idx="3">
                  <c:v>0.15509400000000001</c:v>
                </c:pt>
                <c:pt idx="4">
                  <c:v>0.13777300000000001</c:v>
                </c:pt>
                <c:pt idx="5">
                  <c:v>0.145592</c:v>
                </c:pt>
                <c:pt idx="6">
                  <c:v>0.15776599999999999</c:v>
                </c:pt>
                <c:pt idx="7">
                  <c:v>0.13777400000000001</c:v>
                </c:pt>
                <c:pt idx="8">
                  <c:v>0.14838899999999999</c:v>
                </c:pt>
                <c:pt idx="9">
                  <c:v>0.14360700000000001</c:v>
                </c:pt>
                <c:pt idx="10">
                  <c:v>0.15052499999999999</c:v>
                </c:pt>
                <c:pt idx="11">
                  <c:v>0.15251100000000001</c:v>
                </c:pt>
                <c:pt idx="12">
                  <c:v>0.15518399999999999</c:v>
                </c:pt>
                <c:pt idx="13">
                  <c:v>0.15271399999999999</c:v>
                </c:pt>
                <c:pt idx="14">
                  <c:v>0.14130499999999999</c:v>
                </c:pt>
                <c:pt idx="15">
                  <c:v>0.148726</c:v>
                </c:pt>
                <c:pt idx="16">
                  <c:v>0.14891699999999999</c:v>
                </c:pt>
                <c:pt idx="17">
                  <c:v>0.145788</c:v>
                </c:pt>
                <c:pt idx="18">
                  <c:v>0.15074399999999999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78-CF41-83B3-01FEFE23A3B7}"/>
            </c:ext>
          </c:extLst>
        </c:ser>
        <c:ser>
          <c:idx val="2"/>
          <c:order val="1"/>
          <c:tx>
            <c:v>Melt Vein Overgrowth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Spinel!$Q$64:$Q$67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Spinel!$M$64:$M$67</c:f>
              <c:numCache>
                <c:formatCode>General</c:formatCode>
                <c:ptCount val="4"/>
                <c:pt idx="0">
                  <c:v>0.381853</c:v>
                </c:pt>
                <c:pt idx="1">
                  <c:v>0.44969199999999998</c:v>
                </c:pt>
                <c:pt idx="2">
                  <c:v>0.36959599999999998</c:v>
                </c:pt>
                <c:pt idx="3">
                  <c:v>0.37095899999999998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78-CF41-83B3-01FEFE23A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Distance</a:t>
                </a:r>
                <a:r>
                  <a:rPr lang="en-US" sz="1400" b="1" baseline="0"/>
                  <a:t> from edge µm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</c:valAx>
      <c:valAx>
        <c:axId val="9941882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TiO2 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594960"/>
        <c:crossesAt val="-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AZ18</a:t>
            </a:r>
            <a:r>
              <a:rPr lang="en-US" sz="2000" b="1" baseline="0"/>
              <a:t> Xenolith Slab Spinel</a:t>
            </a:r>
            <a:endParaRPr lang="en-US" sz="2000" b="1"/>
          </a:p>
        </c:rich>
      </c:tx>
      <c:layout>
        <c:manualLayout>
          <c:xMode val="edge"/>
          <c:yMode val="edge"/>
          <c:x val="0.37631401844000267"/>
          <c:y val="1.876675603217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89997183939142"/>
          <c:y val="0.13124865601419464"/>
          <c:w val="0.83967168577612006"/>
          <c:h val="0.6507053805774277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Spinel!$T$7:$T$44</c:f>
              <c:numCache>
                <c:formatCode>0.000</c:formatCode>
                <c:ptCount val="38"/>
                <c:pt idx="0">
                  <c:v>10.936883002850626</c:v>
                </c:pt>
                <c:pt idx="1">
                  <c:v>10.835679395202257</c:v>
                </c:pt>
                <c:pt idx="2">
                  <c:v>5.1987543165034724</c:v>
                </c:pt>
                <c:pt idx="3">
                  <c:v>5.8239557320601385</c:v>
                </c:pt>
                <c:pt idx="4">
                  <c:v>5.8608909974028025</c:v>
                </c:pt>
                <c:pt idx="5">
                  <c:v>28.904882412660267</c:v>
                </c:pt>
                <c:pt idx="6">
                  <c:v>28.460362446501541</c:v>
                </c:pt>
                <c:pt idx="7">
                  <c:v>37.388770150012647</c:v>
                </c:pt>
                <c:pt idx="8">
                  <c:v>37.368952480825371</c:v>
                </c:pt>
                <c:pt idx="9">
                  <c:v>28.48475296584763</c:v>
                </c:pt>
                <c:pt idx="10">
                  <c:v>28.526924583256925</c:v>
                </c:pt>
                <c:pt idx="11">
                  <c:v>25.905988776736557</c:v>
                </c:pt>
                <c:pt idx="12">
                  <c:v>24.80847626664999</c:v>
                </c:pt>
                <c:pt idx="13">
                  <c:v>24.603848192097118</c:v>
                </c:pt>
                <c:pt idx="14">
                  <c:v>18.81062479610117</c:v>
                </c:pt>
                <c:pt idx="15">
                  <c:v>4.6984537493471157</c:v>
                </c:pt>
                <c:pt idx="16">
                  <c:v>5.5754144420739431</c:v>
                </c:pt>
                <c:pt idx="17">
                  <c:v>6.2107215265983982</c:v>
                </c:pt>
                <c:pt idx="18">
                  <c:v>8.4954652464433504</c:v>
                </c:pt>
                <c:pt idx="19">
                  <c:v>9.9756011118094676</c:v>
                </c:pt>
                <c:pt idx="20">
                  <c:v>10.239049888937547</c:v>
                </c:pt>
                <c:pt idx="21">
                  <c:v>10.857602477681203</c:v>
                </c:pt>
                <c:pt idx="22">
                  <c:v>34.561270806750763</c:v>
                </c:pt>
                <c:pt idx="23">
                  <c:v>29.58094417262668</c:v>
                </c:pt>
                <c:pt idx="24">
                  <c:v>26.679967508376205</c:v>
                </c:pt>
                <c:pt idx="25">
                  <c:v>10.936883002850626</c:v>
                </c:pt>
                <c:pt idx="26">
                  <c:v>10.835679395202257</c:v>
                </c:pt>
                <c:pt idx="27">
                  <c:v>9.9216649940576787</c:v>
                </c:pt>
                <c:pt idx="28">
                  <c:v>2.5275790238854201</c:v>
                </c:pt>
                <c:pt idx="29">
                  <c:v>2.1217690706737522</c:v>
                </c:pt>
                <c:pt idx="30">
                  <c:v>9.8943421811309236</c:v>
                </c:pt>
                <c:pt idx="31">
                  <c:v>9.8943421811309236</c:v>
                </c:pt>
                <c:pt idx="32">
                  <c:v>9.8943421811309236</c:v>
                </c:pt>
                <c:pt idx="33">
                  <c:v>9.8943421811309236</c:v>
                </c:pt>
                <c:pt idx="34">
                  <c:v>9.8943421811309236</c:v>
                </c:pt>
                <c:pt idx="35">
                  <c:v>9.8943421811309236</c:v>
                </c:pt>
                <c:pt idx="36">
                  <c:v>15.3</c:v>
                </c:pt>
                <c:pt idx="37">
                  <c:v>15.7</c:v>
                </c:pt>
              </c:numCache>
            </c:numRef>
          </c:xVal>
          <c:yVal>
            <c:numRef>
              <c:f>Spinel!$R$7:$R$44</c:f>
              <c:numCache>
                <c:formatCode>0.0000</c:formatCode>
                <c:ptCount val="38"/>
                <c:pt idx="0">
                  <c:v>0.69899999999999995</c:v>
                </c:pt>
                <c:pt idx="1">
                  <c:v>0.72189999999999999</c:v>
                </c:pt>
                <c:pt idx="2">
                  <c:v>0.74360000000000004</c:v>
                </c:pt>
                <c:pt idx="3">
                  <c:v>0.70840000000000003</c:v>
                </c:pt>
                <c:pt idx="4">
                  <c:v>0.70299999999999996</c:v>
                </c:pt>
                <c:pt idx="5">
                  <c:v>0.71319999999999995</c:v>
                </c:pt>
                <c:pt idx="6">
                  <c:v>0.71709999999999996</c:v>
                </c:pt>
                <c:pt idx="7" formatCode="General">
                  <c:v>0.71046452876512334</c:v>
                </c:pt>
                <c:pt idx="8" formatCode="General">
                  <c:v>0.71433834005662533</c:v>
                </c:pt>
                <c:pt idx="9" formatCode="General">
                  <c:v>0.70815513055169454</c:v>
                </c:pt>
                <c:pt idx="10" formatCode="General">
                  <c:v>0.71351159744403947</c:v>
                </c:pt>
                <c:pt idx="11" formatCode="General">
                  <c:v>0.71432419442244099</c:v>
                </c:pt>
                <c:pt idx="12" formatCode="General">
                  <c:v>0.71022872271425452</c:v>
                </c:pt>
                <c:pt idx="13" formatCode="General">
                  <c:v>0.71116729999921724</c:v>
                </c:pt>
                <c:pt idx="14" formatCode="General">
                  <c:v>0.74677742380545153</c:v>
                </c:pt>
                <c:pt idx="15" formatCode="General">
                  <c:v>0.69869770394526409</c:v>
                </c:pt>
                <c:pt idx="16" formatCode="General">
                  <c:v>0.69944125100654075</c:v>
                </c:pt>
                <c:pt idx="17" formatCode="General">
                  <c:v>0.71049356192848045</c:v>
                </c:pt>
                <c:pt idx="18" formatCode="General">
                  <c:v>0.70161829584921576</c:v>
                </c:pt>
                <c:pt idx="19" formatCode="General">
                  <c:v>0.7169213837804076</c:v>
                </c:pt>
                <c:pt idx="20" formatCode="General">
                  <c:v>0.70643422340298379</c:v>
                </c:pt>
                <c:pt idx="21" formatCode="General">
                  <c:v>0.71597047539380876</c:v>
                </c:pt>
                <c:pt idx="22" formatCode="General">
                  <c:v>0.71737519658573623</c:v>
                </c:pt>
                <c:pt idx="23" formatCode="General">
                  <c:v>0.70858183058719548</c:v>
                </c:pt>
                <c:pt idx="24" formatCode="General">
                  <c:v>0.7076596581937854</c:v>
                </c:pt>
                <c:pt idx="25" formatCode="General">
                  <c:v>0.72924573662273329</c:v>
                </c:pt>
                <c:pt idx="26" formatCode="General">
                  <c:v>0.73943635467445834</c:v>
                </c:pt>
                <c:pt idx="27" formatCode="General">
                  <c:v>0.70499516443493337</c:v>
                </c:pt>
                <c:pt idx="28" formatCode="General">
                  <c:v>0.70031219229600306</c:v>
                </c:pt>
                <c:pt idx="29" formatCode="General">
                  <c:v>0.69254544201116808</c:v>
                </c:pt>
                <c:pt idx="30" formatCode="General">
                  <c:v>0.69943923106577355</c:v>
                </c:pt>
                <c:pt idx="31" formatCode="General">
                  <c:v>0.70306062643705169</c:v>
                </c:pt>
                <c:pt idx="32" formatCode="General">
                  <c:v>0.70140540840927856</c:v>
                </c:pt>
                <c:pt idx="33" formatCode="General">
                  <c:v>0.70450763902586755</c:v>
                </c:pt>
                <c:pt idx="34" formatCode="General">
                  <c:v>0.70476287748337507</c:v>
                </c:pt>
                <c:pt idx="35" formatCode="General">
                  <c:v>0.7123989485782688</c:v>
                </c:pt>
                <c:pt idx="36" formatCode="General">
                  <c:v>0.70911271272352983</c:v>
                </c:pt>
                <c:pt idx="37" formatCode="General">
                  <c:v>0.71345474071874571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37-0946-A454-B342C9C13DA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Spinel!$T$45:$T$63</c:f>
              <c:numCache>
                <c:formatCode>0.000</c:formatCode>
                <c:ptCount val="19"/>
                <c:pt idx="0">
                  <c:v>28.1</c:v>
                </c:pt>
                <c:pt idx="1">
                  <c:v>28.1</c:v>
                </c:pt>
                <c:pt idx="2">
                  <c:v>28.1</c:v>
                </c:pt>
                <c:pt idx="3">
                  <c:v>28.1</c:v>
                </c:pt>
                <c:pt idx="4">
                  <c:v>28.1</c:v>
                </c:pt>
                <c:pt idx="5">
                  <c:v>28.1</c:v>
                </c:pt>
                <c:pt idx="6">
                  <c:v>28.1</c:v>
                </c:pt>
                <c:pt idx="7">
                  <c:v>28.1</c:v>
                </c:pt>
                <c:pt idx="8">
                  <c:v>28.1</c:v>
                </c:pt>
                <c:pt idx="9">
                  <c:v>28.1</c:v>
                </c:pt>
                <c:pt idx="10">
                  <c:v>28.1</c:v>
                </c:pt>
                <c:pt idx="11">
                  <c:v>28.1</c:v>
                </c:pt>
                <c:pt idx="12">
                  <c:v>28.1</c:v>
                </c:pt>
                <c:pt idx="13">
                  <c:v>28.1</c:v>
                </c:pt>
                <c:pt idx="14">
                  <c:v>28.1</c:v>
                </c:pt>
                <c:pt idx="15">
                  <c:v>28.1</c:v>
                </c:pt>
                <c:pt idx="16">
                  <c:v>28.1</c:v>
                </c:pt>
                <c:pt idx="17">
                  <c:v>28.1</c:v>
                </c:pt>
                <c:pt idx="18">
                  <c:v>28.1</c:v>
                </c:pt>
              </c:numCache>
            </c:numRef>
          </c:xVal>
          <c:yVal>
            <c:numRef>
              <c:f>Spinel!$R$45:$R$63</c:f>
              <c:numCache>
                <c:formatCode>General</c:formatCode>
                <c:ptCount val="19"/>
                <c:pt idx="0">
                  <c:v>0.74477607871714524</c:v>
                </c:pt>
                <c:pt idx="1">
                  <c:v>0.73624422365606101</c:v>
                </c:pt>
                <c:pt idx="2">
                  <c:v>0.72940158373622643</c:v>
                </c:pt>
                <c:pt idx="3">
                  <c:v>0.72633392412567477</c:v>
                </c:pt>
                <c:pt idx="4">
                  <c:v>0.72119777267120011</c:v>
                </c:pt>
                <c:pt idx="5">
                  <c:v>0.71590650363631669</c:v>
                </c:pt>
                <c:pt idx="6">
                  <c:v>0.71558250355783426</c:v>
                </c:pt>
                <c:pt idx="7">
                  <c:v>0.7157596544137349</c:v>
                </c:pt>
                <c:pt idx="8">
                  <c:v>0.71574554770655763</c:v>
                </c:pt>
                <c:pt idx="9">
                  <c:v>0.71577835988418437</c:v>
                </c:pt>
                <c:pt idx="10">
                  <c:v>0.7132681004696787</c:v>
                </c:pt>
                <c:pt idx="11">
                  <c:v>0.7141738097518745</c:v>
                </c:pt>
                <c:pt idx="12">
                  <c:v>0.71434003022068537</c:v>
                </c:pt>
                <c:pt idx="13">
                  <c:v>0.71507555186878546</c:v>
                </c:pt>
                <c:pt idx="14">
                  <c:v>0.71191131653950201</c:v>
                </c:pt>
                <c:pt idx="15">
                  <c:v>0.71515453563054709</c:v>
                </c:pt>
                <c:pt idx="16">
                  <c:v>0.71367902046289278</c:v>
                </c:pt>
                <c:pt idx="17">
                  <c:v>0.7144047202065632</c:v>
                </c:pt>
                <c:pt idx="18">
                  <c:v>0.71327604694727487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37-0946-A454-B342C9C13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Distance</a:t>
                </a:r>
                <a:r>
                  <a:rPr lang="en-US" sz="1400" b="1" baseline="0"/>
                  <a:t> from edge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</c:valAx>
      <c:valAx>
        <c:axId val="994188208"/>
        <c:scaling>
          <c:orientation val="minMax"/>
          <c:min val="0.6800000000000001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Mg#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594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AZ18</a:t>
            </a:r>
            <a:r>
              <a:rPr lang="en-US" sz="2000" b="1" baseline="0"/>
              <a:t> Xenolith Slab Spinel</a:t>
            </a:r>
            <a:endParaRPr lang="en-US" sz="2000" b="1"/>
          </a:p>
        </c:rich>
      </c:tx>
      <c:layout>
        <c:manualLayout>
          <c:xMode val="edge"/>
          <c:yMode val="edge"/>
          <c:x val="0.37631401844000267"/>
          <c:y val="1.876675603217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89997183939142"/>
          <c:y val="0.13124865601419464"/>
          <c:w val="0.83967168577612006"/>
          <c:h val="0.6507053805774277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Spinel!$T$7:$T$44</c:f>
              <c:numCache>
                <c:formatCode>0.000</c:formatCode>
                <c:ptCount val="38"/>
                <c:pt idx="0">
                  <c:v>10.936883002850626</c:v>
                </c:pt>
                <c:pt idx="1">
                  <c:v>10.835679395202257</c:v>
                </c:pt>
                <c:pt idx="2">
                  <c:v>5.1987543165034724</c:v>
                </c:pt>
                <c:pt idx="3">
                  <c:v>5.8239557320601385</c:v>
                </c:pt>
                <c:pt idx="4">
                  <c:v>5.8608909974028025</c:v>
                </c:pt>
                <c:pt idx="5">
                  <c:v>28.904882412660267</c:v>
                </c:pt>
                <c:pt idx="6">
                  <c:v>28.460362446501541</c:v>
                </c:pt>
                <c:pt idx="7">
                  <c:v>37.388770150012647</c:v>
                </c:pt>
                <c:pt idx="8">
                  <c:v>37.368952480825371</c:v>
                </c:pt>
                <c:pt idx="9">
                  <c:v>28.48475296584763</c:v>
                </c:pt>
                <c:pt idx="10">
                  <c:v>28.526924583256925</c:v>
                </c:pt>
                <c:pt idx="11">
                  <c:v>25.905988776736557</c:v>
                </c:pt>
                <c:pt idx="12">
                  <c:v>24.80847626664999</c:v>
                </c:pt>
                <c:pt idx="13">
                  <c:v>24.603848192097118</c:v>
                </c:pt>
                <c:pt idx="14">
                  <c:v>18.81062479610117</c:v>
                </c:pt>
                <c:pt idx="15">
                  <c:v>4.6984537493471157</c:v>
                </c:pt>
                <c:pt idx="16">
                  <c:v>5.5754144420739431</c:v>
                </c:pt>
                <c:pt idx="17">
                  <c:v>6.2107215265983982</c:v>
                </c:pt>
                <c:pt idx="18">
                  <c:v>8.4954652464433504</c:v>
                </c:pt>
                <c:pt idx="19">
                  <c:v>9.9756011118094676</c:v>
                </c:pt>
                <c:pt idx="20">
                  <c:v>10.239049888937547</c:v>
                </c:pt>
                <c:pt idx="21">
                  <c:v>10.857602477681203</c:v>
                </c:pt>
                <c:pt idx="22">
                  <c:v>34.561270806750763</c:v>
                </c:pt>
                <c:pt idx="23">
                  <c:v>29.58094417262668</c:v>
                </c:pt>
                <c:pt idx="24">
                  <c:v>26.679967508376205</c:v>
                </c:pt>
                <c:pt idx="25">
                  <c:v>10.936883002850626</c:v>
                </c:pt>
                <c:pt idx="26">
                  <c:v>10.835679395202257</c:v>
                </c:pt>
                <c:pt idx="27">
                  <c:v>9.9216649940576787</c:v>
                </c:pt>
                <c:pt idx="28">
                  <c:v>2.5275790238854201</c:v>
                </c:pt>
                <c:pt idx="29">
                  <c:v>2.1217690706737522</c:v>
                </c:pt>
                <c:pt idx="30">
                  <c:v>9.8943421811309236</c:v>
                </c:pt>
                <c:pt idx="31">
                  <c:v>9.8943421811309236</c:v>
                </c:pt>
                <c:pt idx="32">
                  <c:v>9.8943421811309236</c:v>
                </c:pt>
                <c:pt idx="33">
                  <c:v>9.8943421811309236</c:v>
                </c:pt>
                <c:pt idx="34">
                  <c:v>9.8943421811309236</c:v>
                </c:pt>
                <c:pt idx="35">
                  <c:v>9.8943421811309236</c:v>
                </c:pt>
                <c:pt idx="36">
                  <c:v>15.3</c:v>
                </c:pt>
                <c:pt idx="37">
                  <c:v>15.7</c:v>
                </c:pt>
              </c:numCache>
            </c:numRef>
          </c:xVal>
          <c:yVal>
            <c:numRef>
              <c:f>Spinel!$M$7:$M$44</c:f>
              <c:numCache>
                <c:formatCode>General</c:formatCode>
                <c:ptCount val="38"/>
                <c:pt idx="0">
                  <c:v>0.21288799999999999</c:v>
                </c:pt>
                <c:pt idx="1">
                  <c:v>0.21965000000000001</c:v>
                </c:pt>
                <c:pt idx="2">
                  <c:v>0.21107200000000001</c:v>
                </c:pt>
                <c:pt idx="3">
                  <c:v>0.220496</c:v>
                </c:pt>
                <c:pt idx="4">
                  <c:v>0.206571</c:v>
                </c:pt>
                <c:pt idx="5">
                  <c:v>0.14560400000000001</c:v>
                </c:pt>
                <c:pt idx="6">
                  <c:v>0.15309700000000001</c:v>
                </c:pt>
                <c:pt idx="7">
                  <c:v>0.18662500000000001</c:v>
                </c:pt>
                <c:pt idx="8">
                  <c:v>0.19170300000000001</c:v>
                </c:pt>
                <c:pt idx="9">
                  <c:v>0.185307</c:v>
                </c:pt>
                <c:pt idx="10">
                  <c:v>0.183258</c:v>
                </c:pt>
                <c:pt idx="11">
                  <c:v>0.18267600000000001</c:v>
                </c:pt>
                <c:pt idx="12">
                  <c:v>0.19073399999999999</c:v>
                </c:pt>
                <c:pt idx="13">
                  <c:v>0.185582</c:v>
                </c:pt>
                <c:pt idx="14">
                  <c:v>0.187275</c:v>
                </c:pt>
                <c:pt idx="15">
                  <c:v>0.25187300000000001</c:v>
                </c:pt>
                <c:pt idx="16">
                  <c:v>0.24729000000000001</c:v>
                </c:pt>
                <c:pt idx="17">
                  <c:v>0.26683899999999999</c:v>
                </c:pt>
                <c:pt idx="18">
                  <c:v>0.24051600000000001</c:v>
                </c:pt>
                <c:pt idx="19">
                  <c:v>0.22381999999999999</c:v>
                </c:pt>
                <c:pt idx="20">
                  <c:v>0.21703500000000001</c:v>
                </c:pt>
                <c:pt idx="21">
                  <c:v>0.22934599999999999</c:v>
                </c:pt>
                <c:pt idx="22">
                  <c:v>0.195768</c:v>
                </c:pt>
                <c:pt idx="23">
                  <c:v>0.19008</c:v>
                </c:pt>
                <c:pt idx="24">
                  <c:v>0.183944</c:v>
                </c:pt>
                <c:pt idx="25">
                  <c:v>0.22347600000000001</c:v>
                </c:pt>
                <c:pt idx="26">
                  <c:v>0.19867899999999999</c:v>
                </c:pt>
                <c:pt idx="27">
                  <c:v>0.22592799999999999</c:v>
                </c:pt>
                <c:pt idx="28">
                  <c:v>0.296101</c:v>
                </c:pt>
                <c:pt idx="29">
                  <c:v>0.29801899999999998</c:v>
                </c:pt>
                <c:pt idx="30">
                  <c:v>0.224301</c:v>
                </c:pt>
                <c:pt idx="31">
                  <c:v>0.22986999999999999</c:v>
                </c:pt>
                <c:pt idx="32">
                  <c:v>0.22791900000000001</c:v>
                </c:pt>
                <c:pt idx="33">
                  <c:v>0.22720799999999999</c:v>
                </c:pt>
                <c:pt idx="34">
                  <c:v>0.22395999999999999</c:v>
                </c:pt>
                <c:pt idx="35">
                  <c:v>0.22631799999999999</c:v>
                </c:pt>
                <c:pt idx="36">
                  <c:v>0.150839</c:v>
                </c:pt>
                <c:pt idx="37">
                  <c:v>0.163108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EF-804C-B715-156B9361D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Distance</a:t>
                </a:r>
                <a:r>
                  <a:rPr lang="en-US" sz="1400" b="1" baseline="0"/>
                  <a:t> from edge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</c:valAx>
      <c:valAx>
        <c:axId val="994188208"/>
        <c:scaling>
          <c:orientation val="minMax"/>
          <c:min val="0.1500000000000000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TiO2</a:t>
                </a:r>
                <a:r>
                  <a:rPr lang="en-US" sz="1400" b="1" baseline="0"/>
                  <a:t> wt%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594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AZ18</a:t>
            </a:r>
            <a:r>
              <a:rPr lang="en-US" sz="2000" b="1" baseline="0"/>
              <a:t> Xenolith Slab Spinel</a:t>
            </a:r>
            <a:endParaRPr lang="en-US" sz="2000" b="1"/>
          </a:p>
        </c:rich>
      </c:tx>
      <c:layout>
        <c:manualLayout>
          <c:xMode val="edge"/>
          <c:yMode val="edge"/>
          <c:x val="0.37631401844000267"/>
          <c:y val="1.876675603217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91296311418174"/>
          <c:y val="0.12781777767692257"/>
          <c:w val="0.83967168577612006"/>
          <c:h val="0.65070538057742777"/>
        </c:manualLayout>
      </c:layout>
      <c:scatterChart>
        <c:scatterStyle val="lineMarker"/>
        <c:varyColors val="0"/>
        <c:ser>
          <c:idx val="0"/>
          <c:order val="0"/>
          <c:tx>
            <c:v>Large Spinel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Spinel!$M$7:$M$44</c:f>
              <c:numCache>
                <c:formatCode>General</c:formatCode>
                <c:ptCount val="38"/>
                <c:pt idx="0">
                  <c:v>0.21288799999999999</c:v>
                </c:pt>
                <c:pt idx="1">
                  <c:v>0.21965000000000001</c:v>
                </c:pt>
                <c:pt idx="2">
                  <c:v>0.21107200000000001</c:v>
                </c:pt>
                <c:pt idx="3">
                  <c:v>0.220496</c:v>
                </c:pt>
                <c:pt idx="4">
                  <c:v>0.206571</c:v>
                </c:pt>
                <c:pt idx="5">
                  <c:v>0.14560400000000001</c:v>
                </c:pt>
                <c:pt idx="6">
                  <c:v>0.15309700000000001</c:v>
                </c:pt>
                <c:pt idx="7">
                  <c:v>0.18662500000000001</c:v>
                </c:pt>
                <c:pt idx="8">
                  <c:v>0.19170300000000001</c:v>
                </c:pt>
                <c:pt idx="9">
                  <c:v>0.185307</c:v>
                </c:pt>
                <c:pt idx="10">
                  <c:v>0.183258</c:v>
                </c:pt>
                <c:pt idx="11">
                  <c:v>0.18267600000000001</c:v>
                </c:pt>
                <c:pt idx="12">
                  <c:v>0.19073399999999999</c:v>
                </c:pt>
                <c:pt idx="13">
                  <c:v>0.185582</c:v>
                </c:pt>
                <c:pt idx="14">
                  <c:v>0.187275</c:v>
                </c:pt>
                <c:pt idx="15">
                  <c:v>0.25187300000000001</c:v>
                </c:pt>
                <c:pt idx="16">
                  <c:v>0.24729000000000001</c:v>
                </c:pt>
                <c:pt idx="17">
                  <c:v>0.26683899999999999</c:v>
                </c:pt>
                <c:pt idx="18">
                  <c:v>0.24051600000000001</c:v>
                </c:pt>
                <c:pt idx="19">
                  <c:v>0.22381999999999999</c:v>
                </c:pt>
                <c:pt idx="20">
                  <c:v>0.21703500000000001</c:v>
                </c:pt>
                <c:pt idx="21">
                  <c:v>0.22934599999999999</c:v>
                </c:pt>
                <c:pt idx="22">
                  <c:v>0.195768</c:v>
                </c:pt>
                <c:pt idx="23">
                  <c:v>0.19008</c:v>
                </c:pt>
                <c:pt idx="24">
                  <c:v>0.183944</c:v>
                </c:pt>
                <c:pt idx="25">
                  <c:v>0.22347600000000001</c:v>
                </c:pt>
                <c:pt idx="26">
                  <c:v>0.19867899999999999</c:v>
                </c:pt>
                <c:pt idx="27">
                  <c:v>0.22592799999999999</c:v>
                </c:pt>
                <c:pt idx="28">
                  <c:v>0.296101</c:v>
                </c:pt>
                <c:pt idx="29">
                  <c:v>0.29801899999999998</c:v>
                </c:pt>
                <c:pt idx="30">
                  <c:v>0.224301</c:v>
                </c:pt>
                <c:pt idx="31">
                  <c:v>0.22986999999999999</c:v>
                </c:pt>
                <c:pt idx="32">
                  <c:v>0.22791900000000001</c:v>
                </c:pt>
                <c:pt idx="33">
                  <c:v>0.22720799999999999</c:v>
                </c:pt>
                <c:pt idx="34">
                  <c:v>0.22395999999999999</c:v>
                </c:pt>
                <c:pt idx="35">
                  <c:v>0.22631799999999999</c:v>
                </c:pt>
                <c:pt idx="36">
                  <c:v>0.150839</c:v>
                </c:pt>
                <c:pt idx="37">
                  <c:v>0.163108</c:v>
                </c:pt>
              </c:numCache>
            </c:numRef>
          </c:xVal>
          <c:yVal>
            <c:numRef>
              <c:f>Spinel!$S$7:$S$44</c:f>
              <c:numCache>
                <c:formatCode>General</c:formatCode>
                <c:ptCount val="38"/>
                <c:pt idx="0">
                  <c:v>0.20013602315115203</c:v>
                </c:pt>
                <c:pt idx="1">
                  <c:v>0.20022135449959638</c:v>
                </c:pt>
                <c:pt idx="2">
                  <c:v>0.1948860724240993</c:v>
                </c:pt>
                <c:pt idx="3">
                  <c:v>0.20029266412049659</c:v>
                </c:pt>
                <c:pt idx="4">
                  <c:v>0.19713070162769708</c:v>
                </c:pt>
                <c:pt idx="5">
                  <c:v>0.18013268317662195</c:v>
                </c:pt>
                <c:pt idx="6">
                  <c:v>0.18173798760275917</c:v>
                </c:pt>
                <c:pt idx="7">
                  <c:v>0.18219924149930525</c:v>
                </c:pt>
                <c:pt idx="8">
                  <c:v>0.18213608263993344</c:v>
                </c:pt>
                <c:pt idx="9">
                  <c:v>0.1833338693264342</c:v>
                </c:pt>
                <c:pt idx="10">
                  <c:v>0.18428731669051682</c:v>
                </c:pt>
                <c:pt idx="11">
                  <c:v>0.18281286571717911</c:v>
                </c:pt>
                <c:pt idx="12">
                  <c:v>0.18740853344448991</c:v>
                </c:pt>
                <c:pt idx="13">
                  <c:v>0.18342695368620593</c:v>
                </c:pt>
                <c:pt idx="14">
                  <c:v>0.18369991253927634</c:v>
                </c:pt>
                <c:pt idx="15">
                  <c:v>0.2056887511182213</c:v>
                </c:pt>
                <c:pt idx="16">
                  <c:v>0.2037638260390312</c:v>
                </c:pt>
                <c:pt idx="17">
                  <c:v>0.20060833732788291</c:v>
                </c:pt>
                <c:pt idx="18">
                  <c:v>0.20051093808587689</c:v>
                </c:pt>
                <c:pt idx="19">
                  <c:v>0.19112291387419583</c:v>
                </c:pt>
                <c:pt idx="20">
                  <c:v>0.19359845174416707</c:v>
                </c:pt>
                <c:pt idx="21">
                  <c:v>0.19553301538549808</c:v>
                </c:pt>
                <c:pt idx="22">
                  <c:v>0.18167037723790508</c:v>
                </c:pt>
                <c:pt idx="23">
                  <c:v>0.18771079461172013</c:v>
                </c:pt>
                <c:pt idx="24">
                  <c:v>0.18551696782534574</c:v>
                </c:pt>
                <c:pt idx="25">
                  <c:v>0.19645288327095295</c:v>
                </c:pt>
                <c:pt idx="26">
                  <c:v>0.19683720926844256</c:v>
                </c:pt>
                <c:pt idx="27">
                  <c:v>0.19914506081353175</c:v>
                </c:pt>
                <c:pt idx="28">
                  <c:v>0.23068601381700252</c:v>
                </c:pt>
                <c:pt idx="29">
                  <c:v>0.23002634154082535</c:v>
                </c:pt>
                <c:pt idx="30">
                  <c:v>0.19879212144928171</c:v>
                </c:pt>
                <c:pt idx="31">
                  <c:v>0.19774664303837425</c:v>
                </c:pt>
                <c:pt idx="32">
                  <c:v>0.19849405822905752</c:v>
                </c:pt>
                <c:pt idx="33">
                  <c:v>0.19901245935205733</c:v>
                </c:pt>
                <c:pt idx="34">
                  <c:v>0.19857284112087312</c:v>
                </c:pt>
                <c:pt idx="35">
                  <c:v>0.20004995116348884</c:v>
                </c:pt>
                <c:pt idx="36">
                  <c:v>0.18323293753251002</c:v>
                </c:pt>
                <c:pt idx="37">
                  <c:v>0.18374746743693332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B1-D44A-9D43-2A5E96154666}"/>
            </c:ext>
          </c:extLst>
        </c:ser>
        <c:ser>
          <c:idx val="1"/>
          <c:order val="1"/>
          <c:tx>
            <c:v>Large Spinel Profile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Spinel!$M$45:$M$63</c:f>
              <c:numCache>
                <c:formatCode>General</c:formatCode>
                <c:ptCount val="19"/>
                <c:pt idx="0">
                  <c:v>0.15156600000000001</c:v>
                </c:pt>
                <c:pt idx="1">
                  <c:v>0.15168100000000001</c:v>
                </c:pt>
                <c:pt idx="2">
                  <c:v>0.14285300000000001</c:v>
                </c:pt>
                <c:pt idx="3">
                  <c:v>0.15509400000000001</c:v>
                </c:pt>
                <c:pt idx="4">
                  <c:v>0.13777300000000001</c:v>
                </c:pt>
                <c:pt idx="5">
                  <c:v>0.145592</c:v>
                </c:pt>
                <c:pt idx="6">
                  <c:v>0.15776599999999999</c:v>
                </c:pt>
                <c:pt idx="7">
                  <c:v>0.13777400000000001</c:v>
                </c:pt>
                <c:pt idx="8">
                  <c:v>0.14838899999999999</c:v>
                </c:pt>
                <c:pt idx="9">
                  <c:v>0.14360700000000001</c:v>
                </c:pt>
                <c:pt idx="10">
                  <c:v>0.15052499999999999</c:v>
                </c:pt>
                <c:pt idx="11">
                  <c:v>0.15251100000000001</c:v>
                </c:pt>
                <c:pt idx="12">
                  <c:v>0.15518399999999999</c:v>
                </c:pt>
                <c:pt idx="13">
                  <c:v>0.15271399999999999</c:v>
                </c:pt>
                <c:pt idx="14">
                  <c:v>0.14130499999999999</c:v>
                </c:pt>
                <c:pt idx="15">
                  <c:v>0.148726</c:v>
                </c:pt>
                <c:pt idx="16">
                  <c:v>0.14891699999999999</c:v>
                </c:pt>
                <c:pt idx="17">
                  <c:v>0.145788</c:v>
                </c:pt>
                <c:pt idx="18">
                  <c:v>0.15074399999999999</c:v>
                </c:pt>
              </c:numCache>
            </c:numRef>
          </c:xVal>
          <c:yVal>
            <c:numRef>
              <c:f>Spinel!$S$45:$S$63</c:f>
              <c:numCache>
                <c:formatCode>General</c:formatCode>
                <c:ptCount val="19"/>
                <c:pt idx="0">
                  <c:v>0.17877951254548224</c:v>
                </c:pt>
                <c:pt idx="1">
                  <c:v>0.17961948862538099</c:v>
                </c:pt>
                <c:pt idx="2">
                  <c:v>0.17925525799440362</c:v>
                </c:pt>
                <c:pt idx="3">
                  <c:v>0.18024879273213765</c:v>
                </c:pt>
                <c:pt idx="4">
                  <c:v>0.1815267954924035</c:v>
                </c:pt>
                <c:pt idx="5">
                  <c:v>0.17968934831361011</c:v>
                </c:pt>
                <c:pt idx="6">
                  <c:v>0.18266558857044471</c:v>
                </c:pt>
                <c:pt idx="7">
                  <c:v>0.18111502576276006</c:v>
                </c:pt>
                <c:pt idx="8">
                  <c:v>0.18275789979086654</c:v>
                </c:pt>
                <c:pt idx="9">
                  <c:v>0.18022605941546327</c:v>
                </c:pt>
                <c:pt idx="10">
                  <c:v>0.18236176375945534</c:v>
                </c:pt>
                <c:pt idx="11">
                  <c:v>0.18157429363923311</c:v>
                </c:pt>
                <c:pt idx="12">
                  <c:v>0.18156097778577152</c:v>
                </c:pt>
                <c:pt idx="13">
                  <c:v>0.18054857935294547</c:v>
                </c:pt>
                <c:pt idx="14">
                  <c:v>0.18165266066364583</c:v>
                </c:pt>
                <c:pt idx="15">
                  <c:v>0.18139819341641822</c:v>
                </c:pt>
                <c:pt idx="16">
                  <c:v>0.18207897206341658</c:v>
                </c:pt>
                <c:pt idx="17">
                  <c:v>0.18230910986075299</c:v>
                </c:pt>
                <c:pt idx="18">
                  <c:v>0.18106752011377678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B1-D44A-9D43-2A5E96154666}"/>
            </c:ext>
          </c:extLst>
        </c:ser>
        <c:ser>
          <c:idx val="2"/>
          <c:order val="2"/>
          <c:tx>
            <c:v>Spinel Overgrowths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Spinel!$M$64:$M$67</c:f>
              <c:numCache>
                <c:formatCode>General</c:formatCode>
                <c:ptCount val="4"/>
                <c:pt idx="0">
                  <c:v>0.381853</c:v>
                </c:pt>
                <c:pt idx="1">
                  <c:v>0.44969199999999998</c:v>
                </c:pt>
                <c:pt idx="2">
                  <c:v>0.36959599999999998</c:v>
                </c:pt>
                <c:pt idx="3">
                  <c:v>0.37095899999999998</c:v>
                </c:pt>
              </c:numCache>
            </c:numRef>
          </c:xVal>
          <c:yVal>
            <c:numRef>
              <c:f>Spinel!$S$64:$S$67</c:f>
              <c:numCache>
                <c:formatCode>General</c:formatCode>
                <c:ptCount val="4"/>
                <c:pt idx="0">
                  <c:v>0.31375528874533054</c:v>
                </c:pt>
                <c:pt idx="1">
                  <c:v>0.3110476396552555</c:v>
                </c:pt>
                <c:pt idx="2">
                  <c:v>0.31527024797388642</c:v>
                </c:pt>
                <c:pt idx="3">
                  <c:v>0.29936700189289039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B1-D44A-9D43-2A5E96154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baseline="0"/>
                  <a:t>TiO2 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</c:valAx>
      <c:valAx>
        <c:axId val="994188208"/>
        <c:scaling>
          <c:orientation val="minMax"/>
          <c:min val="0.1500000000000000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Cr#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594960"/>
        <c:crossesAt val="-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AZ18</a:t>
            </a:r>
            <a:r>
              <a:rPr lang="en-US" sz="2000" b="1" baseline="0"/>
              <a:t> Xenolith Slab Spinel</a:t>
            </a:r>
            <a:endParaRPr lang="en-US" sz="2000" b="1"/>
          </a:p>
        </c:rich>
      </c:tx>
      <c:layout>
        <c:manualLayout>
          <c:xMode val="edge"/>
          <c:yMode val="edge"/>
          <c:x val="0.37631401844000267"/>
          <c:y val="1.876675603217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89997183939142"/>
          <c:y val="0.13124865601419464"/>
          <c:w val="0.83967168577612006"/>
          <c:h val="0.65070538057742777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Spinel!$Q$45:$Q$63</c:f>
              <c:numCache>
                <c:formatCode>General</c:formatCode>
                <c:ptCount val="19"/>
                <c:pt idx="0">
                  <c:v>5.1827660925672578</c:v>
                </c:pt>
                <c:pt idx="1">
                  <c:v>8.3655321851361446</c:v>
                </c:pt>
                <c:pt idx="2">
                  <c:v>11.548298277703402</c:v>
                </c:pt>
                <c:pt idx="3">
                  <c:v>14.804062396923261</c:v>
                </c:pt>
                <c:pt idx="4">
                  <c:v>18.056753590381959</c:v>
                </c:pt>
                <c:pt idx="5">
                  <c:v>21.239519682949531</c:v>
                </c:pt>
                <c:pt idx="6">
                  <c:v>24.422285775518105</c:v>
                </c:pt>
                <c:pt idx="7">
                  <c:v>27.605051868085365</c:v>
                </c:pt>
                <c:pt idx="8">
                  <c:v>30.787817960652937</c:v>
                </c:pt>
                <c:pt idx="9">
                  <c:v>34.043582079873829</c:v>
                </c:pt>
                <c:pt idx="10">
                  <c:v>37.226348172441405</c:v>
                </c:pt>
                <c:pt idx="11">
                  <c:v>40.409114265008661</c:v>
                </c:pt>
                <c:pt idx="12">
                  <c:v>43.591880357577232</c:v>
                </c:pt>
                <c:pt idx="13">
                  <c:v>46.7746464501448</c:v>
                </c:pt>
                <c:pt idx="14">
                  <c:v>50.027337643603495</c:v>
                </c:pt>
                <c:pt idx="15">
                  <c:v>53.28310176282335</c:v>
                </c:pt>
                <c:pt idx="16">
                  <c:v>56.465867855390606</c:v>
                </c:pt>
                <c:pt idx="17">
                  <c:v>59.648633947959496</c:v>
                </c:pt>
                <c:pt idx="18">
                  <c:v>62.831400040526752</c:v>
                </c:pt>
              </c:numCache>
            </c:numRef>
          </c:xVal>
          <c:yVal>
            <c:numRef>
              <c:f>Spinel!$S$45:$S$63</c:f>
              <c:numCache>
                <c:formatCode>General</c:formatCode>
                <c:ptCount val="19"/>
                <c:pt idx="0">
                  <c:v>0.17877951254548224</c:v>
                </c:pt>
                <c:pt idx="1">
                  <c:v>0.17961948862538099</c:v>
                </c:pt>
                <c:pt idx="2">
                  <c:v>0.17925525799440362</c:v>
                </c:pt>
                <c:pt idx="3">
                  <c:v>0.18024879273213765</c:v>
                </c:pt>
                <c:pt idx="4">
                  <c:v>0.1815267954924035</c:v>
                </c:pt>
                <c:pt idx="5">
                  <c:v>0.17968934831361011</c:v>
                </c:pt>
                <c:pt idx="6">
                  <c:v>0.18266558857044471</c:v>
                </c:pt>
                <c:pt idx="7">
                  <c:v>0.18111502576276006</c:v>
                </c:pt>
                <c:pt idx="8">
                  <c:v>0.18275789979086654</c:v>
                </c:pt>
                <c:pt idx="9">
                  <c:v>0.18022605941546327</c:v>
                </c:pt>
                <c:pt idx="10">
                  <c:v>0.18236176375945534</c:v>
                </c:pt>
                <c:pt idx="11">
                  <c:v>0.18157429363923311</c:v>
                </c:pt>
                <c:pt idx="12">
                  <c:v>0.18156097778577152</c:v>
                </c:pt>
                <c:pt idx="13">
                  <c:v>0.18054857935294547</c:v>
                </c:pt>
                <c:pt idx="14">
                  <c:v>0.18165266066364583</c:v>
                </c:pt>
                <c:pt idx="15">
                  <c:v>0.18139819341641822</c:v>
                </c:pt>
                <c:pt idx="16">
                  <c:v>0.18207897206341658</c:v>
                </c:pt>
                <c:pt idx="17">
                  <c:v>0.18230910986075299</c:v>
                </c:pt>
                <c:pt idx="18">
                  <c:v>0.18106752011377678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13-B442-8BCA-ECC4E2F0E703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Spinel!$Q$64:$Q$67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Spinel!$S$64:$S$67</c:f>
              <c:numCache>
                <c:formatCode>General</c:formatCode>
                <c:ptCount val="4"/>
                <c:pt idx="0">
                  <c:v>0.31375528874533054</c:v>
                </c:pt>
                <c:pt idx="1">
                  <c:v>0.3110476396552555</c:v>
                </c:pt>
                <c:pt idx="2">
                  <c:v>0.31527024797388642</c:v>
                </c:pt>
                <c:pt idx="3">
                  <c:v>0.29936700189289039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13-B442-8BCA-ECC4E2F0E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  <c:min val="-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Distance</a:t>
                </a:r>
                <a:r>
                  <a:rPr lang="en-US" sz="1400" b="1" baseline="0"/>
                  <a:t> from edge µm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</c:valAx>
      <c:valAx>
        <c:axId val="994188208"/>
        <c:scaling>
          <c:orientation val="minMax"/>
          <c:max val="0.35000000000000003"/>
          <c:min val="0.1500000000000000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Cr#</a:t>
                </a:r>
              </a:p>
              <a:p>
                <a:pPr>
                  <a:defRPr sz="1400" b="1"/>
                </a:pPr>
                <a:r>
                  <a:rPr lang="en-US" sz="1400" b="1"/>
                  <a:t> 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594960"/>
        <c:crossesAt val="-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AZ18</a:t>
            </a:r>
            <a:r>
              <a:rPr lang="en-US" sz="2000" b="1" baseline="0"/>
              <a:t> Xenolith Slab Spinel</a:t>
            </a:r>
            <a:endParaRPr lang="en-US" sz="2000" b="1"/>
          </a:p>
        </c:rich>
      </c:tx>
      <c:layout>
        <c:manualLayout>
          <c:xMode val="edge"/>
          <c:yMode val="edge"/>
          <c:x val="0.37631401844000267"/>
          <c:y val="1.876675603217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91296311418174"/>
          <c:y val="0.12781777767692257"/>
          <c:w val="0.83967168577612006"/>
          <c:h val="0.65070538057742777"/>
        </c:manualLayout>
      </c:layout>
      <c:scatterChart>
        <c:scatterStyle val="lineMarker"/>
        <c:varyColors val="0"/>
        <c:ser>
          <c:idx val="0"/>
          <c:order val="0"/>
          <c:tx>
            <c:v>Large Spinel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Spinel!$M$7:$M$44</c:f>
              <c:numCache>
                <c:formatCode>General</c:formatCode>
                <c:ptCount val="38"/>
                <c:pt idx="0">
                  <c:v>0.21288799999999999</c:v>
                </c:pt>
                <c:pt idx="1">
                  <c:v>0.21965000000000001</c:v>
                </c:pt>
                <c:pt idx="2">
                  <c:v>0.21107200000000001</c:v>
                </c:pt>
                <c:pt idx="3">
                  <c:v>0.220496</c:v>
                </c:pt>
                <c:pt idx="4">
                  <c:v>0.206571</c:v>
                </c:pt>
                <c:pt idx="5">
                  <c:v>0.14560400000000001</c:v>
                </c:pt>
                <c:pt idx="6">
                  <c:v>0.15309700000000001</c:v>
                </c:pt>
                <c:pt idx="7">
                  <c:v>0.18662500000000001</c:v>
                </c:pt>
                <c:pt idx="8">
                  <c:v>0.19170300000000001</c:v>
                </c:pt>
                <c:pt idx="9">
                  <c:v>0.185307</c:v>
                </c:pt>
                <c:pt idx="10">
                  <c:v>0.183258</c:v>
                </c:pt>
                <c:pt idx="11">
                  <c:v>0.18267600000000001</c:v>
                </c:pt>
                <c:pt idx="12">
                  <c:v>0.19073399999999999</c:v>
                </c:pt>
                <c:pt idx="13">
                  <c:v>0.185582</c:v>
                </c:pt>
                <c:pt idx="14">
                  <c:v>0.187275</c:v>
                </c:pt>
                <c:pt idx="15">
                  <c:v>0.25187300000000001</c:v>
                </c:pt>
                <c:pt idx="16">
                  <c:v>0.24729000000000001</c:v>
                </c:pt>
                <c:pt idx="17">
                  <c:v>0.26683899999999999</c:v>
                </c:pt>
                <c:pt idx="18">
                  <c:v>0.24051600000000001</c:v>
                </c:pt>
                <c:pt idx="19">
                  <c:v>0.22381999999999999</c:v>
                </c:pt>
                <c:pt idx="20">
                  <c:v>0.21703500000000001</c:v>
                </c:pt>
                <c:pt idx="21">
                  <c:v>0.22934599999999999</c:v>
                </c:pt>
                <c:pt idx="22">
                  <c:v>0.195768</c:v>
                </c:pt>
                <c:pt idx="23">
                  <c:v>0.19008</c:v>
                </c:pt>
                <c:pt idx="24">
                  <c:v>0.183944</c:v>
                </c:pt>
                <c:pt idx="25">
                  <c:v>0.22347600000000001</c:v>
                </c:pt>
                <c:pt idx="26">
                  <c:v>0.19867899999999999</c:v>
                </c:pt>
                <c:pt idx="27">
                  <c:v>0.22592799999999999</c:v>
                </c:pt>
                <c:pt idx="28">
                  <c:v>0.296101</c:v>
                </c:pt>
                <c:pt idx="29">
                  <c:v>0.29801899999999998</c:v>
                </c:pt>
                <c:pt idx="30">
                  <c:v>0.224301</c:v>
                </c:pt>
                <c:pt idx="31">
                  <c:v>0.22986999999999999</c:v>
                </c:pt>
                <c:pt idx="32">
                  <c:v>0.22791900000000001</c:v>
                </c:pt>
                <c:pt idx="33">
                  <c:v>0.22720799999999999</c:v>
                </c:pt>
                <c:pt idx="34">
                  <c:v>0.22395999999999999</c:v>
                </c:pt>
                <c:pt idx="35">
                  <c:v>0.22631799999999999</c:v>
                </c:pt>
                <c:pt idx="36">
                  <c:v>0.150839</c:v>
                </c:pt>
                <c:pt idx="37">
                  <c:v>0.163108</c:v>
                </c:pt>
              </c:numCache>
            </c:numRef>
          </c:xVal>
          <c:yVal>
            <c:numRef>
              <c:f>Spinel!$R$7:$R$44</c:f>
              <c:numCache>
                <c:formatCode>0.0000</c:formatCode>
                <c:ptCount val="38"/>
                <c:pt idx="0">
                  <c:v>0.69899999999999995</c:v>
                </c:pt>
                <c:pt idx="1">
                  <c:v>0.72189999999999999</c:v>
                </c:pt>
                <c:pt idx="2">
                  <c:v>0.74360000000000004</c:v>
                </c:pt>
                <c:pt idx="3">
                  <c:v>0.70840000000000003</c:v>
                </c:pt>
                <c:pt idx="4">
                  <c:v>0.70299999999999996</c:v>
                </c:pt>
                <c:pt idx="5">
                  <c:v>0.71319999999999995</c:v>
                </c:pt>
                <c:pt idx="6">
                  <c:v>0.71709999999999996</c:v>
                </c:pt>
                <c:pt idx="7" formatCode="General">
                  <c:v>0.71046452876512334</c:v>
                </c:pt>
                <c:pt idx="8" formatCode="General">
                  <c:v>0.71433834005662533</c:v>
                </c:pt>
                <c:pt idx="9" formatCode="General">
                  <c:v>0.70815513055169454</c:v>
                </c:pt>
                <c:pt idx="10" formatCode="General">
                  <c:v>0.71351159744403947</c:v>
                </c:pt>
                <c:pt idx="11" formatCode="General">
                  <c:v>0.71432419442244099</c:v>
                </c:pt>
                <c:pt idx="12" formatCode="General">
                  <c:v>0.71022872271425452</c:v>
                </c:pt>
                <c:pt idx="13" formatCode="General">
                  <c:v>0.71116729999921724</c:v>
                </c:pt>
                <c:pt idx="14" formatCode="General">
                  <c:v>0.74677742380545153</c:v>
                </c:pt>
                <c:pt idx="15" formatCode="General">
                  <c:v>0.69869770394526409</c:v>
                </c:pt>
                <c:pt idx="16" formatCode="General">
                  <c:v>0.69944125100654075</c:v>
                </c:pt>
                <c:pt idx="17" formatCode="General">
                  <c:v>0.71049356192848045</c:v>
                </c:pt>
                <c:pt idx="18" formatCode="General">
                  <c:v>0.70161829584921576</c:v>
                </c:pt>
                <c:pt idx="19" formatCode="General">
                  <c:v>0.7169213837804076</c:v>
                </c:pt>
                <c:pt idx="20" formatCode="General">
                  <c:v>0.70643422340298379</c:v>
                </c:pt>
                <c:pt idx="21" formatCode="General">
                  <c:v>0.71597047539380876</c:v>
                </c:pt>
                <c:pt idx="22" formatCode="General">
                  <c:v>0.71737519658573623</c:v>
                </c:pt>
                <c:pt idx="23" formatCode="General">
                  <c:v>0.70858183058719548</c:v>
                </c:pt>
                <c:pt idx="24" formatCode="General">
                  <c:v>0.7076596581937854</c:v>
                </c:pt>
                <c:pt idx="25" formatCode="General">
                  <c:v>0.72924573662273329</c:v>
                </c:pt>
                <c:pt idx="26" formatCode="General">
                  <c:v>0.73943635467445834</c:v>
                </c:pt>
                <c:pt idx="27" formatCode="General">
                  <c:v>0.70499516443493337</c:v>
                </c:pt>
                <c:pt idx="28" formatCode="General">
                  <c:v>0.70031219229600306</c:v>
                </c:pt>
                <c:pt idx="29" formatCode="General">
                  <c:v>0.69254544201116808</c:v>
                </c:pt>
                <c:pt idx="30" formatCode="General">
                  <c:v>0.69943923106577355</c:v>
                </c:pt>
                <c:pt idx="31" formatCode="General">
                  <c:v>0.70306062643705169</c:v>
                </c:pt>
                <c:pt idx="32" formatCode="General">
                  <c:v>0.70140540840927856</c:v>
                </c:pt>
                <c:pt idx="33" formatCode="General">
                  <c:v>0.70450763902586755</c:v>
                </c:pt>
                <c:pt idx="34" formatCode="General">
                  <c:v>0.70476287748337507</c:v>
                </c:pt>
                <c:pt idx="35" formatCode="General">
                  <c:v>0.7123989485782688</c:v>
                </c:pt>
                <c:pt idx="36" formatCode="General">
                  <c:v>0.70911271272352983</c:v>
                </c:pt>
                <c:pt idx="37" formatCode="General">
                  <c:v>0.71345474071874571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70-824C-B94C-AB1E5B1F21EA}"/>
            </c:ext>
          </c:extLst>
        </c:ser>
        <c:ser>
          <c:idx val="1"/>
          <c:order val="1"/>
          <c:tx>
            <c:v>Large Spinel Profile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Spinel!$M$45:$M$63</c:f>
              <c:numCache>
                <c:formatCode>General</c:formatCode>
                <c:ptCount val="19"/>
                <c:pt idx="0">
                  <c:v>0.15156600000000001</c:v>
                </c:pt>
                <c:pt idx="1">
                  <c:v>0.15168100000000001</c:v>
                </c:pt>
                <c:pt idx="2">
                  <c:v>0.14285300000000001</c:v>
                </c:pt>
                <c:pt idx="3">
                  <c:v>0.15509400000000001</c:v>
                </c:pt>
                <c:pt idx="4">
                  <c:v>0.13777300000000001</c:v>
                </c:pt>
                <c:pt idx="5">
                  <c:v>0.145592</c:v>
                </c:pt>
                <c:pt idx="6">
                  <c:v>0.15776599999999999</c:v>
                </c:pt>
                <c:pt idx="7">
                  <c:v>0.13777400000000001</c:v>
                </c:pt>
                <c:pt idx="8">
                  <c:v>0.14838899999999999</c:v>
                </c:pt>
                <c:pt idx="9">
                  <c:v>0.14360700000000001</c:v>
                </c:pt>
                <c:pt idx="10">
                  <c:v>0.15052499999999999</c:v>
                </c:pt>
                <c:pt idx="11">
                  <c:v>0.15251100000000001</c:v>
                </c:pt>
                <c:pt idx="12">
                  <c:v>0.15518399999999999</c:v>
                </c:pt>
                <c:pt idx="13">
                  <c:v>0.15271399999999999</c:v>
                </c:pt>
                <c:pt idx="14">
                  <c:v>0.14130499999999999</c:v>
                </c:pt>
                <c:pt idx="15">
                  <c:v>0.148726</c:v>
                </c:pt>
                <c:pt idx="16">
                  <c:v>0.14891699999999999</c:v>
                </c:pt>
                <c:pt idx="17">
                  <c:v>0.145788</c:v>
                </c:pt>
                <c:pt idx="18">
                  <c:v>0.15074399999999999</c:v>
                </c:pt>
              </c:numCache>
            </c:numRef>
          </c:xVal>
          <c:yVal>
            <c:numRef>
              <c:f>Spinel!$R$45:$R$63</c:f>
              <c:numCache>
                <c:formatCode>General</c:formatCode>
                <c:ptCount val="19"/>
                <c:pt idx="0">
                  <c:v>0.74477607871714524</c:v>
                </c:pt>
                <c:pt idx="1">
                  <c:v>0.73624422365606101</c:v>
                </c:pt>
                <c:pt idx="2">
                  <c:v>0.72940158373622643</c:v>
                </c:pt>
                <c:pt idx="3">
                  <c:v>0.72633392412567477</c:v>
                </c:pt>
                <c:pt idx="4">
                  <c:v>0.72119777267120011</c:v>
                </c:pt>
                <c:pt idx="5">
                  <c:v>0.71590650363631669</c:v>
                </c:pt>
                <c:pt idx="6">
                  <c:v>0.71558250355783426</c:v>
                </c:pt>
                <c:pt idx="7">
                  <c:v>0.7157596544137349</c:v>
                </c:pt>
                <c:pt idx="8">
                  <c:v>0.71574554770655763</c:v>
                </c:pt>
                <c:pt idx="9">
                  <c:v>0.71577835988418437</c:v>
                </c:pt>
                <c:pt idx="10">
                  <c:v>0.7132681004696787</c:v>
                </c:pt>
                <c:pt idx="11">
                  <c:v>0.7141738097518745</c:v>
                </c:pt>
                <c:pt idx="12">
                  <c:v>0.71434003022068537</c:v>
                </c:pt>
                <c:pt idx="13">
                  <c:v>0.71507555186878546</c:v>
                </c:pt>
                <c:pt idx="14">
                  <c:v>0.71191131653950201</c:v>
                </c:pt>
                <c:pt idx="15">
                  <c:v>0.71515453563054709</c:v>
                </c:pt>
                <c:pt idx="16">
                  <c:v>0.71367902046289278</c:v>
                </c:pt>
                <c:pt idx="17">
                  <c:v>0.7144047202065632</c:v>
                </c:pt>
                <c:pt idx="18">
                  <c:v>0.71327604694727487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70-824C-B94C-AB1E5B1F21E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Spinel!$M$64:$M$67</c:f>
              <c:numCache>
                <c:formatCode>General</c:formatCode>
                <c:ptCount val="4"/>
                <c:pt idx="0">
                  <c:v>0.381853</c:v>
                </c:pt>
                <c:pt idx="1">
                  <c:v>0.44969199999999998</c:v>
                </c:pt>
                <c:pt idx="2">
                  <c:v>0.36959599999999998</c:v>
                </c:pt>
                <c:pt idx="3">
                  <c:v>0.37095899999999998</c:v>
                </c:pt>
              </c:numCache>
            </c:numRef>
          </c:xVal>
          <c:yVal>
            <c:numRef>
              <c:f>Spinel!$R$64:$R$67</c:f>
              <c:numCache>
                <c:formatCode>General</c:formatCode>
                <c:ptCount val="4"/>
                <c:pt idx="0">
                  <c:v>0.71173320383160632</c:v>
                </c:pt>
                <c:pt idx="1">
                  <c:v>0.70765924188852725</c:v>
                </c:pt>
                <c:pt idx="2">
                  <c:v>0.71285760810080345</c:v>
                </c:pt>
                <c:pt idx="3">
                  <c:v>0.71925505497300146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70-824C-B94C-AB1E5B1F2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baseline="0"/>
                  <a:t>TiO2 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</c:valAx>
      <c:valAx>
        <c:axId val="994188208"/>
        <c:scaling>
          <c:orientation val="minMax"/>
          <c:min val="0.6500000000000001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Mg#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594960"/>
        <c:crossesAt val="-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AZ18</a:t>
            </a:r>
            <a:r>
              <a:rPr lang="en-US" sz="2000" b="1" baseline="0"/>
              <a:t> Xenolith Slab Spinel</a:t>
            </a:r>
            <a:endParaRPr lang="en-US" sz="2000" b="1"/>
          </a:p>
        </c:rich>
      </c:tx>
      <c:layout>
        <c:manualLayout>
          <c:xMode val="edge"/>
          <c:yMode val="edge"/>
          <c:x val="0.37631401844000267"/>
          <c:y val="1.876675603217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91296311418174"/>
          <c:y val="0.12781777767692257"/>
          <c:w val="0.83967168577612006"/>
          <c:h val="0.6507053805774277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Spinel!$M$7:$M$44</c:f>
              <c:numCache>
                <c:formatCode>General</c:formatCode>
                <c:ptCount val="38"/>
                <c:pt idx="0">
                  <c:v>0.21288799999999999</c:v>
                </c:pt>
                <c:pt idx="1">
                  <c:v>0.21965000000000001</c:v>
                </c:pt>
                <c:pt idx="2">
                  <c:v>0.21107200000000001</c:v>
                </c:pt>
                <c:pt idx="3">
                  <c:v>0.220496</c:v>
                </c:pt>
                <c:pt idx="4">
                  <c:v>0.206571</c:v>
                </c:pt>
                <c:pt idx="5">
                  <c:v>0.14560400000000001</c:v>
                </c:pt>
                <c:pt idx="6">
                  <c:v>0.15309700000000001</c:v>
                </c:pt>
                <c:pt idx="7">
                  <c:v>0.18662500000000001</c:v>
                </c:pt>
                <c:pt idx="8">
                  <c:v>0.19170300000000001</c:v>
                </c:pt>
                <c:pt idx="9">
                  <c:v>0.185307</c:v>
                </c:pt>
                <c:pt idx="10">
                  <c:v>0.183258</c:v>
                </c:pt>
                <c:pt idx="11">
                  <c:v>0.18267600000000001</c:v>
                </c:pt>
                <c:pt idx="12">
                  <c:v>0.19073399999999999</c:v>
                </c:pt>
                <c:pt idx="13">
                  <c:v>0.185582</c:v>
                </c:pt>
                <c:pt idx="14">
                  <c:v>0.187275</c:v>
                </c:pt>
                <c:pt idx="15">
                  <c:v>0.25187300000000001</c:v>
                </c:pt>
                <c:pt idx="16">
                  <c:v>0.24729000000000001</c:v>
                </c:pt>
                <c:pt idx="17">
                  <c:v>0.26683899999999999</c:v>
                </c:pt>
                <c:pt idx="18">
                  <c:v>0.24051600000000001</c:v>
                </c:pt>
                <c:pt idx="19">
                  <c:v>0.22381999999999999</c:v>
                </c:pt>
                <c:pt idx="20">
                  <c:v>0.21703500000000001</c:v>
                </c:pt>
                <c:pt idx="21">
                  <c:v>0.22934599999999999</c:v>
                </c:pt>
                <c:pt idx="22">
                  <c:v>0.195768</c:v>
                </c:pt>
                <c:pt idx="23">
                  <c:v>0.19008</c:v>
                </c:pt>
                <c:pt idx="24">
                  <c:v>0.183944</c:v>
                </c:pt>
                <c:pt idx="25">
                  <c:v>0.22347600000000001</c:v>
                </c:pt>
                <c:pt idx="26">
                  <c:v>0.19867899999999999</c:v>
                </c:pt>
                <c:pt idx="27">
                  <c:v>0.22592799999999999</c:v>
                </c:pt>
                <c:pt idx="28">
                  <c:v>0.296101</c:v>
                </c:pt>
                <c:pt idx="29">
                  <c:v>0.29801899999999998</c:v>
                </c:pt>
                <c:pt idx="30">
                  <c:v>0.224301</c:v>
                </c:pt>
                <c:pt idx="31">
                  <c:v>0.22986999999999999</c:v>
                </c:pt>
                <c:pt idx="32">
                  <c:v>0.22791900000000001</c:v>
                </c:pt>
                <c:pt idx="33">
                  <c:v>0.22720799999999999</c:v>
                </c:pt>
                <c:pt idx="34">
                  <c:v>0.22395999999999999</c:v>
                </c:pt>
                <c:pt idx="35">
                  <c:v>0.22631799999999999</c:v>
                </c:pt>
                <c:pt idx="36">
                  <c:v>0.150839</c:v>
                </c:pt>
                <c:pt idx="37">
                  <c:v>0.163108</c:v>
                </c:pt>
              </c:numCache>
            </c:numRef>
          </c:xVal>
          <c:yVal>
            <c:numRef>
              <c:f>Spinel!$L$7:$L$44</c:f>
              <c:numCache>
                <c:formatCode>General</c:formatCode>
                <c:ptCount val="38"/>
                <c:pt idx="0">
                  <c:v>0.340368</c:v>
                </c:pt>
                <c:pt idx="1">
                  <c:v>0.342005</c:v>
                </c:pt>
                <c:pt idx="2">
                  <c:v>0.340227</c:v>
                </c:pt>
                <c:pt idx="3">
                  <c:v>0.32850699999999999</c:v>
                </c:pt>
                <c:pt idx="4">
                  <c:v>0.33845799999999998</c:v>
                </c:pt>
                <c:pt idx="5">
                  <c:v>0.34253699999999998</c:v>
                </c:pt>
                <c:pt idx="6">
                  <c:v>0.35702699999999998</c:v>
                </c:pt>
                <c:pt idx="7">
                  <c:v>0.34805999999999998</c:v>
                </c:pt>
                <c:pt idx="8">
                  <c:v>0.353769</c:v>
                </c:pt>
                <c:pt idx="9">
                  <c:v>0.35412399999999999</c:v>
                </c:pt>
                <c:pt idx="10">
                  <c:v>0.35998999999999998</c:v>
                </c:pt>
                <c:pt idx="11">
                  <c:v>0.36021900000000001</c:v>
                </c:pt>
                <c:pt idx="12">
                  <c:v>0.36158000000000001</c:v>
                </c:pt>
                <c:pt idx="13">
                  <c:v>0.360232</c:v>
                </c:pt>
                <c:pt idx="14">
                  <c:v>0.35811799999999999</c:v>
                </c:pt>
                <c:pt idx="15">
                  <c:v>0.33740999999999999</c:v>
                </c:pt>
                <c:pt idx="16">
                  <c:v>0.34205200000000002</c:v>
                </c:pt>
                <c:pt idx="17">
                  <c:v>0.34192499999999998</c:v>
                </c:pt>
                <c:pt idx="18">
                  <c:v>0.34556700000000001</c:v>
                </c:pt>
                <c:pt idx="19">
                  <c:v>0.347053</c:v>
                </c:pt>
                <c:pt idx="20">
                  <c:v>0.347109</c:v>
                </c:pt>
                <c:pt idx="21">
                  <c:v>0.34246599999999999</c:v>
                </c:pt>
                <c:pt idx="22">
                  <c:v>0.35878300000000002</c:v>
                </c:pt>
                <c:pt idx="23">
                  <c:v>0.35408299999999998</c:v>
                </c:pt>
                <c:pt idx="24">
                  <c:v>0.36100500000000002</c:v>
                </c:pt>
                <c:pt idx="25">
                  <c:v>0.355603</c:v>
                </c:pt>
                <c:pt idx="26">
                  <c:v>0.35830499999999998</c:v>
                </c:pt>
                <c:pt idx="27">
                  <c:v>0.33216600000000002</c:v>
                </c:pt>
                <c:pt idx="28">
                  <c:v>0.32784400000000002</c:v>
                </c:pt>
                <c:pt idx="29">
                  <c:v>0.33600799999999997</c:v>
                </c:pt>
                <c:pt idx="30">
                  <c:v>0.34044999999999997</c:v>
                </c:pt>
                <c:pt idx="31">
                  <c:v>0.35178900000000002</c:v>
                </c:pt>
                <c:pt idx="32">
                  <c:v>0.34752899999999998</c:v>
                </c:pt>
                <c:pt idx="33">
                  <c:v>0.35617500000000002</c:v>
                </c:pt>
                <c:pt idx="34">
                  <c:v>0.34472000000000003</c:v>
                </c:pt>
                <c:pt idx="35">
                  <c:v>0.33779799999999999</c:v>
                </c:pt>
                <c:pt idx="36">
                  <c:v>0.36118299999999998</c:v>
                </c:pt>
                <c:pt idx="37">
                  <c:v>0.35688300000000001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EF-054D-A4B2-9BB8600F3384}"/>
            </c:ext>
          </c:extLst>
        </c:ser>
        <c:ser>
          <c:idx val="1"/>
          <c:order val="1"/>
          <c:tx>
            <c:v>Large Spinel Profile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Spinel!$M$45:$M$63</c:f>
              <c:numCache>
                <c:formatCode>General</c:formatCode>
                <c:ptCount val="19"/>
                <c:pt idx="0">
                  <c:v>0.15156600000000001</c:v>
                </c:pt>
                <c:pt idx="1">
                  <c:v>0.15168100000000001</c:v>
                </c:pt>
                <c:pt idx="2">
                  <c:v>0.14285300000000001</c:v>
                </c:pt>
                <c:pt idx="3">
                  <c:v>0.15509400000000001</c:v>
                </c:pt>
                <c:pt idx="4">
                  <c:v>0.13777300000000001</c:v>
                </c:pt>
                <c:pt idx="5">
                  <c:v>0.145592</c:v>
                </c:pt>
                <c:pt idx="6">
                  <c:v>0.15776599999999999</c:v>
                </c:pt>
                <c:pt idx="7">
                  <c:v>0.13777400000000001</c:v>
                </c:pt>
                <c:pt idx="8">
                  <c:v>0.14838899999999999</c:v>
                </c:pt>
                <c:pt idx="9">
                  <c:v>0.14360700000000001</c:v>
                </c:pt>
                <c:pt idx="10">
                  <c:v>0.15052499999999999</c:v>
                </c:pt>
                <c:pt idx="11">
                  <c:v>0.15251100000000001</c:v>
                </c:pt>
                <c:pt idx="12">
                  <c:v>0.15518399999999999</c:v>
                </c:pt>
                <c:pt idx="13">
                  <c:v>0.15271399999999999</c:v>
                </c:pt>
                <c:pt idx="14">
                  <c:v>0.14130499999999999</c:v>
                </c:pt>
                <c:pt idx="15">
                  <c:v>0.148726</c:v>
                </c:pt>
                <c:pt idx="16">
                  <c:v>0.14891699999999999</c:v>
                </c:pt>
                <c:pt idx="17">
                  <c:v>0.145788</c:v>
                </c:pt>
                <c:pt idx="18">
                  <c:v>0.15074399999999999</c:v>
                </c:pt>
              </c:numCache>
            </c:numRef>
          </c:xVal>
          <c:yVal>
            <c:numRef>
              <c:f>Spinel!$L$45:$L$63</c:f>
              <c:numCache>
                <c:formatCode>General</c:formatCode>
                <c:ptCount val="19"/>
                <c:pt idx="0">
                  <c:v>0.38119999999999998</c:v>
                </c:pt>
                <c:pt idx="1">
                  <c:v>0.36214099999999999</c:v>
                </c:pt>
                <c:pt idx="2">
                  <c:v>0.36723899999999998</c:v>
                </c:pt>
                <c:pt idx="3">
                  <c:v>0.40948099999999998</c:v>
                </c:pt>
                <c:pt idx="4">
                  <c:v>0.35747400000000001</c:v>
                </c:pt>
                <c:pt idx="5">
                  <c:v>0.35814299999999999</c:v>
                </c:pt>
                <c:pt idx="6">
                  <c:v>0.365732</c:v>
                </c:pt>
                <c:pt idx="7">
                  <c:v>0.41160200000000002</c:v>
                </c:pt>
                <c:pt idx="8">
                  <c:v>0.31898799999999999</c:v>
                </c:pt>
                <c:pt idx="9">
                  <c:v>0.38256299999999999</c:v>
                </c:pt>
                <c:pt idx="10">
                  <c:v>0.34454400000000002</c:v>
                </c:pt>
                <c:pt idx="11">
                  <c:v>0.33538899999999999</c:v>
                </c:pt>
                <c:pt idx="12">
                  <c:v>0.31073499999999998</c:v>
                </c:pt>
                <c:pt idx="13">
                  <c:v>0.37993199999999999</c:v>
                </c:pt>
                <c:pt idx="14">
                  <c:v>0.33235399999999998</c:v>
                </c:pt>
                <c:pt idx="15">
                  <c:v>0.35311199999999998</c:v>
                </c:pt>
                <c:pt idx="16">
                  <c:v>0.34005099999999999</c:v>
                </c:pt>
                <c:pt idx="17">
                  <c:v>0.34412999999999999</c:v>
                </c:pt>
                <c:pt idx="18">
                  <c:v>0.31163600000000002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EF-054D-A4B2-9BB8600F3384}"/>
            </c:ext>
          </c:extLst>
        </c:ser>
        <c:ser>
          <c:idx val="2"/>
          <c:order val="2"/>
          <c:tx>
            <c:v>Spinel Overgrowths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Spinel!$M$64:$M$67</c:f>
              <c:numCache>
                <c:formatCode>General</c:formatCode>
                <c:ptCount val="4"/>
                <c:pt idx="0">
                  <c:v>0.381853</c:v>
                </c:pt>
                <c:pt idx="1">
                  <c:v>0.44969199999999998</c:v>
                </c:pt>
                <c:pt idx="2">
                  <c:v>0.36959599999999998</c:v>
                </c:pt>
                <c:pt idx="3">
                  <c:v>0.37095899999999998</c:v>
                </c:pt>
              </c:numCache>
            </c:numRef>
          </c:xVal>
          <c:yVal>
            <c:numRef>
              <c:f>Spinel!$L$64:$L$67</c:f>
              <c:numCache>
                <c:formatCode>General</c:formatCode>
                <c:ptCount val="4"/>
                <c:pt idx="0">
                  <c:v>0.21789500000000001</c:v>
                </c:pt>
                <c:pt idx="1">
                  <c:v>0.245808</c:v>
                </c:pt>
                <c:pt idx="2">
                  <c:v>0.22151100000000001</c:v>
                </c:pt>
                <c:pt idx="3">
                  <c:v>0.202795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EF-054D-A4B2-9BB8600F3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baseline="0"/>
                  <a:t>TiO2 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</c:valAx>
      <c:valAx>
        <c:axId val="994188208"/>
        <c:scaling>
          <c:orientation val="minMax"/>
          <c:min val="0.1500000000000000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594960"/>
        <c:crossesAt val="-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AZ18</a:t>
            </a:r>
            <a:r>
              <a:rPr lang="en-US" sz="2000" b="1" baseline="0"/>
              <a:t> Xenolith Slab Spinel</a:t>
            </a:r>
            <a:endParaRPr lang="en-US" sz="2000" b="1"/>
          </a:p>
        </c:rich>
      </c:tx>
      <c:layout>
        <c:manualLayout>
          <c:xMode val="edge"/>
          <c:yMode val="edge"/>
          <c:x val="0.37631401844000267"/>
          <c:y val="1.876675603217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91296311418174"/>
          <c:y val="0.12781777767692257"/>
          <c:w val="0.83967168577612006"/>
          <c:h val="0.6507053805774277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Spinel!$M$7:$M$44</c:f>
              <c:numCache>
                <c:formatCode>General</c:formatCode>
                <c:ptCount val="38"/>
                <c:pt idx="0">
                  <c:v>0.21288799999999999</c:v>
                </c:pt>
                <c:pt idx="1">
                  <c:v>0.21965000000000001</c:v>
                </c:pt>
                <c:pt idx="2">
                  <c:v>0.21107200000000001</c:v>
                </c:pt>
                <c:pt idx="3">
                  <c:v>0.220496</c:v>
                </c:pt>
                <c:pt idx="4">
                  <c:v>0.206571</c:v>
                </c:pt>
                <c:pt idx="5">
                  <c:v>0.14560400000000001</c:v>
                </c:pt>
                <c:pt idx="6">
                  <c:v>0.15309700000000001</c:v>
                </c:pt>
                <c:pt idx="7">
                  <c:v>0.18662500000000001</c:v>
                </c:pt>
                <c:pt idx="8">
                  <c:v>0.19170300000000001</c:v>
                </c:pt>
                <c:pt idx="9">
                  <c:v>0.185307</c:v>
                </c:pt>
                <c:pt idx="10">
                  <c:v>0.183258</c:v>
                </c:pt>
                <c:pt idx="11">
                  <c:v>0.18267600000000001</c:v>
                </c:pt>
                <c:pt idx="12">
                  <c:v>0.19073399999999999</c:v>
                </c:pt>
                <c:pt idx="13">
                  <c:v>0.185582</c:v>
                </c:pt>
                <c:pt idx="14">
                  <c:v>0.187275</c:v>
                </c:pt>
                <c:pt idx="15">
                  <c:v>0.25187300000000001</c:v>
                </c:pt>
                <c:pt idx="16">
                  <c:v>0.24729000000000001</c:v>
                </c:pt>
                <c:pt idx="17">
                  <c:v>0.26683899999999999</c:v>
                </c:pt>
                <c:pt idx="18">
                  <c:v>0.24051600000000001</c:v>
                </c:pt>
                <c:pt idx="19">
                  <c:v>0.22381999999999999</c:v>
                </c:pt>
                <c:pt idx="20">
                  <c:v>0.21703500000000001</c:v>
                </c:pt>
                <c:pt idx="21">
                  <c:v>0.22934599999999999</c:v>
                </c:pt>
                <c:pt idx="22">
                  <c:v>0.195768</c:v>
                </c:pt>
                <c:pt idx="23">
                  <c:v>0.19008</c:v>
                </c:pt>
                <c:pt idx="24">
                  <c:v>0.183944</c:v>
                </c:pt>
                <c:pt idx="25">
                  <c:v>0.22347600000000001</c:v>
                </c:pt>
                <c:pt idx="26">
                  <c:v>0.19867899999999999</c:v>
                </c:pt>
                <c:pt idx="27">
                  <c:v>0.22592799999999999</c:v>
                </c:pt>
                <c:pt idx="28">
                  <c:v>0.296101</c:v>
                </c:pt>
                <c:pt idx="29">
                  <c:v>0.29801899999999998</c:v>
                </c:pt>
                <c:pt idx="30">
                  <c:v>0.224301</c:v>
                </c:pt>
                <c:pt idx="31">
                  <c:v>0.22986999999999999</c:v>
                </c:pt>
                <c:pt idx="32">
                  <c:v>0.22791900000000001</c:v>
                </c:pt>
                <c:pt idx="33">
                  <c:v>0.22720799999999999</c:v>
                </c:pt>
                <c:pt idx="34">
                  <c:v>0.22395999999999999</c:v>
                </c:pt>
                <c:pt idx="35">
                  <c:v>0.22631799999999999</c:v>
                </c:pt>
                <c:pt idx="36">
                  <c:v>0.150839</c:v>
                </c:pt>
                <c:pt idx="37">
                  <c:v>0.163108</c:v>
                </c:pt>
              </c:numCache>
            </c:numRef>
          </c:xVal>
          <c:yVal>
            <c:numRef>
              <c:f>Spinel!$K$7:$K$44</c:f>
              <c:numCache>
                <c:formatCode>General</c:formatCode>
                <c:ptCount val="38"/>
                <c:pt idx="0">
                  <c:v>0.177504</c:v>
                </c:pt>
                <c:pt idx="1">
                  <c:v>0.16424800000000001</c:v>
                </c:pt>
                <c:pt idx="2">
                  <c:v>0.13087399999999999</c:v>
                </c:pt>
                <c:pt idx="3">
                  <c:v>0.16116800000000001</c:v>
                </c:pt>
                <c:pt idx="4">
                  <c:v>0.16921700000000001</c:v>
                </c:pt>
                <c:pt idx="5">
                  <c:v>0.15484500000000001</c:v>
                </c:pt>
                <c:pt idx="6">
                  <c:v>0.15673799999999999</c:v>
                </c:pt>
                <c:pt idx="7">
                  <c:v>0.15992000000000001</c:v>
                </c:pt>
                <c:pt idx="8">
                  <c:v>0.157112</c:v>
                </c:pt>
                <c:pt idx="9">
                  <c:v>0.16519</c:v>
                </c:pt>
                <c:pt idx="10">
                  <c:v>0.163824</c:v>
                </c:pt>
                <c:pt idx="11">
                  <c:v>0.17138400000000001</c:v>
                </c:pt>
                <c:pt idx="12">
                  <c:v>0.155473</c:v>
                </c:pt>
                <c:pt idx="13">
                  <c:v>0.14972199999999999</c:v>
                </c:pt>
                <c:pt idx="14">
                  <c:v>0.13949500000000001</c:v>
                </c:pt>
                <c:pt idx="15">
                  <c:v>0.17638599999999999</c:v>
                </c:pt>
                <c:pt idx="16">
                  <c:v>0.17472099999999999</c:v>
                </c:pt>
                <c:pt idx="17">
                  <c:v>0.17244300000000001</c:v>
                </c:pt>
                <c:pt idx="18">
                  <c:v>0.15858700000000001</c:v>
                </c:pt>
                <c:pt idx="19">
                  <c:v>0.156308</c:v>
                </c:pt>
                <c:pt idx="20">
                  <c:v>0.16366</c:v>
                </c:pt>
                <c:pt idx="21">
                  <c:v>0.158303</c:v>
                </c:pt>
                <c:pt idx="22">
                  <c:v>0.158666</c:v>
                </c:pt>
                <c:pt idx="23">
                  <c:v>0.16334000000000001</c:v>
                </c:pt>
                <c:pt idx="24">
                  <c:v>0.15282599999999999</c:v>
                </c:pt>
                <c:pt idx="25">
                  <c:v>0.15132999999999999</c:v>
                </c:pt>
                <c:pt idx="26">
                  <c:v>0.15145900000000001</c:v>
                </c:pt>
                <c:pt idx="27">
                  <c:v>0.169404</c:v>
                </c:pt>
                <c:pt idx="28">
                  <c:v>0.18723600000000001</c:v>
                </c:pt>
                <c:pt idx="29">
                  <c:v>0.17358000000000001</c:v>
                </c:pt>
                <c:pt idx="30">
                  <c:v>0.17152200000000001</c:v>
                </c:pt>
                <c:pt idx="31">
                  <c:v>0.16994100000000001</c:v>
                </c:pt>
                <c:pt idx="32">
                  <c:v>0.16544300000000001</c:v>
                </c:pt>
                <c:pt idx="33">
                  <c:v>0.17507300000000001</c:v>
                </c:pt>
                <c:pt idx="34">
                  <c:v>0.161135</c:v>
                </c:pt>
                <c:pt idx="35">
                  <c:v>0.15294199999999999</c:v>
                </c:pt>
                <c:pt idx="36">
                  <c:v>0.13091800000000001</c:v>
                </c:pt>
                <c:pt idx="37">
                  <c:v>0.157113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1A-7F47-A197-589FE2569068}"/>
            </c:ext>
          </c:extLst>
        </c:ser>
        <c:ser>
          <c:idx val="1"/>
          <c:order val="1"/>
          <c:tx>
            <c:v>Large Spinel Profile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Spinel!$M$45:$M$63</c:f>
              <c:numCache>
                <c:formatCode>General</c:formatCode>
                <c:ptCount val="19"/>
                <c:pt idx="0">
                  <c:v>0.15156600000000001</c:v>
                </c:pt>
                <c:pt idx="1">
                  <c:v>0.15168100000000001</c:v>
                </c:pt>
                <c:pt idx="2">
                  <c:v>0.14285300000000001</c:v>
                </c:pt>
                <c:pt idx="3">
                  <c:v>0.15509400000000001</c:v>
                </c:pt>
                <c:pt idx="4">
                  <c:v>0.13777300000000001</c:v>
                </c:pt>
                <c:pt idx="5">
                  <c:v>0.145592</c:v>
                </c:pt>
                <c:pt idx="6">
                  <c:v>0.15776599999999999</c:v>
                </c:pt>
                <c:pt idx="7">
                  <c:v>0.13777400000000001</c:v>
                </c:pt>
                <c:pt idx="8">
                  <c:v>0.14838899999999999</c:v>
                </c:pt>
                <c:pt idx="9">
                  <c:v>0.14360700000000001</c:v>
                </c:pt>
                <c:pt idx="10">
                  <c:v>0.15052499999999999</c:v>
                </c:pt>
                <c:pt idx="11">
                  <c:v>0.15251100000000001</c:v>
                </c:pt>
                <c:pt idx="12">
                  <c:v>0.15518399999999999</c:v>
                </c:pt>
                <c:pt idx="13">
                  <c:v>0.15271399999999999</c:v>
                </c:pt>
                <c:pt idx="14">
                  <c:v>0.14130499999999999</c:v>
                </c:pt>
                <c:pt idx="15">
                  <c:v>0.148726</c:v>
                </c:pt>
                <c:pt idx="16">
                  <c:v>0.14891699999999999</c:v>
                </c:pt>
                <c:pt idx="17">
                  <c:v>0.145788</c:v>
                </c:pt>
                <c:pt idx="18">
                  <c:v>0.15074399999999999</c:v>
                </c:pt>
              </c:numCache>
            </c:numRef>
          </c:xVal>
          <c:yVal>
            <c:numRef>
              <c:f>Spinel!$K$45:$K$63</c:f>
              <c:numCache>
                <c:formatCode>General</c:formatCode>
                <c:ptCount val="19"/>
                <c:pt idx="0">
                  <c:v>0.10398499999999999</c:v>
                </c:pt>
                <c:pt idx="1">
                  <c:v>0.14868200000000001</c:v>
                </c:pt>
                <c:pt idx="2">
                  <c:v>0.12937799999999999</c:v>
                </c:pt>
                <c:pt idx="3">
                  <c:v>0.130162</c:v>
                </c:pt>
                <c:pt idx="4">
                  <c:v>0.153609</c:v>
                </c:pt>
                <c:pt idx="5">
                  <c:v>0.16411600000000001</c:v>
                </c:pt>
                <c:pt idx="6">
                  <c:v>0.117244</c:v>
                </c:pt>
                <c:pt idx="7">
                  <c:v>0.15210199999999999</c:v>
                </c:pt>
                <c:pt idx="8">
                  <c:v>0.14230100000000001</c:v>
                </c:pt>
                <c:pt idx="9">
                  <c:v>0.146066</c:v>
                </c:pt>
                <c:pt idx="10">
                  <c:v>0.15240000000000001</c:v>
                </c:pt>
                <c:pt idx="11">
                  <c:v>0.141377</c:v>
                </c:pt>
                <c:pt idx="12">
                  <c:v>0.126109</c:v>
                </c:pt>
                <c:pt idx="13">
                  <c:v>0.133576</c:v>
                </c:pt>
                <c:pt idx="14">
                  <c:v>0.15331900000000001</c:v>
                </c:pt>
                <c:pt idx="15">
                  <c:v>0.138929</c:v>
                </c:pt>
                <c:pt idx="16">
                  <c:v>0.13713400000000001</c:v>
                </c:pt>
                <c:pt idx="17">
                  <c:v>0.141046</c:v>
                </c:pt>
                <c:pt idx="18">
                  <c:v>0.14327699999999999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1A-7F47-A197-589FE2569068}"/>
            </c:ext>
          </c:extLst>
        </c:ser>
        <c:ser>
          <c:idx val="2"/>
          <c:order val="2"/>
          <c:tx>
            <c:v>Spinel Overgrowths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Spinel!$M$64:$M$67</c:f>
              <c:numCache>
                <c:formatCode>General</c:formatCode>
                <c:ptCount val="4"/>
                <c:pt idx="0">
                  <c:v>0.381853</c:v>
                </c:pt>
                <c:pt idx="1">
                  <c:v>0.44969199999999998</c:v>
                </c:pt>
                <c:pt idx="2">
                  <c:v>0.36959599999999998</c:v>
                </c:pt>
                <c:pt idx="3">
                  <c:v>0.37095899999999998</c:v>
                </c:pt>
              </c:numCache>
            </c:numRef>
          </c:xVal>
          <c:yVal>
            <c:numRef>
              <c:f>Spinel!$K$64:$K$67</c:f>
              <c:numCache>
                <c:formatCode>General</c:formatCode>
                <c:ptCount val="4"/>
                <c:pt idx="0">
                  <c:v>0.20940800000000001</c:v>
                </c:pt>
                <c:pt idx="1">
                  <c:v>0.15466199999999999</c:v>
                </c:pt>
                <c:pt idx="2">
                  <c:v>0.152947</c:v>
                </c:pt>
                <c:pt idx="3">
                  <c:v>0.16680400000000001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1A-7F47-A197-589FE2569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baseline="0"/>
                  <a:t>TiO2 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</c:valAx>
      <c:valAx>
        <c:axId val="994188208"/>
        <c:scaling>
          <c:orientation val="minMax"/>
          <c:min val="0.1500000000000000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594960"/>
        <c:crossesAt val="-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AZ18</a:t>
            </a:r>
            <a:r>
              <a:rPr lang="en-US" sz="2000" b="1" baseline="0"/>
              <a:t> Xenolith Slab Spinel</a:t>
            </a:r>
            <a:endParaRPr lang="en-US" sz="2000" b="1"/>
          </a:p>
        </c:rich>
      </c:tx>
      <c:layout>
        <c:manualLayout>
          <c:xMode val="edge"/>
          <c:yMode val="edge"/>
          <c:x val="0.37631401844000267"/>
          <c:y val="1.876675603217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91296311418174"/>
          <c:y val="0.12781777767692257"/>
          <c:w val="0.83967168577612006"/>
          <c:h val="0.6507053805774277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Spinel!$M$7:$M$44</c:f>
              <c:numCache>
                <c:formatCode>General</c:formatCode>
                <c:ptCount val="38"/>
                <c:pt idx="0">
                  <c:v>0.21288799999999999</c:v>
                </c:pt>
                <c:pt idx="1">
                  <c:v>0.21965000000000001</c:v>
                </c:pt>
                <c:pt idx="2">
                  <c:v>0.21107200000000001</c:v>
                </c:pt>
                <c:pt idx="3">
                  <c:v>0.220496</c:v>
                </c:pt>
                <c:pt idx="4">
                  <c:v>0.206571</c:v>
                </c:pt>
                <c:pt idx="5">
                  <c:v>0.14560400000000001</c:v>
                </c:pt>
                <c:pt idx="6">
                  <c:v>0.15309700000000001</c:v>
                </c:pt>
                <c:pt idx="7">
                  <c:v>0.18662500000000001</c:v>
                </c:pt>
                <c:pt idx="8">
                  <c:v>0.19170300000000001</c:v>
                </c:pt>
                <c:pt idx="9">
                  <c:v>0.185307</c:v>
                </c:pt>
                <c:pt idx="10">
                  <c:v>0.183258</c:v>
                </c:pt>
                <c:pt idx="11">
                  <c:v>0.18267600000000001</c:v>
                </c:pt>
                <c:pt idx="12">
                  <c:v>0.19073399999999999</c:v>
                </c:pt>
                <c:pt idx="13">
                  <c:v>0.185582</c:v>
                </c:pt>
                <c:pt idx="14">
                  <c:v>0.187275</c:v>
                </c:pt>
                <c:pt idx="15">
                  <c:v>0.25187300000000001</c:v>
                </c:pt>
                <c:pt idx="16">
                  <c:v>0.24729000000000001</c:v>
                </c:pt>
                <c:pt idx="17">
                  <c:v>0.26683899999999999</c:v>
                </c:pt>
                <c:pt idx="18">
                  <c:v>0.24051600000000001</c:v>
                </c:pt>
                <c:pt idx="19">
                  <c:v>0.22381999999999999</c:v>
                </c:pt>
                <c:pt idx="20">
                  <c:v>0.21703500000000001</c:v>
                </c:pt>
                <c:pt idx="21">
                  <c:v>0.22934599999999999</c:v>
                </c:pt>
                <c:pt idx="22">
                  <c:v>0.195768</c:v>
                </c:pt>
                <c:pt idx="23">
                  <c:v>0.19008</c:v>
                </c:pt>
                <c:pt idx="24">
                  <c:v>0.183944</c:v>
                </c:pt>
                <c:pt idx="25">
                  <c:v>0.22347600000000001</c:v>
                </c:pt>
                <c:pt idx="26">
                  <c:v>0.19867899999999999</c:v>
                </c:pt>
                <c:pt idx="27">
                  <c:v>0.22592799999999999</c:v>
                </c:pt>
                <c:pt idx="28">
                  <c:v>0.296101</c:v>
                </c:pt>
                <c:pt idx="29">
                  <c:v>0.29801899999999998</c:v>
                </c:pt>
                <c:pt idx="30">
                  <c:v>0.224301</c:v>
                </c:pt>
                <c:pt idx="31">
                  <c:v>0.22986999999999999</c:v>
                </c:pt>
                <c:pt idx="32">
                  <c:v>0.22791900000000001</c:v>
                </c:pt>
                <c:pt idx="33">
                  <c:v>0.22720799999999999</c:v>
                </c:pt>
                <c:pt idx="34">
                  <c:v>0.22395999999999999</c:v>
                </c:pt>
                <c:pt idx="35">
                  <c:v>0.22631799999999999</c:v>
                </c:pt>
                <c:pt idx="36">
                  <c:v>0.150839</c:v>
                </c:pt>
                <c:pt idx="37">
                  <c:v>0.163108</c:v>
                </c:pt>
              </c:numCache>
            </c:numRef>
          </c:xVal>
          <c:yVal>
            <c:numRef>
              <c:f>Spinel!$L$7:$L$44</c:f>
              <c:numCache>
                <c:formatCode>General</c:formatCode>
                <c:ptCount val="38"/>
                <c:pt idx="0">
                  <c:v>0.340368</c:v>
                </c:pt>
                <c:pt idx="1">
                  <c:v>0.342005</c:v>
                </c:pt>
                <c:pt idx="2">
                  <c:v>0.340227</c:v>
                </c:pt>
                <c:pt idx="3">
                  <c:v>0.32850699999999999</c:v>
                </c:pt>
                <c:pt idx="4">
                  <c:v>0.33845799999999998</c:v>
                </c:pt>
                <c:pt idx="5">
                  <c:v>0.34253699999999998</c:v>
                </c:pt>
                <c:pt idx="6">
                  <c:v>0.35702699999999998</c:v>
                </c:pt>
                <c:pt idx="7">
                  <c:v>0.34805999999999998</c:v>
                </c:pt>
                <c:pt idx="8">
                  <c:v>0.353769</c:v>
                </c:pt>
                <c:pt idx="9">
                  <c:v>0.35412399999999999</c:v>
                </c:pt>
                <c:pt idx="10">
                  <c:v>0.35998999999999998</c:v>
                </c:pt>
                <c:pt idx="11">
                  <c:v>0.36021900000000001</c:v>
                </c:pt>
                <c:pt idx="12">
                  <c:v>0.36158000000000001</c:v>
                </c:pt>
                <c:pt idx="13">
                  <c:v>0.360232</c:v>
                </c:pt>
                <c:pt idx="14">
                  <c:v>0.35811799999999999</c:v>
                </c:pt>
                <c:pt idx="15">
                  <c:v>0.33740999999999999</c:v>
                </c:pt>
                <c:pt idx="16">
                  <c:v>0.34205200000000002</c:v>
                </c:pt>
                <c:pt idx="17">
                  <c:v>0.34192499999999998</c:v>
                </c:pt>
                <c:pt idx="18">
                  <c:v>0.34556700000000001</c:v>
                </c:pt>
                <c:pt idx="19">
                  <c:v>0.347053</c:v>
                </c:pt>
                <c:pt idx="20">
                  <c:v>0.347109</c:v>
                </c:pt>
                <c:pt idx="21">
                  <c:v>0.34246599999999999</c:v>
                </c:pt>
                <c:pt idx="22">
                  <c:v>0.35878300000000002</c:v>
                </c:pt>
                <c:pt idx="23">
                  <c:v>0.35408299999999998</c:v>
                </c:pt>
                <c:pt idx="24">
                  <c:v>0.36100500000000002</c:v>
                </c:pt>
                <c:pt idx="25">
                  <c:v>0.355603</c:v>
                </c:pt>
                <c:pt idx="26">
                  <c:v>0.35830499999999998</c:v>
                </c:pt>
                <c:pt idx="27">
                  <c:v>0.33216600000000002</c:v>
                </c:pt>
                <c:pt idx="28">
                  <c:v>0.32784400000000002</c:v>
                </c:pt>
                <c:pt idx="29">
                  <c:v>0.33600799999999997</c:v>
                </c:pt>
                <c:pt idx="30">
                  <c:v>0.34044999999999997</c:v>
                </c:pt>
                <c:pt idx="31">
                  <c:v>0.35178900000000002</c:v>
                </c:pt>
                <c:pt idx="32">
                  <c:v>0.34752899999999998</c:v>
                </c:pt>
                <c:pt idx="33">
                  <c:v>0.35617500000000002</c:v>
                </c:pt>
                <c:pt idx="34">
                  <c:v>0.34472000000000003</c:v>
                </c:pt>
                <c:pt idx="35">
                  <c:v>0.33779799999999999</c:v>
                </c:pt>
                <c:pt idx="36">
                  <c:v>0.36118299999999998</c:v>
                </c:pt>
                <c:pt idx="37">
                  <c:v>0.35688300000000001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FA-7F4F-B7DD-C06F64F48C36}"/>
            </c:ext>
          </c:extLst>
        </c:ser>
        <c:ser>
          <c:idx val="1"/>
          <c:order val="1"/>
          <c:tx>
            <c:v>Large Spinel Profile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Spinel!$M$45:$M$63</c:f>
              <c:numCache>
                <c:formatCode>General</c:formatCode>
                <c:ptCount val="19"/>
                <c:pt idx="0">
                  <c:v>0.15156600000000001</c:v>
                </c:pt>
                <c:pt idx="1">
                  <c:v>0.15168100000000001</c:v>
                </c:pt>
                <c:pt idx="2">
                  <c:v>0.14285300000000001</c:v>
                </c:pt>
                <c:pt idx="3">
                  <c:v>0.15509400000000001</c:v>
                </c:pt>
                <c:pt idx="4">
                  <c:v>0.13777300000000001</c:v>
                </c:pt>
                <c:pt idx="5">
                  <c:v>0.145592</c:v>
                </c:pt>
                <c:pt idx="6">
                  <c:v>0.15776599999999999</c:v>
                </c:pt>
                <c:pt idx="7">
                  <c:v>0.13777400000000001</c:v>
                </c:pt>
                <c:pt idx="8">
                  <c:v>0.14838899999999999</c:v>
                </c:pt>
                <c:pt idx="9">
                  <c:v>0.14360700000000001</c:v>
                </c:pt>
                <c:pt idx="10">
                  <c:v>0.15052499999999999</c:v>
                </c:pt>
                <c:pt idx="11">
                  <c:v>0.15251100000000001</c:v>
                </c:pt>
                <c:pt idx="12">
                  <c:v>0.15518399999999999</c:v>
                </c:pt>
                <c:pt idx="13">
                  <c:v>0.15271399999999999</c:v>
                </c:pt>
                <c:pt idx="14">
                  <c:v>0.14130499999999999</c:v>
                </c:pt>
                <c:pt idx="15">
                  <c:v>0.148726</c:v>
                </c:pt>
                <c:pt idx="16">
                  <c:v>0.14891699999999999</c:v>
                </c:pt>
                <c:pt idx="17">
                  <c:v>0.145788</c:v>
                </c:pt>
                <c:pt idx="18">
                  <c:v>0.15074399999999999</c:v>
                </c:pt>
              </c:numCache>
            </c:numRef>
          </c:xVal>
          <c:yVal>
            <c:numRef>
              <c:f>Spinel!$L$45:$L$63</c:f>
              <c:numCache>
                <c:formatCode>General</c:formatCode>
                <c:ptCount val="19"/>
                <c:pt idx="0">
                  <c:v>0.38119999999999998</c:v>
                </c:pt>
                <c:pt idx="1">
                  <c:v>0.36214099999999999</c:v>
                </c:pt>
                <c:pt idx="2">
                  <c:v>0.36723899999999998</c:v>
                </c:pt>
                <c:pt idx="3">
                  <c:v>0.40948099999999998</c:v>
                </c:pt>
                <c:pt idx="4">
                  <c:v>0.35747400000000001</c:v>
                </c:pt>
                <c:pt idx="5">
                  <c:v>0.35814299999999999</c:v>
                </c:pt>
                <c:pt idx="6">
                  <c:v>0.365732</c:v>
                </c:pt>
                <c:pt idx="7">
                  <c:v>0.41160200000000002</c:v>
                </c:pt>
                <c:pt idx="8">
                  <c:v>0.31898799999999999</c:v>
                </c:pt>
                <c:pt idx="9">
                  <c:v>0.38256299999999999</c:v>
                </c:pt>
                <c:pt idx="10">
                  <c:v>0.34454400000000002</c:v>
                </c:pt>
                <c:pt idx="11">
                  <c:v>0.33538899999999999</c:v>
                </c:pt>
                <c:pt idx="12">
                  <c:v>0.31073499999999998</c:v>
                </c:pt>
                <c:pt idx="13">
                  <c:v>0.37993199999999999</c:v>
                </c:pt>
                <c:pt idx="14">
                  <c:v>0.33235399999999998</c:v>
                </c:pt>
                <c:pt idx="15">
                  <c:v>0.35311199999999998</c:v>
                </c:pt>
                <c:pt idx="16">
                  <c:v>0.34005099999999999</c:v>
                </c:pt>
                <c:pt idx="17">
                  <c:v>0.34412999999999999</c:v>
                </c:pt>
                <c:pt idx="18">
                  <c:v>0.31163600000000002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FA-7F4F-B7DD-C06F64F48C36}"/>
            </c:ext>
          </c:extLst>
        </c:ser>
        <c:ser>
          <c:idx val="2"/>
          <c:order val="2"/>
          <c:tx>
            <c:v>Spinel Overgrowths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Spinel!$M$64:$M$67</c:f>
              <c:numCache>
                <c:formatCode>General</c:formatCode>
                <c:ptCount val="4"/>
                <c:pt idx="0">
                  <c:v>0.381853</c:v>
                </c:pt>
                <c:pt idx="1">
                  <c:v>0.44969199999999998</c:v>
                </c:pt>
                <c:pt idx="2">
                  <c:v>0.36959599999999998</c:v>
                </c:pt>
                <c:pt idx="3">
                  <c:v>0.37095899999999998</c:v>
                </c:pt>
              </c:numCache>
            </c:numRef>
          </c:xVal>
          <c:yVal>
            <c:numRef>
              <c:f>Spinel!$L$64:$L$67</c:f>
              <c:numCache>
                <c:formatCode>General</c:formatCode>
                <c:ptCount val="4"/>
                <c:pt idx="0">
                  <c:v>0.21789500000000001</c:v>
                </c:pt>
                <c:pt idx="1">
                  <c:v>0.245808</c:v>
                </c:pt>
                <c:pt idx="2">
                  <c:v>0.22151100000000001</c:v>
                </c:pt>
                <c:pt idx="3">
                  <c:v>0.202795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FA-7F4F-B7DD-C06F64F48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baseline="0"/>
                  <a:t>TiO2 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</c:valAx>
      <c:valAx>
        <c:axId val="994188208"/>
        <c:scaling>
          <c:orientation val="minMax"/>
          <c:min val="0.1500000000000000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Cr#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594960"/>
        <c:crossesAt val="-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Sheet2!$B$2:$B$62</c:f>
              <c:numCache>
                <c:formatCode>General</c:formatCode>
                <c:ptCount val="61"/>
                <c:pt idx="0">
                  <c:v>0.29801899999999998</c:v>
                </c:pt>
                <c:pt idx="1">
                  <c:v>0.296101</c:v>
                </c:pt>
                <c:pt idx="2">
                  <c:v>0.25187300000000001</c:v>
                </c:pt>
                <c:pt idx="3">
                  <c:v>0.21107200000000001</c:v>
                </c:pt>
                <c:pt idx="4">
                  <c:v>0.24729000000000001</c:v>
                </c:pt>
                <c:pt idx="5">
                  <c:v>0.220496</c:v>
                </c:pt>
                <c:pt idx="6">
                  <c:v>0.206571</c:v>
                </c:pt>
                <c:pt idx="7">
                  <c:v>0.26683899999999999</c:v>
                </c:pt>
                <c:pt idx="8">
                  <c:v>0.24051600000000001</c:v>
                </c:pt>
                <c:pt idx="9">
                  <c:v>0.224301</c:v>
                </c:pt>
                <c:pt idx="10">
                  <c:v>0.22986999999999999</c:v>
                </c:pt>
                <c:pt idx="11">
                  <c:v>0.22791900000000001</c:v>
                </c:pt>
                <c:pt idx="12">
                  <c:v>0.22720799999999999</c:v>
                </c:pt>
                <c:pt idx="13">
                  <c:v>0.22395999999999999</c:v>
                </c:pt>
                <c:pt idx="14">
                  <c:v>0.22631799999999999</c:v>
                </c:pt>
                <c:pt idx="15">
                  <c:v>0.22592799999999999</c:v>
                </c:pt>
                <c:pt idx="16">
                  <c:v>0.22381999999999999</c:v>
                </c:pt>
                <c:pt idx="17">
                  <c:v>0.21703500000000001</c:v>
                </c:pt>
                <c:pt idx="18">
                  <c:v>0.21965000000000001</c:v>
                </c:pt>
                <c:pt idx="19">
                  <c:v>0.19867899999999999</c:v>
                </c:pt>
                <c:pt idx="20">
                  <c:v>0.22934599999999999</c:v>
                </c:pt>
                <c:pt idx="21">
                  <c:v>0.21288799999999999</c:v>
                </c:pt>
                <c:pt idx="22">
                  <c:v>0.22347600000000001</c:v>
                </c:pt>
                <c:pt idx="23">
                  <c:v>0.150839</c:v>
                </c:pt>
                <c:pt idx="24">
                  <c:v>0.163108</c:v>
                </c:pt>
                <c:pt idx="25">
                  <c:v>0.187275</c:v>
                </c:pt>
                <c:pt idx="26">
                  <c:v>0.185582</c:v>
                </c:pt>
                <c:pt idx="27">
                  <c:v>0.19073399999999999</c:v>
                </c:pt>
                <c:pt idx="28">
                  <c:v>0.18267600000000001</c:v>
                </c:pt>
                <c:pt idx="29">
                  <c:v>0.183944</c:v>
                </c:pt>
                <c:pt idx="30">
                  <c:v>0.15156600000000001</c:v>
                </c:pt>
                <c:pt idx="31">
                  <c:v>0.15168100000000001</c:v>
                </c:pt>
                <c:pt idx="32">
                  <c:v>0.14285300000000001</c:v>
                </c:pt>
                <c:pt idx="33">
                  <c:v>0.15509400000000001</c:v>
                </c:pt>
                <c:pt idx="34">
                  <c:v>0.13777300000000001</c:v>
                </c:pt>
                <c:pt idx="35">
                  <c:v>0.145592</c:v>
                </c:pt>
                <c:pt idx="36">
                  <c:v>0.15776599999999999</c:v>
                </c:pt>
                <c:pt idx="37">
                  <c:v>0.13777400000000001</c:v>
                </c:pt>
                <c:pt idx="38">
                  <c:v>0.14838899999999999</c:v>
                </c:pt>
                <c:pt idx="39">
                  <c:v>0.14360700000000001</c:v>
                </c:pt>
                <c:pt idx="40">
                  <c:v>0.15052499999999999</c:v>
                </c:pt>
                <c:pt idx="41">
                  <c:v>0.15251100000000001</c:v>
                </c:pt>
                <c:pt idx="42">
                  <c:v>0.15518399999999999</c:v>
                </c:pt>
                <c:pt idx="43">
                  <c:v>0.15271399999999999</c:v>
                </c:pt>
                <c:pt idx="44">
                  <c:v>0.14130499999999999</c:v>
                </c:pt>
                <c:pt idx="45">
                  <c:v>0.148726</c:v>
                </c:pt>
                <c:pt idx="46">
                  <c:v>0.14891699999999999</c:v>
                </c:pt>
                <c:pt idx="47">
                  <c:v>0.145788</c:v>
                </c:pt>
                <c:pt idx="48">
                  <c:v>0.15074399999999999</c:v>
                </c:pt>
                <c:pt idx="53">
                  <c:v>0.15309700000000001</c:v>
                </c:pt>
                <c:pt idx="54">
                  <c:v>0.185307</c:v>
                </c:pt>
                <c:pt idx="55">
                  <c:v>0.183258</c:v>
                </c:pt>
                <c:pt idx="56">
                  <c:v>0.14560400000000001</c:v>
                </c:pt>
                <c:pt idx="57">
                  <c:v>0.19008</c:v>
                </c:pt>
                <c:pt idx="58">
                  <c:v>0.195768</c:v>
                </c:pt>
                <c:pt idx="59">
                  <c:v>0.19170300000000001</c:v>
                </c:pt>
                <c:pt idx="60">
                  <c:v>0.18662500000000001</c:v>
                </c:pt>
              </c:numCache>
            </c:numRef>
          </c:xVal>
          <c:yVal>
            <c:numRef>
              <c:f>Sheet2!$C$2:$C$62</c:f>
              <c:numCache>
                <c:formatCode>0.000</c:formatCode>
                <c:ptCount val="61"/>
                <c:pt idx="0">
                  <c:v>2.1217690706737522</c:v>
                </c:pt>
                <c:pt idx="1">
                  <c:v>2.5275790238854201</c:v>
                </c:pt>
                <c:pt idx="2">
                  <c:v>4.6984537493471157</c:v>
                </c:pt>
                <c:pt idx="3">
                  <c:v>5.1987543165034724</c:v>
                </c:pt>
                <c:pt idx="4">
                  <c:v>5.5754144420739431</c:v>
                </c:pt>
                <c:pt idx="5">
                  <c:v>5.8239557320601385</c:v>
                </c:pt>
                <c:pt idx="6">
                  <c:v>5.8608909974028025</c:v>
                </c:pt>
                <c:pt idx="7">
                  <c:v>6.2107215265983982</c:v>
                </c:pt>
                <c:pt idx="8">
                  <c:v>8.4954652464433504</c:v>
                </c:pt>
                <c:pt idx="9">
                  <c:v>9.8943421811309236</c:v>
                </c:pt>
                <c:pt idx="10">
                  <c:v>9.8943421811309236</c:v>
                </c:pt>
                <c:pt idx="11">
                  <c:v>9.8943421811309236</c:v>
                </c:pt>
                <c:pt idx="12">
                  <c:v>9.8943421811309236</c:v>
                </c:pt>
                <c:pt idx="13">
                  <c:v>9.8943421811309236</c:v>
                </c:pt>
                <c:pt idx="14">
                  <c:v>9.8943421811309236</c:v>
                </c:pt>
                <c:pt idx="15">
                  <c:v>9.9216649940576787</c:v>
                </c:pt>
                <c:pt idx="16">
                  <c:v>9.9756011118094676</c:v>
                </c:pt>
                <c:pt idx="17">
                  <c:v>10.239049888937547</c:v>
                </c:pt>
                <c:pt idx="18">
                  <c:v>10.835679395202257</c:v>
                </c:pt>
                <c:pt idx="19">
                  <c:v>10.835679395202257</c:v>
                </c:pt>
                <c:pt idx="20">
                  <c:v>10.857602477681203</c:v>
                </c:pt>
                <c:pt idx="21">
                  <c:v>10.936883002850626</c:v>
                </c:pt>
                <c:pt idx="22">
                  <c:v>10.936883002850626</c:v>
                </c:pt>
                <c:pt idx="23">
                  <c:v>15.3</c:v>
                </c:pt>
                <c:pt idx="24">
                  <c:v>15.7</c:v>
                </c:pt>
                <c:pt idx="25">
                  <c:v>18.81062479610117</c:v>
                </c:pt>
                <c:pt idx="26">
                  <c:v>24.603848192097118</c:v>
                </c:pt>
                <c:pt idx="27">
                  <c:v>24.80847626664999</c:v>
                </c:pt>
                <c:pt idx="28">
                  <c:v>25.905988776736557</c:v>
                </c:pt>
                <c:pt idx="29">
                  <c:v>26.679967508376205</c:v>
                </c:pt>
                <c:pt idx="30">
                  <c:v>28.1</c:v>
                </c:pt>
                <c:pt idx="31">
                  <c:v>28.1</c:v>
                </c:pt>
                <c:pt idx="32">
                  <c:v>28.1</c:v>
                </c:pt>
                <c:pt idx="33">
                  <c:v>28.1</c:v>
                </c:pt>
                <c:pt idx="34">
                  <c:v>28.1</c:v>
                </c:pt>
                <c:pt idx="35">
                  <c:v>28.1</c:v>
                </c:pt>
                <c:pt idx="36">
                  <c:v>28.1</c:v>
                </c:pt>
                <c:pt idx="37">
                  <c:v>28.1</c:v>
                </c:pt>
                <c:pt idx="38">
                  <c:v>28.1</c:v>
                </c:pt>
                <c:pt idx="39">
                  <c:v>28.1</c:v>
                </c:pt>
                <c:pt idx="40">
                  <c:v>28.1</c:v>
                </c:pt>
                <c:pt idx="41">
                  <c:v>28.1</c:v>
                </c:pt>
                <c:pt idx="42">
                  <c:v>28.1</c:v>
                </c:pt>
                <c:pt idx="43">
                  <c:v>28.1</c:v>
                </c:pt>
                <c:pt idx="44">
                  <c:v>28.1</c:v>
                </c:pt>
                <c:pt idx="45">
                  <c:v>28.1</c:v>
                </c:pt>
                <c:pt idx="46">
                  <c:v>28.1</c:v>
                </c:pt>
                <c:pt idx="47">
                  <c:v>28.1</c:v>
                </c:pt>
                <c:pt idx="48">
                  <c:v>28.1</c:v>
                </c:pt>
                <c:pt idx="53">
                  <c:v>28.460362446501541</c:v>
                </c:pt>
                <c:pt idx="54">
                  <c:v>28.48475296584763</c:v>
                </c:pt>
                <c:pt idx="55">
                  <c:v>28.526924583256925</c:v>
                </c:pt>
                <c:pt idx="56">
                  <c:v>28.904882412660267</c:v>
                </c:pt>
                <c:pt idx="57">
                  <c:v>29.58094417262668</c:v>
                </c:pt>
                <c:pt idx="58">
                  <c:v>34.561270806750763</c:v>
                </c:pt>
                <c:pt idx="59">
                  <c:v>37.368952480825371</c:v>
                </c:pt>
                <c:pt idx="60">
                  <c:v>37.388770150012647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AD-A14D-A992-44BA88918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638912"/>
        <c:axId val="1255413648"/>
      </c:scatterChart>
      <c:valAx>
        <c:axId val="151463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413648"/>
        <c:crosses val="autoZero"/>
        <c:crossBetween val="midCat"/>
      </c:valAx>
      <c:valAx>
        <c:axId val="12554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638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Spinel!$M$1</c:f>
              <c:strCache>
                <c:ptCount val="1"/>
                <c:pt idx="0">
                  <c:v>TiO2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Spinel!$S$6:$S$66</c:f>
              <c:numCache>
                <c:formatCode>General</c:formatCode>
                <c:ptCount val="61"/>
                <c:pt idx="0">
                  <c:v>0.15707561316256824</c:v>
                </c:pt>
                <c:pt idx="1">
                  <c:v>0.20013602315115203</c:v>
                </c:pt>
                <c:pt idx="2">
                  <c:v>0.20022135449959638</c:v>
                </c:pt>
                <c:pt idx="3">
                  <c:v>0.1948860724240993</c:v>
                </c:pt>
                <c:pt idx="4">
                  <c:v>0.20029266412049659</c:v>
                </c:pt>
                <c:pt idx="5">
                  <c:v>0.19713070162769708</c:v>
                </c:pt>
                <c:pt idx="6">
                  <c:v>0.18013268317662195</c:v>
                </c:pt>
                <c:pt idx="7">
                  <c:v>0.18173798760275917</c:v>
                </c:pt>
                <c:pt idx="8">
                  <c:v>0.18219924149930525</c:v>
                </c:pt>
                <c:pt idx="9">
                  <c:v>0.18213608263993344</c:v>
                </c:pt>
                <c:pt idx="10">
                  <c:v>0.1833338693264342</c:v>
                </c:pt>
                <c:pt idx="11">
                  <c:v>0.18428731669051682</c:v>
                </c:pt>
                <c:pt idx="12">
                  <c:v>0.18281286571717911</c:v>
                </c:pt>
                <c:pt idx="13">
                  <c:v>0.18740853344448991</c:v>
                </c:pt>
                <c:pt idx="14">
                  <c:v>0.18342695368620593</c:v>
                </c:pt>
                <c:pt idx="15">
                  <c:v>0.18369991253927634</c:v>
                </c:pt>
                <c:pt idx="16">
                  <c:v>0.2056887511182213</c:v>
                </c:pt>
                <c:pt idx="17">
                  <c:v>0.2037638260390312</c:v>
                </c:pt>
                <c:pt idx="18">
                  <c:v>0.20060833732788291</c:v>
                </c:pt>
                <c:pt idx="19">
                  <c:v>0.20051093808587689</c:v>
                </c:pt>
                <c:pt idx="20">
                  <c:v>0.19112291387419583</c:v>
                </c:pt>
                <c:pt idx="21">
                  <c:v>0.19359845174416707</c:v>
                </c:pt>
                <c:pt idx="22">
                  <c:v>0.19553301538549808</c:v>
                </c:pt>
                <c:pt idx="23">
                  <c:v>0.18167037723790508</c:v>
                </c:pt>
                <c:pt idx="24">
                  <c:v>0.18771079461172013</c:v>
                </c:pt>
                <c:pt idx="25">
                  <c:v>0.18551696782534574</c:v>
                </c:pt>
                <c:pt idx="26">
                  <c:v>0.19645288327095295</c:v>
                </c:pt>
                <c:pt idx="27">
                  <c:v>0.19683720926844256</c:v>
                </c:pt>
                <c:pt idx="28">
                  <c:v>0.19914506081353175</c:v>
                </c:pt>
                <c:pt idx="29">
                  <c:v>0.23068601381700252</c:v>
                </c:pt>
                <c:pt idx="30">
                  <c:v>0.23002634154082535</c:v>
                </c:pt>
                <c:pt idx="31">
                  <c:v>0.19879212144928171</c:v>
                </c:pt>
                <c:pt idx="32">
                  <c:v>0.19774664303837425</c:v>
                </c:pt>
                <c:pt idx="33">
                  <c:v>0.19849405822905752</c:v>
                </c:pt>
                <c:pt idx="34">
                  <c:v>0.19901245935205733</c:v>
                </c:pt>
                <c:pt idx="35">
                  <c:v>0.19857284112087312</c:v>
                </c:pt>
                <c:pt idx="36">
                  <c:v>0.20004995116348884</c:v>
                </c:pt>
                <c:pt idx="37">
                  <c:v>0.18323293753251002</c:v>
                </c:pt>
                <c:pt idx="38">
                  <c:v>0.18374746743693332</c:v>
                </c:pt>
                <c:pt idx="39">
                  <c:v>0.17877951254548224</c:v>
                </c:pt>
                <c:pt idx="40">
                  <c:v>0.17961948862538099</c:v>
                </c:pt>
                <c:pt idx="41">
                  <c:v>0.17925525799440362</c:v>
                </c:pt>
                <c:pt idx="42">
                  <c:v>0.18024879273213765</c:v>
                </c:pt>
                <c:pt idx="43">
                  <c:v>0.1815267954924035</c:v>
                </c:pt>
                <c:pt idx="44">
                  <c:v>0.17968934831361011</c:v>
                </c:pt>
                <c:pt idx="45">
                  <c:v>0.18266558857044471</c:v>
                </c:pt>
                <c:pt idx="46">
                  <c:v>0.18111502576276006</c:v>
                </c:pt>
                <c:pt idx="47">
                  <c:v>0.18275789979086654</c:v>
                </c:pt>
                <c:pt idx="48">
                  <c:v>0.18022605941546327</c:v>
                </c:pt>
                <c:pt idx="49">
                  <c:v>0.18236176375945534</c:v>
                </c:pt>
                <c:pt idx="50">
                  <c:v>0.18157429363923311</c:v>
                </c:pt>
                <c:pt idx="51">
                  <c:v>0.18156097778577152</c:v>
                </c:pt>
                <c:pt idx="52">
                  <c:v>0.18054857935294547</c:v>
                </c:pt>
                <c:pt idx="53">
                  <c:v>0.18165266066364583</c:v>
                </c:pt>
                <c:pt idx="54">
                  <c:v>0.18139819341641822</c:v>
                </c:pt>
                <c:pt idx="55">
                  <c:v>0.18207897206341658</c:v>
                </c:pt>
                <c:pt idx="56">
                  <c:v>0.18230910986075299</c:v>
                </c:pt>
                <c:pt idx="57">
                  <c:v>0.18106752011377678</c:v>
                </c:pt>
                <c:pt idx="58">
                  <c:v>0.31375528874533054</c:v>
                </c:pt>
                <c:pt idx="59">
                  <c:v>0.3110476396552555</c:v>
                </c:pt>
                <c:pt idx="60">
                  <c:v>0.31527024797388642</c:v>
                </c:pt>
              </c:numCache>
            </c:numRef>
          </c:xVal>
          <c:yVal>
            <c:numRef>
              <c:f>Spinel!$M$7:$M$67</c:f>
              <c:numCache>
                <c:formatCode>General</c:formatCode>
                <c:ptCount val="61"/>
                <c:pt idx="0">
                  <c:v>0.21288799999999999</c:v>
                </c:pt>
                <c:pt idx="1">
                  <c:v>0.21965000000000001</c:v>
                </c:pt>
                <c:pt idx="2">
                  <c:v>0.21107200000000001</c:v>
                </c:pt>
                <c:pt idx="3">
                  <c:v>0.220496</c:v>
                </c:pt>
                <c:pt idx="4">
                  <c:v>0.206571</c:v>
                </c:pt>
                <c:pt idx="5">
                  <c:v>0.14560400000000001</c:v>
                </c:pt>
                <c:pt idx="6">
                  <c:v>0.15309700000000001</c:v>
                </c:pt>
                <c:pt idx="7">
                  <c:v>0.18662500000000001</c:v>
                </c:pt>
                <c:pt idx="8">
                  <c:v>0.19170300000000001</c:v>
                </c:pt>
                <c:pt idx="9">
                  <c:v>0.185307</c:v>
                </c:pt>
                <c:pt idx="10">
                  <c:v>0.183258</c:v>
                </c:pt>
                <c:pt idx="11">
                  <c:v>0.18267600000000001</c:v>
                </c:pt>
                <c:pt idx="12">
                  <c:v>0.19073399999999999</c:v>
                </c:pt>
                <c:pt idx="13">
                  <c:v>0.185582</c:v>
                </c:pt>
                <c:pt idx="14">
                  <c:v>0.187275</c:v>
                </c:pt>
                <c:pt idx="15">
                  <c:v>0.25187300000000001</c:v>
                </c:pt>
                <c:pt idx="16">
                  <c:v>0.24729000000000001</c:v>
                </c:pt>
                <c:pt idx="17">
                  <c:v>0.26683899999999999</c:v>
                </c:pt>
                <c:pt idx="18">
                  <c:v>0.24051600000000001</c:v>
                </c:pt>
                <c:pt idx="19">
                  <c:v>0.22381999999999999</c:v>
                </c:pt>
                <c:pt idx="20">
                  <c:v>0.21703500000000001</c:v>
                </c:pt>
                <c:pt idx="21">
                  <c:v>0.22934599999999999</c:v>
                </c:pt>
                <c:pt idx="22">
                  <c:v>0.195768</c:v>
                </c:pt>
                <c:pt idx="23">
                  <c:v>0.19008</c:v>
                </c:pt>
                <c:pt idx="24">
                  <c:v>0.183944</c:v>
                </c:pt>
                <c:pt idx="25">
                  <c:v>0.22347600000000001</c:v>
                </c:pt>
                <c:pt idx="26">
                  <c:v>0.19867899999999999</c:v>
                </c:pt>
                <c:pt idx="27">
                  <c:v>0.22592799999999999</c:v>
                </c:pt>
                <c:pt idx="28">
                  <c:v>0.296101</c:v>
                </c:pt>
                <c:pt idx="29">
                  <c:v>0.29801899999999998</c:v>
                </c:pt>
                <c:pt idx="30">
                  <c:v>0.224301</c:v>
                </c:pt>
                <c:pt idx="31">
                  <c:v>0.22986999999999999</c:v>
                </c:pt>
                <c:pt idx="32">
                  <c:v>0.22791900000000001</c:v>
                </c:pt>
                <c:pt idx="33">
                  <c:v>0.22720799999999999</c:v>
                </c:pt>
                <c:pt idx="34">
                  <c:v>0.22395999999999999</c:v>
                </c:pt>
                <c:pt idx="35">
                  <c:v>0.22631799999999999</c:v>
                </c:pt>
                <c:pt idx="36">
                  <c:v>0.150839</c:v>
                </c:pt>
                <c:pt idx="37">
                  <c:v>0.163108</c:v>
                </c:pt>
                <c:pt idx="38">
                  <c:v>0.15156600000000001</c:v>
                </c:pt>
                <c:pt idx="39">
                  <c:v>0.15168100000000001</c:v>
                </c:pt>
                <c:pt idx="40">
                  <c:v>0.14285300000000001</c:v>
                </c:pt>
                <c:pt idx="41">
                  <c:v>0.15509400000000001</c:v>
                </c:pt>
                <c:pt idx="42">
                  <c:v>0.13777300000000001</c:v>
                </c:pt>
                <c:pt idx="43">
                  <c:v>0.145592</c:v>
                </c:pt>
                <c:pt idx="44">
                  <c:v>0.15776599999999999</c:v>
                </c:pt>
                <c:pt idx="45">
                  <c:v>0.13777400000000001</c:v>
                </c:pt>
                <c:pt idx="46">
                  <c:v>0.14838899999999999</c:v>
                </c:pt>
                <c:pt idx="47">
                  <c:v>0.14360700000000001</c:v>
                </c:pt>
                <c:pt idx="48">
                  <c:v>0.15052499999999999</c:v>
                </c:pt>
                <c:pt idx="49">
                  <c:v>0.15251100000000001</c:v>
                </c:pt>
                <c:pt idx="50">
                  <c:v>0.15518399999999999</c:v>
                </c:pt>
                <c:pt idx="51">
                  <c:v>0.15271399999999999</c:v>
                </c:pt>
                <c:pt idx="52">
                  <c:v>0.14130499999999999</c:v>
                </c:pt>
                <c:pt idx="53">
                  <c:v>0.148726</c:v>
                </c:pt>
                <c:pt idx="54">
                  <c:v>0.14891699999999999</c:v>
                </c:pt>
                <c:pt idx="55">
                  <c:v>0.145788</c:v>
                </c:pt>
                <c:pt idx="56">
                  <c:v>0.15074399999999999</c:v>
                </c:pt>
                <c:pt idx="57">
                  <c:v>0.381853</c:v>
                </c:pt>
                <c:pt idx="58">
                  <c:v>0.44969199999999998</c:v>
                </c:pt>
                <c:pt idx="59">
                  <c:v>0.36959599999999998</c:v>
                </c:pt>
                <c:pt idx="60">
                  <c:v>0.37095899999999998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E1-E148-9CAE-F63867CECDC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Spinel!$S$53:$S$63</c:f>
              <c:numCache>
                <c:formatCode>General</c:formatCode>
                <c:ptCount val="11"/>
                <c:pt idx="0">
                  <c:v>0.18275789979086654</c:v>
                </c:pt>
                <c:pt idx="1">
                  <c:v>0.18022605941546327</c:v>
                </c:pt>
                <c:pt idx="2">
                  <c:v>0.18236176375945534</c:v>
                </c:pt>
                <c:pt idx="3">
                  <c:v>0.18157429363923311</c:v>
                </c:pt>
                <c:pt idx="4">
                  <c:v>0.18156097778577152</c:v>
                </c:pt>
                <c:pt idx="5">
                  <c:v>0.18054857935294547</c:v>
                </c:pt>
                <c:pt idx="6">
                  <c:v>0.18165266066364583</c:v>
                </c:pt>
                <c:pt idx="7">
                  <c:v>0.18139819341641822</c:v>
                </c:pt>
                <c:pt idx="8">
                  <c:v>0.18207897206341658</c:v>
                </c:pt>
                <c:pt idx="9">
                  <c:v>0.18230910986075299</c:v>
                </c:pt>
                <c:pt idx="10">
                  <c:v>0.18106752011377678</c:v>
                </c:pt>
              </c:numCache>
            </c:numRef>
          </c:xVal>
          <c:yVal>
            <c:numRef>
              <c:f>Spinel!$M$53:$M$63</c:f>
              <c:numCache>
                <c:formatCode>General</c:formatCode>
                <c:ptCount val="11"/>
                <c:pt idx="0">
                  <c:v>0.14838899999999999</c:v>
                </c:pt>
                <c:pt idx="1">
                  <c:v>0.14360700000000001</c:v>
                </c:pt>
                <c:pt idx="2">
                  <c:v>0.15052499999999999</c:v>
                </c:pt>
                <c:pt idx="3">
                  <c:v>0.15251100000000001</c:v>
                </c:pt>
                <c:pt idx="4">
                  <c:v>0.15518399999999999</c:v>
                </c:pt>
                <c:pt idx="5">
                  <c:v>0.15271399999999999</c:v>
                </c:pt>
                <c:pt idx="6">
                  <c:v>0.14130499999999999</c:v>
                </c:pt>
                <c:pt idx="7">
                  <c:v>0.148726</c:v>
                </c:pt>
                <c:pt idx="8">
                  <c:v>0.14891699999999999</c:v>
                </c:pt>
                <c:pt idx="9">
                  <c:v>0.145788</c:v>
                </c:pt>
                <c:pt idx="10">
                  <c:v>0.15074399999999999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E1-E148-9CAE-F63867CEC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1279"/>
        <c:axId val="1724668432"/>
      </c:scatterChart>
      <c:valAx>
        <c:axId val="2028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68432"/>
        <c:crosses val="autoZero"/>
        <c:crossBetween val="midCat"/>
      </c:valAx>
      <c:valAx>
        <c:axId val="172466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Spinel!$Q$45:$Q$63</c:f>
              <c:numCache>
                <c:formatCode>General</c:formatCode>
                <c:ptCount val="19"/>
                <c:pt idx="0">
                  <c:v>5.1827660925672578</c:v>
                </c:pt>
                <c:pt idx="1">
                  <c:v>8.3655321851361446</c:v>
                </c:pt>
                <c:pt idx="2">
                  <c:v>11.548298277703402</c:v>
                </c:pt>
                <c:pt idx="3">
                  <c:v>14.804062396923261</c:v>
                </c:pt>
                <c:pt idx="4">
                  <c:v>18.056753590381959</c:v>
                </c:pt>
                <c:pt idx="5">
                  <c:v>21.239519682949531</c:v>
                </c:pt>
                <c:pt idx="6">
                  <c:v>24.422285775518105</c:v>
                </c:pt>
                <c:pt idx="7">
                  <c:v>27.605051868085365</c:v>
                </c:pt>
                <c:pt idx="8">
                  <c:v>30.787817960652937</c:v>
                </c:pt>
                <c:pt idx="9">
                  <c:v>34.043582079873829</c:v>
                </c:pt>
                <c:pt idx="10">
                  <c:v>37.226348172441405</c:v>
                </c:pt>
                <c:pt idx="11">
                  <c:v>40.409114265008661</c:v>
                </c:pt>
                <c:pt idx="12">
                  <c:v>43.591880357577232</c:v>
                </c:pt>
                <c:pt idx="13">
                  <c:v>46.7746464501448</c:v>
                </c:pt>
                <c:pt idx="14">
                  <c:v>50.027337643603495</c:v>
                </c:pt>
                <c:pt idx="15">
                  <c:v>53.28310176282335</c:v>
                </c:pt>
                <c:pt idx="16">
                  <c:v>56.465867855390606</c:v>
                </c:pt>
                <c:pt idx="17">
                  <c:v>59.648633947959496</c:v>
                </c:pt>
                <c:pt idx="18">
                  <c:v>62.831400040526752</c:v>
                </c:pt>
              </c:numCache>
            </c:numRef>
          </c:xVal>
          <c:yVal>
            <c:numRef>
              <c:f>Spinel!$R$45:$R$63</c:f>
              <c:numCache>
                <c:formatCode>General</c:formatCode>
                <c:ptCount val="19"/>
                <c:pt idx="0">
                  <c:v>0.74477607871714524</c:v>
                </c:pt>
                <c:pt idx="1">
                  <c:v>0.73624422365606101</c:v>
                </c:pt>
                <c:pt idx="2">
                  <c:v>0.72940158373622643</c:v>
                </c:pt>
                <c:pt idx="3">
                  <c:v>0.72633392412567477</c:v>
                </c:pt>
                <c:pt idx="4">
                  <c:v>0.72119777267120011</c:v>
                </c:pt>
                <c:pt idx="5">
                  <c:v>0.71590650363631669</c:v>
                </c:pt>
                <c:pt idx="6">
                  <c:v>0.71558250355783426</c:v>
                </c:pt>
                <c:pt idx="7">
                  <c:v>0.7157596544137349</c:v>
                </c:pt>
                <c:pt idx="8">
                  <c:v>0.71574554770655763</c:v>
                </c:pt>
                <c:pt idx="9">
                  <c:v>0.71577835988418437</c:v>
                </c:pt>
                <c:pt idx="10">
                  <c:v>0.7132681004696787</c:v>
                </c:pt>
                <c:pt idx="11">
                  <c:v>0.7141738097518745</c:v>
                </c:pt>
                <c:pt idx="12">
                  <c:v>0.71434003022068537</c:v>
                </c:pt>
                <c:pt idx="13">
                  <c:v>0.71507555186878546</c:v>
                </c:pt>
                <c:pt idx="14">
                  <c:v>0.71191131653950201</c:v>
                </c:pt>
                <c:pt idx="15">
                  <c:v>0.71515453563054709</c:v>
                </c:pt>
                <c:pt idx="16">
                  <c:v>0.71367902046289278</c:v>
                </c:pt>
                <c:pt idx="17">
                  <c:v>0.7144047202065632</c:v>
                </c:pt>
                <c:pt idx="18">
                  <c:v>0.71327604694727487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7-1949-953B-43B9D1A00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000944"/>
        <c:axId val="1132394688"/>
      </c:scatterChart>
      <c:valAx>
        <c:axId val="114700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394688"/>
        <c:crosses val="autoZero"/>
        <c:crossBetween val="midCat"/>
      </c:valAx>
      <c:valAx>
        <c:axId val="113239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0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AZ18</a:t>
            </a:r>
            <a:r>
              <a:rPr lang="en-US" sz="2000" b="1" baseline="0"/>
              <a:t> Xenolith Slab Spinel</a:t>
            </a:r>
            <a:endParaRPr lang="en-US" sz="2000" b="1"/>
          </a:p>
        </c:rich>
      </c:tx>
      <c:layout>
        <c:manualLayout>
          <c:xMode val="edge"/>
          <c:yMode val="edge"/>
          <c:x val="0.37631401844000267"/>
          <c:y val="1.876675603217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89997183939142"/>
          <c:y val="0.13124865601419464"/>
          <c:w val="0.83967168577612006"/>
          <c:h val="0.65070538057742777"/>
        </c:manualLayout>
      </c:layout>
      <c:scatterChart>
        <c:scatterStyle val="lineMarker"/>
        <c:varyColors val="0"/>
        <c:ser>
          <c:idx val="0"/>
          <c:order val="0"/>
          <c:tx>
            <c:v>WHT1 Slab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Spinel!$T$7:$T$44</c:f>
              <c:numCache>
                <c:formatCode>0.000</c:formatCode>
                <c:ptCount val="38"/>
                <c:pt idx="0">
                  <c:v>10.936883002850626</c:v>
                </c:pt>
                <c:pt idx="1">
                  <c:v>10.835679395202257</c:v>
                </c:pt>
                <c:pt idx="2">
                  <c:v>5.1987543165034724</c:v>
                </c:pt>
                <c:pt idx="3">
                  <c:v>5.8239557320601385</c:v>
                </c:pt>
                <c:pt idx="4">
                  <c:v>5.8608909974028025</c:v>
                </c:pt>
                <c:pt idx="5">
                  <c:v>28.904882412660267</c:v>
                </c:pt>
                <c:pt idx="6">
                  <c:v>28.460362446501541</c:v>
                </c:pt>
                <c:pt idx="7">
                  <c:v>37.388770150012647</c:v>
                </c:pt>
                <c:pt idx="8">
                  <c:v>37.368952480825371</c:v>
                </c:pt>
                <c:pt idx="9">
                  <c:v>28.48475296584763</c:v>
                </c:pt>
                <c:pt idx="10">
                  <c:v>28.526924583256925</c:v>
                </c:pt>
                <c:pt idx="11">
                  <c:v>25.905988776736557</c:v>
                </c:pt>
                <c:pt idx="12">
                  <c:v>24.80847626664999</c:v>
                </c:pt>
                <c:pt idx="13">
                  <c:v>24.603848192097118</c:v>
                </c:pt>
                <c:pt idx="14">
                  <c:v>18.81062479610117</c:v>
                </c:pt>
                <c:pt idx="15">
                  <c:v>4.6984537493471157</c:v>
                </c:pt>
                <c:pt idx="16">
                  <c:v>5.5754144420739431</c:v>
                </c:pt>
                <c:pt idx="17">
                  <c:v>6.2107215265983982</c:v>
                </c:pt>
                <c:pt idx="18">
                  <c:v>8.4954652464433504</c:v>
                </c:pt>
                <c:pt idx="19">
                  <c:v>9.9756011118094676</c:v>
                </c:pt>
                <c:pt idx="20">
                  <c:v>10.239049888937547</c:v>
                </c:pt>
                <c:pt idx="21">
                  <c:v>10.857602477681203</c:v>
                </c:pt>
                <c:pt idx="22">
                  <c:v>34.561270806750763</c:v>
                </c:pt>
                <c:pt idx="23">
                  <c:v>29.58094417262668</c:v>
                </c:pt>
                <c:pt idx="24">
                  <c:v>26.679967508376205</c:v>
                </c:pt>
                <c:pt idx="25">
                  <c:v>10.936883002850626</c:v>
                </c:pt>
                <c:pt idx="26">
                  <c:v>10.835679395202257</c:v>
                </c:pt>
                <c:pt idx="27">
                  <c:v>9.9216649940576787</c:v>
                </c:pt>
                <c:pt idx="28">
                  <c:v>2.5275790238854201</c:v>
                </c:pt>
                <c:pt idx="29">
                  <c:v>2.1217690706737522</c:v>
                </c:pt>
                <c:pt idx="30">
                  <c:v>9.8943421811309236</c:v>
                </c:pt>
                <c:pt idx="31">
                  <c:v>9.8943421811309236</c:v>
                </c:pt>
                <c:pt idx="32">
                  <c:v>9.8943421811309236</c:v>
                </c:pt>
                <c:pt idx="33">
                  <c:v>9.8943421811309236</c:v>
                </c:pt>
                <c:pt idx="34">
                  <c:v>9.8943421811309236</c:v>
                </c:pt>
                <c:pt idx="35">
                  <c:v>9.8943421811309236</c:v>
                </c:pt>
                <c:pt idx="36">
                  <c:v>15.3</c:v>
                </c:pt>
                <c:pt idx="37">
                  <c:v>15.7</c:v>
                </c:pt>
              </c:numCache>
            </c:numRef>
          </c:xVal>
          <c:yVal>
            <c:numRef>
              <c:f>Spinel!$S$7:$S$44</c:f>
              <c:numCache>
                <c:formatCode>General</c:formatCode>
                <c:ptCount val="38"/>
                <c:pt idx="0">
                  <c:v>0.20013602315115203</c:v>
                </c:pt>
                <c:pt idx="1">
                  <c:v>0.20022135449959638</c:v>
                </c:pt>
                <c:pt idx="2">
                  <c:v>0.1948860724240993</c:v>
                </c:pt>
                <c:pt idx="3">
                  <c:v>0.20029266412049659</c:v>
                </c:pt>
                <c:pt idx="4">
                  <c:v>0.19713070162769708</c:v>
                </c:pt>
                <c:pt idx="5">
                  <c:v>0.18013268317662195</c:v>
                </c:pt>
                <c:pt idx="6">
                  <c:v>0.18173798760275917</c:v>
                </c:pt>
                <c:pt idx="7">
                  <c:v>0.18219924149930525</c:v>
                </c:pt>
                <c:pt idx="8">
                  <c:v>0.18213608263993344</c:v>
                </c:pt>
                <c:pt idx="9">
                  <c:v>0.1833338693264342</c:v>
                </c:pt>
                <c:pt idx="10">
                  <c:v>0.18428731669051682</c:v>
                </c:pt>
                <c:pt idx="11">
                  <c:v>0.18281286571717911</c:v>
                </c:pt>
                <c:pt idx="12">
                  <c:v>0.18740853344448991</c:v>
                </c:pt>
                <c:pt idx="13">
                  <c:v>0.18342695368620593</c:v>
                </c:pt>
                <c:pt idx="14">
                  <c:v>0.18369991253927634</c:v>
                </c:pt>
                <c:pt idx="15">
                  <c:v>0.2056887511182213</c:v>
                </c:pt>
                <c:pt idx="16">
                  <c:v>0.2037638260390312</c:v>
                </c:pt>
                <c:pt idx="17">
                  <c:v>0.20060833732788291</c:v>
                </c:pt>
                <c:pt idx="18">
                  <c:v>0.20051093808587689</c:v>
                </c:pt>
                <c:pt idx="19">
                  <c:v>0.19112291387419583</c:v>
                </c:pt>
                <c:pt idx="20">
                  <c:v>0.19359845174416707</c:v>
                </c:pt>
                <c:pt idx="21">
                  <c:v>0.19553301538549808</c:v>
                </c:pt>
                <c:pt idx="22">
                  <c:v>0.18167037723790508</c:v>
                </c:pt>
                <c:pt idx="23">
                  <c:v>0.18771079461172013</c:v>
                </c:pt>
                <c:pt idx="24">
                  <c:v>0.18551696782534574</c:v>
                </c:pt>
                <c:pt idx="25">
                  <c:v>0.19645288327095295</c:v>
                </c:pt>
                <c:pt idx="26">
                  <c:v>0.19683720926844256</c:v>
                </c:pt>
                <c:pt idx="27">
                  <c:v>0.19914506081353175</c:v>
                </c:pt>
                <c:pt idx="28">
                  <c:v>0.23068601381700252</c:v>
                </c:pt>
                <c:pt idx="29">
                  <c:v>0.23002634154082535</c:v>
                </c:pt>
                <c:pt idx="30">
                  <c:v>0.19879212144928171</c:v>
                </c:pt>
                <c:pt idx="31">
                  <c:v>0.19774664303837425</c:v>
                </c:pt>
                <c:pt idx="32">
                  <c:v>0.19849405822905752</c:v>
                </c:pt>
                <c:pt idx="33">
                  <c:v>0.19901245935205733</c:v>
                </c:pt>
                <c:pt idx="34">
                  <c:v>0.19857284112087312</c:v>
                </c:pt>
                <c:pt idx="35">
                  <c:v>0.20004995116348884</c:v>
                </c:pt>
                <c:pt idx="36">
                  <c:v>0.18323293753251002</c:v>
                </c:pt>
                <c:pt idx="37">
                  <c:v>0.18374746743693332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69-EE41-856D-6CFF19634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Distance</a:t>
                </a:r>
                <a:r>
                  <a:rPr lang="en-US" sz="1400" b="1" baseline="0"/>
                  <a:t> from edge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</c:valAx>
      <c:valAx>
        <c:axId val="994188208"/>
        <c:scaling>
          <c:orientation val="minMax"/>
          <c:min val="0.17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Cr#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594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AZ18</a:t>
            </a:r>
            <a:r>
              <a:rPr lang="en-US" sz="2000" b="1" baseline="0"/>
              <a:t> Xenolith Slab Spinel</a:t>
            </a:r>
            <a:endParaRPr lang="en-US" sz="2000" b="1"/>
          </a:p>
        </c:rich>
      </c:tx>
      <c:layout>
        <c:manualLayout>
          <c:xMode val="edge"/>
          <c:yMode val="edge"/>
          <c:x val="0.37631401844000267"/>
          <c:y val="1.876675603217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89997183939142"/>
          <c:y val="0.13124865601419464"/>
          <c:w val="0.83967168577612006"/>
          <c:h val="0.6507053805774277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Spinel!$T$7:$T$44</c:f>
              <c:numCache>
                <c:formatCode>0.000</c:formatCode>
                <c:ptCount val="38"/>
                <c:pt idx="0">
                  <c:v>10.936883002850626</c:v>
                </c:pt>
                <c:pt idx="1">
                  <c:v>10.835679395202257</c:v>
                </c:pt>
                <c:pt idx="2">
                  <c:v>5.1987543165034724</c:v>
                </c:pt>
                <c:pt idx="3">
                  <c:v>5.8239557320601385</c:v>
                </c:pt>
                <c:pt idx="4">
                  <c:v>5.8608909974028025</c:v>
                </c:pt>
                <c:pt idx="5">
                  <c:v>28.904882412660267</c:v>
                </c:pt>
                <c:pt idx="6">
                  <c:v>28.460362446501541</c:v>
                </c:pt>
                <c:pt idx="7">
                  <c:v>37.388770150012647</c:v>
                </c:pt>
                <c:pt idx="8">
                  <c:v>37.368952480825371</c:v>
                </c:pt>
                <c:pt idx="9">
                  <c:v>28.48475296584763</c:v>
                </c:pt>
                <c:pt idx="10">
                  <c:v>28.526924583256925</c:v>
                </c:pt>
                <c:pt idx="11">
                  <c:v>25.905988776736557</c:v>
                </c:pt>
                <c:pt idx="12">
                  <c:v>24.80847626664999</c:v>
                </c:pt>
                <c:pt idx="13">
                  <c:v>24.603848192097118</c:v>
                </c:pt>
                <c:pt idx="14">
                  <c:v>18.81062479610117</c:v>
                </c:pt>
                <c:pt idx="15">
                  <c:v>4.6984537493471157</c:v>
                </c:pt>
                <c:pt idx="16">
                  <c:v>5.5754144420739431</c:v>
                </c:pt>
                <c:pt idx="17">
                  <c:v>6.2107215265983982</c:v>
                </c:pt>
                <c:pt idx="18">
                  <c:v>8.4954652464433504</c:v>
                </c:pt>
                <c:pt idx="19">
                  <c:v>9.9756011118094676</c:v>
                </c:pt>
                <c:pt idx="20">
                  <c:v>10.239049888937547</c:v>
                </c:pt>
                <c:pt idx="21">
                  <c:v>10.857602477681203</c:v>
                </c:pt>
                <c:pt idx="22">
                  <c:v>34.561270806750763</c:v>
                </c:pt>
                <c:pt idx="23">
                  <c:v>29.58094417262668</c:v>
                </c:pt>
                <c:pt idx="24">
                  <c:v>26.679967508376205</c:v>
                </c:pt>
                <c:pt idx="25">
                  <c:v>10.936883002850626</c:v>
                </c:pt>
                <c:pt idx="26">
                  <c:v>10.835679395202257</c:v>
                </c:pt>
                <c:pt idx="27">
                  <c:v>9.9216649940576787</c:v>
                </c:pt>
                <c:pt idx="28">
                  <c:v>2.5275790238854201</c:v>
                </c:pt>
                <c:pt idx="29">
                  <c:v>2.1217690706737522</c:v>
                </c:pt>
                <c:pt idx="30">
                  <c:v>9.8943421811309236</c:v>
                </c:pt>
                <c:pt idx="31">
                  <c:v>9.8943421811309236</c:v>
                </c:pt>
                <c:pt idx="32">
                  <c:v>9.8943421811309236</c:v>
                </c:pt>
                <c:pt idx="33">
                  <c:v>9.8943421811309236</c:v>
                </c:pt>
                <c:pt idx="34">
                  <c:v>9.8943421811309236</c:v>
                </c:pt>
                <c:pt idx="35">
                  <c:v>9.8943421811309236</c:v>
                </c:pt>
                <c:pt idx="36">
                  <c:v>15.3</c:v>
                </c:pt>
                <c:pt idx="37">
                  <c:v>15.7</c:v>
                </c:pt>
              </c:numCache>
            </c:numRef>
          </c:xVal>
          <c:yVal>
            <c:numRef>
              <c:f>Spinel!$R$7:$R$44</c:f>
              <c:numCache>
                <c:formatCode>0.0000</c:formatCode>
                <c:ptCount val="38"/>
                <c:pt idx="0">
                  <c:v>0.69899999999999995</c:v>
                </c:pt>
                <c:pt idx="1">
                  <c:v>0.72189999999999999</c:v>
                </c:pt>
                <c:pt idx="2">
                  <c:v>0.74360000000000004</c:v>
                </c:pt>
                <c:pt idx="3">
                  <c:v>0.70840000000000003</c:v>
                </c:pt>
                <c:pt idx="4">
                  <c:v>0.70299999999999996</c:v>
                </c:pt>
                <c:pt idx="5">
                  <c:v>0.71319999999999995</c:v>
                </c:pt>
                <c:pt idx="6">
                  <c:v>0.71709999999999996</c:v>
                </c:pt>
                <c:pt idx="7" formatCode="General">
                  <c:v>0.71046452876512334</c:v>
                </c:pt>
                <c:pt idx="8" formatCode="General">
                  <c:v>0.71433834005662533</c:v>
                </c:pt>
                <c:pt idx="9" formatCode="General">
                  <c:v>0.70815513055169454</c:v>
                </c:pt>
                <c:pt idx="10" formatCode="General">
                  <c:v>0.71351159744403947</c:v>
                </c:pt>
                <c:pt idx="11" formatCode="General">
                  <c:v>0.71432419442244099</c:v>
                </c:pt>
                <c:pt idx="12" formatCode="General">
                  <c:v>0.71022872271425452</c:v>
                </c:pt>
                <c:pt idx="13" formatCode="General">
                  <c:v>0.71116729999921724</c:v>
                </c:pt>
                <c:pt idx="14" formatCode="General">
                  <c:v>0.74677742380545153</c:v>
                </c:pt>
                <c:pt idx="15" formatCode="General">
                  <c:v>0.69869770394526409</c:v>
                </c:pt>
                <c:pt idx="16" formatCode="General">
                  <c:v>0.69944125100654075</c:v>
                </c:pt>
                <c:pt idx="17" formatCode="General">
                  <c:v>0.71049356192848045</c:v>
                </c:pt>
                <c:pt idx="18" formatCode="General">
                  <c:v>0.70161829584921576</c:v>
                </c:pt>
                <c:pt idx="19" formatCode="General">
                  <c:v>0.7169213837804076</c:v>
                </c:pt>
                <c:pt idx="20" formatCode="General">
                  <c:v>0.70643422340298379</c:v>
                </c:pt>
                <c:pt idx="21" formatCode="General">
                  <c:v>0.71597047539380876</c:v>
                </c:pt>
                <c:pt idx="22" formatCode="General">
                  <c:v>0.71737519658573623</c:v>
                </c:pt>
                <c:pt idx="23" formatCode="General">
                  <c:v>0.70858183058719548</c:v>
                </c:pt>
                <c:pt idx="24" formatCode="General">
                  <c:v>0.7076596581937854</c:v>
                </c:pt>
                <c:pt idx="25" formatCode="General">
                  <c:v>0.72924573662273329</c:v>
                </c:pt>
                <c:pt idx="26" formatCode="General">
                  <c:v>0.73943635467445834</c:v>
                </c:pt>
                <c:pt idx="27" formatCode="General">
                  <c:v>0.70499516443493337</c:v>
                </c:pt>
                <c:pt idx="28" formatCode="General">
                  <c:v>0.70031219229600306</c:v>
                </c:pt>
                <c:pt idx="29" formatCode="General">
                  <c:v>0.69254544201116808</c:v>
                </c:pt>
                <c:pt idx="30" formatCode="General">
                  <c:v>0.69943923106577355</c:v>
                </c:pt>
                <c:pt idx="31" formatCode="General">
                  <c:v>0.70306062643705169</c:v>
                </c:pt>
                <c:pt idx="32" formatCode="General">
                  <c:v>0.70140540840927856</c:v>
                </c:pt>
                <c:pt idx="33" formatCode="General">
                  <c:v>0.70450763902586755</c:v>
                </c:pt>
                <c:pt idx="34" formatCode="General">
                  <c:v>0.70476287748337507</c:v>
                </c:pt>
                <c:pt idx="35" formatCode="General">
                  <c:v>0.7123989485782688</c:v>
                </c:pt>
                <c:pt idx="36" formatCode="General">
                  <c:v>0.70911271272352983</c:v>
                </c:pt>
                <c:pt idx="37" formatCode="General">
                  <c:v>0.71345474071874571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5A-104B-9230-BC8A9BF9A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Distance</a:t>
                </a:r>
                <a:r>
                  <a:rPr lang="en-US" sz="1400" b="1" baseline="0"/>
                  <a:t> from edge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</c:valAx>
      <c:valAx>
        <c:axId val="994188208"/>
        <c:scaling>
          <c:orientation val="minMax"/>
          <c:min val="0.6800000000000001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Mg#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594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AZ18</a:t>
            </a:r>
            <a:r>
              <a:rPr lang="en-US" sz="2000" b="1" baseline="0"/>
              <a:t> Xenolith Slab Spinel</a:t>
            </a:r>
            <a:endParaRPr lang="en-US" sz="2000" b="1"/>
          </a:p>
        </c:rich>
      </c:tx>
      <c:layout>
        <c:manualLayout>
          <c:xMode val="edge"/>
          <c:yMode val="edge"/>
          <c:x val="0.37631401844000267"/>
          <c:y val="1.876675603217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89997183939142"/>
          <c:y val="0.13124865601419464"/>
          <c:w val="0.83967168577612006"/>
          <c:h val="0.6507053805774277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Spinel!$T$7:$T$44</c:f>
              <c:numCache>
                <c:formatCode>0.000</c:formatCode>
                <c:ptCount val="38"/>
                <c:pt idx="0">
                  <c:v>10.936883002850626</c:v>
                </c:pt>
                <c:pt idx="1">
                  <c:v>10.835679395202257</c:v>
                </c:pt>
                <c:pt idx="2">
                  <c:v>5.1987543165034724</c:v>
                </c:pt>
                <c:pt idx="3">
                  <c:v>5.8239557320601385</c:v>
                </c:pt>
                <c:pt idx="4">
                  <c:v>5.8608909974028025</c:v>
                </c:pt>
                <c:pt idx="5">
                  <c:v>28.904882412660267</c:v>
                </c:pt>
                <c:pt idx="6">
                  <c:v>28.460362446501541</c:v>
                </c:pt>
                <c:pt idx="7">
                  <c:v>37.388770150012647</c:v>
                </c:pt>
                <c:pt idx="8">
                  <c:v>37.368952480825371</c:v>
                </c:pt>
                <c:pt idx="9">
                  <c:v>28.48475296584763</c:v>
                </c:pt>
                <c:pt idx="10">
                  <c:v>28.526924583256925</c:v>
                </c:pt>
                <c:pt idx="11">
                  <c:v>25.905988776736557</c:v>
                </c:pt>
                <c:pt idx="12">
                  <c:v>24.80847626664999</c:v>
                </c:pt>
                <c:pt idx="13">
                  <c:v>24.603848192097118</c:v>
                </c:pt>
                <c:pt idx="14">
                  <c:v>18.81062479610117</c:v>
                </c:pt>
                <c:pt idx="15">
                  <c:v>4.6984537493471157</c:v>
                </c:pt>
                <c:pt idx="16">
                  <c:v>5.5754144420739431</c:v>
                </c:pt>
                <c:pt idx="17">
                  <c:v>6.2107215265983982</c:v>
                </c:pt>
                <c:pt idx="18">
                  <c:v>8.4954652464433504</c:v>
                </c:pt>
                <c:pt idx="19">
                  <c:v>9.9756011118094676</c:v>
                </c:pt>
                <c:pt idx="20">
                  <c:v>10.239049888937547</c:v>
                </c:pt>
                <c:pt idx="21">
                  <c:v>10.857602477681203</c:v>
                </c:pt>
                <c:pt idx="22">
                  <c:v>34.561270806750763</c:v>
                </c:pt>
                <c:pt idx="23">
                  <c:v>29.58094417262668</c:v>
                </c:pt>
                <c:pt idx="24">
                  <c:v>26.679967508376205</c:v>
                </c:pt>
                <c:pt idx="25">
                  <c:v>10.936883002850626</c:v>
                </c:pt>
                <c:pt idx="26">
                  <c:v>10.835679395202257</c:v>
                </c:pt>
                <c:pt idx="27">
                  <c:v>9.9216649940576787</c:v>
                </c:pt>
                <c:pt idx="28">
                  <c:v>2.5275790238854201</c:v>
                </c:pt>
                <c:pt idx="29">
                  <c:v>2.1217690706737522</c:v>
                </c:pt>
                <c:pt idx="30">
                  <c:v>9.8943421811309236</c:v>
                </c:pt>
                <c:pt idx="31">
                  <c:v>9.8943421811309236</c:v>
                </c:pt>
                <c:pt idx="32">
                  <c:v>9.8943421811309236</c:v>
                </c:pt>
                <c:pt idx="33">
                  <c:v>9.8943421811309236</c:v>
                </c:pt>
                <c:pt idx="34">
                  <c:v>9.8943421811309236</c:v>
                </c:pt>
                <c:pt idx="35">
                  <c:v>9.8943421811309236</c:v>
                </c:pt>
                <c:pt idx="36">
                  <c:v>15.3</c:v>
                </c:pt>
                <c:pt idx="37">
                  <c:v>15.7</c:v>
                </c:pt>
              </c:numCache>
            </c:numRef>
          </c:xVal>
          <c:yVal>
            <c:numRef>
              <c:f>Spinel!$M$7:$M$44</c:f>
              <c:numCache>
                <c:formatCode>General</c:formatCode>
                <c:ptCount val="38"/>
                <c:pt idx="0">
                  <c:v>0.21288799999999999</c:v>
                </c:pt>
                <c:pt idx="1">
                  <c:v>0.21965000000000001</c:v>
                </c:pt>
                <c:pt idx="2">
                  <c:v>0.21107200000000001</c:v>
                </c:pt>
                <c:pt idx="3">
                  <c:v>0.220496</c:v>
                </c:pt>
                <c:pt idx="4">
                  <c:v>0.206571</c:v>
                </c:pt>
                <c:pt idx="5">
                  <c:v>0.14560400000000001</c:v>
                </c:pt>
                <c:pt idx="6">
                  <c:v>0.15309700000000001</c:v>
                </c:pt>
                <c:pt idx="7">
                  <c:v>0.18662500000000001</c:v>
                </c:pt>
                <c:pt idx="8">
                  <c:v>0.19170300000000001</c:v>
                </c:pt>
                <c:pt idx="9">
                  <c:v>0.185307</c:v>
                </c:pt>
                <c:pt idx="10">
                  <c:v>0.183258</c:v>
                </c:pt>
                <c:pt idx="11">
                  <c:v>0.18267600000000001</c:v>
                </c:pt>
                <c:pt idx="12">
                  <c:v>0.19073399999999999</c:v>
                </c:pt>
                <c:pt idx="13">
                  <c:v>0.185582</c:v>
                </c:pt>
                <c:pt idx="14">
                  <c:v>0.187275</c:v>
                </c:pt>
                <c:pt idx="15">
                  <c:v>0.25187300000000001</c:v>
                </c:pt>
                <c:pt idx="16">
                  <c:v>0.24729000000000001</c:v>
                </c:pt>
                <c:pt idx="17">
                  <c:v>0.26683899999999999</c:v>
                </c:pt>
                <c:pt idx="18">
                  <c:v>0.24051600000000001</c:v>
                </c:pt>
                <c:pt idx="19">
                  <c:v>0.22381999999999999</c:v>
                </c:pt>
                <c:pt idx="20">
                  <c:v>0.21703500000000001</c:v>
                </c:pt>
                <c:pt idx="21">
                  <c:v>0.22934599999999999</c:v>
                </c:pt>
                <c:pt idx="22">
                  <c:v>0.195768</c:v>
                </c:pt>
                <c:pt idx="23">
                  <c:v>0.19008</c:v>
                </c:pt>
                <c:pt idx="24">
                  <c:v>0.183944</c:v>
                </c:pt>
                <c:pt idx="25">
                  <c:v>0.22347600000000001</c:v>
                </c:pt>
                <c:pt idx="26">
                  <c:v>0.19867899999999999</c:v>
                </c:pt>
                <c:pt idx="27">
                  <c:v>0.22592799999999999</c:v>
                </c:pt>
                <c:pt idx="28">
                  <c:v>0.296101</c:v>
                </c:pt>
                <c:pt idx="29">
                  <c:v>0.29801899999999998</c:v>
                </c:pt>
                <c:pt idx="30">
                  <c:v>0.224301</c:v>
                </c:pt>
                <c:pt idx="31">
                  <c:v>0.22986999999999999</c:v>
                </c:pt>
                <c:pt idx="32">
                  <c:v>0.22791900000000001</c:v>
                </c:pt>
                <c:pt idx="33">
                  <c:v>0.22720799999999999</c:v>
                </c:pt>
                <c:pt idx="34">
                  <c:v>0.22395999999999999</c:v>
                </c:pt>
                <c:pt idx="35">
                  <c:v>0.22631799999999999</c:v>
                </c:pt>
                <c:pt idx="36">
                  <c:v>0.150839</c:v>
                </c:pt>
                <c:pt idx="37">
                  <c:v>0.163108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71-D649-A027-C994CA6AE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Distance</a:t>
                </a:r>
                <a:r>
                  <a:rPr lang="en-US" sz="1400" b="1" baseline="0"/>
                  <a:t> from edge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</c:valAx>
      <c:valAx>
        <c:axId val="994188208"/>
        <c:scaling>
          <c:orientation val="minMax"/>
          <c:min val="0.1500000000000000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TiO2</a:t>
                </a:r>
                <a:r>
                  <a:rPr lang="en-US" sz="1400" b="1" baseline="0"/>
                  <a:t> wt%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594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AZ18</a:t>
            </a:r>
            <a:r>
              <a:rPr lang="en-US" sz="2000" b="1" baseline="0"/>
              <a:t> Xenolith Slab Spinel</a:t>
            </a:r>
            <a:endParaRPr lang="en-US" sz="2000" b="1"/>
          </a:p>
        </c:rich>
      </c:tx>
      <c:layout>
        <c:manualLayout>
          <c:xMode val="edge"/>
          <c:yMode val="edge"/>
          <c:x val="0.37631401844000267"/>
          <c:y val="1.876675603217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91296311418174"/>
          <c:y val="0.12781777767692257"/>
          <c:w val="0.83967168577612006"/>
          <c:h val="0.65070538057742777"/>
        </c:manualLayout>
      </c:layout>
      <c:scatterChart>
        <c:scatterStyle val="lineMarker"/>
        <c:varyColors val="0"/>
        <c:ser>
          <c:idx val="0"/>
          <c:order val="0"/>
          <c:tx>
            <c:v>Large Spinel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Spinel!$M$7:$M$44</c:f>
              <c:numCache>
                <c:formatCode>General</c:formatCode>
                <c:ptCount val="38"/>
                <c:pt idx="0">
                  <c:v>0.21288799999999999</c:v>
                </c:pt>
                <c:pt idx="1">
                  <c:v>0.21965000000000001</c:v>
                </c:pt>
                <c:pt idx="2">
                  <c:v>0.21107200000000001</c:v>
                </c:pt>
                <c:pt idx="3">
                  <c:v>0.220496</c:v>
                </c:pt>
                <c:pt idx="4">
                  <c:v>0.206571</c:v>
                </c:pt>
                <c:pt idx="5">
                  <c:v>0.14560400000000001</c:v>
                </c:pt>
                <c:pt idx="6">
                  <c:v>0.15309700000000001</c:v>
                </c:pt>
                <c:pt idx="7">
                  <c:v>0.18662500000000001</c:v>
                </c:pt>
                <c:pt idx="8">
                  <c:v>0.19170300000000001</c:v>
                </c:pt>
                <c:pt idx="9">
                  <c:v>0.185307</c:v>
                </c:pt>
                <c:pt idx="10">
                  <c:v>0.183258</c:v>
                </c:pt>
                <c:pt idx="11">
                  <c:v>0.18267600000000001</c:v>
                </c:pt>
                <c:pt idx="12">
                  <c:v>0.19073399999999999</c:v>
                </c:pt>
                <c:pt idx="13">
                  <c:v>0.185582</c:v>
                </c:pt>
                <c:pt idx="14">
                  <c:v>0.187275</c:v>
                </c:pt>
                <c:pt idx="15">
                  <c:v>0.25187300000000001</c:v>
                </c:pt>
                <c:pt idx="16">
                  <c:v>0.24729000000000001</c:v>
                </c:pt>
                <c:pt idx="17">
                  <c:v>0.26683899999999999</c:v>
                </c:pt>
                <c:pt idx="18">
                  <c:v>0.24051600000000001</c:v>
                </c:pt>
                <c:pt idx="19">
                  <c:v>0.22381999999999999</c:v>
                </c:pt>
                <c:pt idx="20">
                  <c:v>0.21703500000000001</c:v>
                </c:pt>
                <c:pt idx="21">
                  <c:v>0.22934599999999999</c:v>
                </c:pt>
                <c:pt idx="22">
                  <c:v>0.195768</c:v>
                </c:pt>
                <c:pt idx="23">
                  <c:v>0.19008</c:v>
                </c:pt>
                <c:pt idx="24">
                  <c:v>0.183944</c:v>
                </c:pt>
                <c:pt idx="25">
                  <c:v>0.22347600000000001</c:v>
                </c:pt>
                <c:pt idx="26">
                  <c:v>0.19867899999999999</c:v>
                </c:pt>
                <c:pt idx="27">
                  <c:v>0.22592799999999999</c:v>
                </c:pt>
                <c:pt idx="28">
                  <c:v>0.296101</c:v>
                </c:pt>
                <c:pt idx="29">
                  <c:v>0.29801899999999998</c:v>
                </c:pt>
                <c:pt idx="30">
                  <c:v>0.224301</c:v>
                </c:pt>
                <c:pt idx="31">
                  <c:v>0.22986999999999999</c:v>
                </c:pt>
                <c:pt idx="32">
                  <c:v>0.22791900000000001</c:v>
                </c:pt>
                <c:pt idx="33">
                  <c:v>0.22720799999999999</c:v>
                </c:pt>
                <c:pt idx="34">
                  <c:v>0.22395999999999999</c:v>
                </c:pt>
                <c:pt idx="35">
                  <c:v>0.22631799999999999</c:v>
                </c:pt>
                <c:pt idx="36">
                  <c:v>0.150839</c:v>
                </c:pt>
                <c:pt idx="37">
                  <c:v>0.163108</c:v>
                </c:pt>
              </c:numCache>
            </c:numRef>
          </c:xVal>
          <c:yVal>
            <c:numRef>
              <c:f>Spinel!$S$7:$S$44</c:f>
              <c:numCache>
                <c:formatCode>General</c:formatCode>
                <c:ptCount val="38"/>
                <c:pt idx="0">
                  <c:v>0.20013602315115203</c:v>
                </c:pt>
                <c:pt idx="1">
                  <c:v>0.20022135449959638</c:v>
                </c:pt>
                <c:pt idx="2">
                  <c:v>0.1948860724240993</c:v>
                </c:pt>
                <c:pt idx="3">
                  <c:v>0.20029266412049659</c:v>
                </c:pt>
                <c:pt idx="4">
                  <c:v>0.19713070162769708</c:v>
                </c:pt>
                <c:pt idx="5">
                  <c:v>0.18013268317662195</c:v>
                </c:pt>
                <c:pt idx="6">
                  <c:v>0.18173798760275917</c:v>
                </c:pt>
                <c:pt idx="7">
                  <c:v>0.18219924149930525</c:v>
                </c:pt>
                <c:pt idx="8">
                  <c:v>0.18213608263993344</c:v>
                </c:pt>
                <c:pt idx="9">
                  <c:v>0.1833338693264342</c:v>
                </c:pt>
                <c:pt idx="10">
                  <c:v>0.18428731669051682</c:v>
                </c:pt>
                <c:pt idx="11">
                  <c:v>0.18281286571717911</c:v>
                </c:pt>
                <c:pt idx="12">
                  <c:v>0.18740853344448991</c:v>
                </c:pt>
                <c:pt idx="13">
                  <c:v>0.18342695368620593</c:v>
                </c:pt>
                <c:pt idx="14">
                  <c:v>0.18369991253927634</c:v>
                </c:pt>
                <c:pt idx="15">
                  <c:v>0.2056887511182213</c:v>
                </c:pt>
                <c:pt idx="16">
                  <c:v>0.2037638260390312</c:v>
                </c:pt>
                <c:pt idx="17">
                  <c:v>0.20060833732788291</c:v>
                </c:pt>
                <c:pt idx="18">
                  <c:v>0.20051093808587689</c:v>
                </c:pt>
                <c:pt idx="19">
                  <c:v>0.19112291387419583</c:v>
                </c:pt>
                <c:pt idx="20">
                  <c:v>0.19359845174416707</c:v>
                </c:pt>
                <c:pt idx="21">
                  <c:v>0.19553301538549808</c:v>
                </c:pt>
                <c:pt idx="22">
                  <c:v>0.18167037723790508</c:v>
                </c:pt>
                <c:pt idx="23">
                  <c:v>0.18771079461172013</c:v>
                </c:pt>
                <c:pt idx="24">
                  <c:v>0.18551696782534574</c:v>
                </c:pt>
                <c:pt idx="25">
                  <c:v>0.19645288327095295</c:v>
                </c:pt>
                <c:pt idx="26">
                  <c:v>0.19683720926844256</c:v>
                </c:pt>
                <c:pt idx="27">
                  <c:v>0.19914506081353175</c:v>
                </c:pt>
                <c:pt idx="28">
                  <c:v>0.23068601381700252</c:v>
                </c:pt>
                <c:pt idx="29">
                  <c:v>0.23002634154082535</c:v>
                </c:pt>
                <c:pt idx="30">
                  <c:v>0.19879212144928171</c:v>
                </c:pt>
                <c:pt idx="31">
                  <c:v>0.19774664303837425</c:v>
                </c:pt>
                <c:pt idx="32">
                  <c:v>0.19849405822905752</c:v>
                </c:pt>
                <c:pt idx="33">
                  <c:v>0.19901245935205733</c:v>
                </c:pt>
                <c:pt idx="34">
                  <c:v>0.19857284112087312</c:v>
                </c:pt>
                <c:pt idx="35">
                  <c:v>0.20004995116348884</c:v>
                </c:pt>
                <c:pt idx="36">
                  <c:v>0.18323293753251002</c:v>
                </c:pt>
                <c:pt idx="37">
                  <c:v>0.18374746743693332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79-5446-B083-D791AD371D59}"/>
            </c:ext>
          </c:extLst>
        </c:ser>
        <c:ser>
          <c:idx val="1"/>
          <c:order val="1"/>
          <c:tx>
            <c:v>Large Spinel Profile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Spinel!$M$45:$M$63</c:f>
              <c:numCache>
                <c:formatCode>General</c:formatCode>
                <c:ptCount val="19"/>
                <c:pt idx="0">
                  <c:v>0.15156600000000001</c:v>
                </c:pt>
                <c:pt idx="1">
                  <c:v>0.15168100000000001</c:v>
                </c:pt>
                <c:pt idx="2">
                  <c:v>0.14285300000000001</c:v>
                </c:pt>
                <c:pt idx="3">
                  <c:v>0.15509400000000001</c:v>
                </c:pt>
                <c:pt idx="4">
                  <c:v>0.13777300000000001</c:v>
                </c:pt>
                <c:pt idx="5">
                  <c:v>0.145592</c:v>
                </c:pt>
                <c:pt idx="6">
                  <c:v>0.15776599999999999</c:v>
                </c:pt>
                <c:pt idx="7">
                  <c:v>0.13777400000000001</c:v>
                </c:pt>
                <c:pt idx="8">
                  <c:v>0.14838899999999999</c:v>
                </c:pt>
                <c:pt idx="9">
                  <c:v>0.14360700000000001</c:v>
                </c:pt>
                <c:pt idx="10">
                  <c:v>0.15052499999999999</c:v>
                </c:pt>
                <c:pt idx="11">
                  <c:v>0.15251100000000001</c:v>
                </c:pt>
                <c:pt idx="12">
                  <c:v>0.15518399999999999</c:v>
                </c:pt>
                <c:pt idx="13">
                  <c:v>0.15271399999999999</c:v>
                </c:pt>
                <c:pt idx="14">
                  <c:v>0.14130499999999999</c:v>
                </c:pt>
                <c:pt idx="15">
                  <c:v>0.148726</c:v>
                </c:pt>
                <c:pt idx="16">
                  <c:v>0.14891699999999999</c:v>
                </c:pt>
                <c:pt idx="17">
                  <c:v>0.145788</c:v>
                </c:pt>
                <c:pt idx="18">
                  <c:v>0.15074399999999999</c:v>
                </c:pt>
              </c:numCache>
            </c:numRef>
          </c:xVal>
          <c:yVal>
            <c:numRef>
              <c:f>Spinel!$S$45:$S$63</c:f>
              <c:numCache>
                <c:formatCode>General</c:formatCode>
                <c:ptCount val="19"/>
                <c:pt idx="0">
                  <c:v>0.17877951254548224</c:v>
                </c:pt>
                <c:pt idx="1">
                  <c:v>0.17961948862538099</c:v>
                </c:pt>
                <c:pt idx="2">
                  <c:v>0.17925525799440362</c:v>
                </c:pt>
                <c:pt idx="3">
                  <c:v>0.18024879273213765</c:v>
                </c:pt>
                <c:pt idx="4">
                  <c:v>0.1815267954924035</c:v>
                </c:pt>
                <c:pt idx="5">
                  <c:v>0.17968934831361011</c:v>
                </c:pt>
                <c:pt idx="6">
                  <c:v>0.18266558857044471</c:v>
                </c:pt>
                <c:pt idx="7">
                  <c:v>0.18111502576276006</c:v>
                </c:pt>
                <c:pt idx="8">
                  <c:v>0.18275789979086654</c:v>
                </c:pt>
                <c:pt idx="9">
                  <c:v>0.18022605941546327</c:v>
                </c:pt>
                <c:pt idx="10">
                  <c:v>0.18236176375945534</c:v>
                </c:pt>
                <c:pt idx="11">
                  <c:v>0.18157429363923311</c:v>
                </c:pt>
                <c:pt idx="12">
                  <c:v>0.18156097778577152</c:v>
                </c:pt>
                <c:pt idx="13">
                  <c:v>0.18054857935294547</c:v>
                </c:pt>
                <c:pt idx="14">
                  <c:v>0.18165266066364583</c:v>
                </c:pt>
                <c:pt idx="15">
                  <c:v>0.18139819341641822</c:v>
                </c:pt>
                <c:pt idx="16">
                  <c:v>0.18207897206341658</c:v>
                </c:pt>
                <c:pt idx="17">
                  <c:v>0.18230910986075299</c:v>
                </c:pt>
                <c:pt idx="18">
                  <c:v>0.18106752011377678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79-5446-B083-D791AD371D59}"/>
            </c:ext>
          </c:extLst>
        </c:ser>
        <c:ser>
          <c:idx val="2"/>
          <c:order val="2"/>
          <c:tx>
            <c:v>Spinel Overgrowths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Spinel!$M$64:$M$67</c:f>
              <c:numCache>
                <c:formatCode>General</c:formatCode>
                <c:ptCount val="4"/>
                <c:pt idx="0">
                  <c:v>0.381853</c:v>
                </c:pt>
                <c:pt idx="1">
                  <c:v>0.44969199999999998</c:v>
                </c:pt>
                <c:pt idx="2">
                  <c:v>0.36959599999999998</c:v>
                </c:pt>
                <c:pt idx="3">
                  <c:v>0.37095899999999998</c:v>
                </c:pt>
              </c:numCache>
            </c:numRef>
          </c:xVal>
          <c:yVal>
            <c:numRef>
              <c:f>Spinel!$S$64:$S$67</c:f>
              <c:numCache>
                <c:formatCode>General</c:formatCode>
                <c:ptCount val="4"/>
                <c:pt idx="0">
                  <c:v>0.31375528874533054</c:v>
                </c:pt>
                <c:pt idx="1">
                  <c:v>0.3110476396552555</c:v>
                </c:pt>
                <c:pt idx="2">
                  <c:v>0.31527024797388642</c:v>
                </c:pt>
                <c:pt idx="3">
                  <c:v>0.29936700189289039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79-5446-B083-D791AD371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baseline="0"/>
                  <a:t>TiO2 wt%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</c:valAx>
      <c:valAx>
        <c:axId val="994188208"/>
        <c:scaling>
          <c:orientation val="minMax"/>
          <c:min val="0.1500000000000000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Cr#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594960"/>
        <c:crossesAt val="-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Sheet1!$Q$32:$Q$50</c:f>
              <c:numCache>
                <c:formatCode>General</c:formatCode>
                <c:ptCount val="19"/>
                <c:pt idx="0">
                  <c:v>5.1827660925672578</c:v>
                </c:pt>
                <c:pt idx="1">
                  <c:v>8.3655321851361446</c:v>
                </c:pt>
                <c:pt idx="2">
                  <c:v>11.548298277703402</c:v>
                </c:pt>
                <c:pt idx="3">
                  <c:v>14.804062396923261</c:v>
                </c:pt>
                <c:pt idx="4">
                  <c:v>18.056753590381959</c:v>
                </c:pt>
                <c:pt idx="5">
                  <c:v>21.239519682949531</c:v>
                </c:pt>
                <c:pt idx="6">
                  <c:v>24.422285775518105</c:v>
                </c:pt>
                <c:pt idx="7">
                  <c:v>27.605051868085365</c:v>
                </c:pt>
                <c:pt idx="8">
                  <c:v>30.787817960652937</c:v>
                </c:pt>
                <c:pt idx="9">
                  <c:v>34.043582079873829</c:v>
                </c:pt>
                <c:pt idx="10">
                  <c:v>37.226348172441405</c:v>
                </c:pt>
                <c:pt idx="11">
                  <c:v>40.409114265008661</c:v>
                </c:pt>
                <c:pt idx="12">
                  <c:v>43.591880357577232</c:v>
                </c:pt>
                <c:pt idx="13">
                  <c:v>46.7746464501448</c:v>
                </c:pt>
                <c:pt idx="14">
                  <c:v>50.027337643603495</c:v>
                </c:pt>
                <c:pt idx="15">
                  <c:v>53.28310176282335</c:v>
                </c:pt>
                <c:pt idx="16">
                  <c:v>56.465867855390606</c:v>
                </c:pt>
                <c:pt idx="17">
                  <c:v>59.648633947959496</c:v>
                </c:pt>
                <c:pt idx="18">
                  <c:v>62.831400040526752</c:v>
                </c:pt>
              </c:numCache>
            </c:numRef>
          </c:xVal>
          <c:yVal>
            <c:numRef>
              <c:f>Sheet1!$I$32:$I$50</c:f>
              <c:numCache>
                <c:formatCode>General</c:formatCode>
                <c:ptCount val="19"/>
                <c:pt idx="0">
                  <c:v>12.28633</c:v>
                </c:pt>
                <c:pt idx="1">
                  <c:v>12.64472</c:v>
                </c:pt>
                <c:pt idx="2">
                  <c:v>13.07395</c:v>
                </c:pt>
                <c:pt idx="3">
                  <c:v>13.28481</c:v>
                </c:pt>
                <c:pt idx="4">
                  <c:v>13.45486</c:v>
                </c:pt>
                <c:pt idx="5">
                  <c:v>13.67872</c:v>
                </c:pt>
                <c:pt idx="6">
                  <c:v>13.74005</c:v>
                </c:pt>
                <c:pt idx="7">
                  <c:v>13.66192</c:v>
                </c:pt>
                <c:pt idx="8">
                  <c:v>13.63855</c:v>
                </c:pt>
                <c:pt idx="9">
                  <c:v>13.654030000000001</c:v>
                </c:pt>
                <c:pt idx="10">
                  <c:v>13.81235</c:v>
                </c:pt>
                <c:pt idx="11">
                  <c:v>13.68881</c:v>
                </c:pt>
                <c:pt idx="12">
                  <c:v>13.74104</c:v>
                </c:pt>
                <c:pt idx="13">
                  <c:v>13.673909999999999</c:v>
                </c:pt>
                <c:pt idx="14">
                  <c:v>13.815300000000001</c:v>
                </c:pt>
                <c:pt idx="15">
                  <c:v>13.666130000000001</c:v>
                </c:pt>
                <c:pt idx="16">
                  <c:v>13.71125</c:v>
                </c:pt>
                <c:pt idx="17">
                  <c:v>13.704420000000001</c:v>
                </c:pt>
                <c:pt idx="18">
                  <c:v>13.82338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B8-D442-BA57-8CD147A2B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625823"/>
        <c:axId val="1129045359"/>
      </c:scatterChart>
      <c:valAx>
        <c:axId val="114862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045359"/>
        <c:crosses val="autoZero"/>
        <c:crossBetween val="midCat"/>
      </c:valAx>
      <c:valAx>
        <c:axId val="112904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625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Sheet1!$Q$32:$Q$50</c:f>
              <c:numCache>
                <c:formatCode>General</c:formatCode>
                <c:ptCount val="19"/>
                <c:pt idx="0">
                  <c:v>5.1827660925672578</c:v>
                </c:pt>
                <c:pt idx="1">
                  <c:v>8.3655321851361446</c:v>
                </c:pt>
                <c:pt idx="2">
                  <c:v>11.548298277703402</c:v>
                </c:pt>
                <c:pt idx="3">
                  <c:v>14.804062396923261</c:v>
                </c:pt>
                <c:pt idx="4">
                  <c:v>18.056753590381959</c:v>
                </c:pt>
                <c:pt idx="5">
                  <c:v>21.239519682949531</c:v>
                </c:pt>
                <c:pt idx="6">
                  <c:v>24.422285775518105</c:v>
                </c:pt>
                <c:pt idx="7">
                  <c:v>27.605051868085365</c:v>
                </c:pt>
                <c:pt idx="8">
                  <c:v>30.787817960652937</c:v>
                </c:pt>
                <c:pt idx="9">
                  <c:v>34.043582079873829</c:v>
                </c:pt>
                <c:pt idx="10">
                  <c:v>37.226348172441405</c:v>
                </c:pt>
                <c:pt idx="11">
                  <c:v>40.409114265008661</c:v>
                </c:pt>
                <c:pt idx="12">
                  <c:v>43.591880357577232</c:v>
                </c:pt>
                <c:pt idx="13">
                  <c:v>46.7746464501448</c:v>
                </c:pt>
                <c:pt idx="14">
                  <c:v>50.027337643603495</c:v>
                </c:pt>
                <c:pt idx="15">
                  <c:v>53.28310176282335</c:v>
                </c:pt>
                <c:pt idx="16">
                  <c:v>56.465867855390606</c:v>
                </c:pt>
                <c:pt idx="17">
                  <c:v>59.648633947959496</c:v>
                </c:pt>
                <c:pt idx="18">
                  <c:v>62.831400040526752</c:v>
                </c:pt>
              </c:numCache>
            </c:numRef>
          </c:xVal>
          <c:yVal>
            <c:numRef>
              <c:f>Sheet1!$J$32:$J$50</c:f>
              <c:numCache>
                <c:formatCode>General</c:formatCode>
                <c:ptCount val="19"/>
                <c:pt idx="0">
                  <c:v>50.18497</c:v>
                </c:pt>
                <c:pt idx="1">
                  <c:v>49.800780000000003</c:v>
                </c:pt>
                <c:pt idx="2">
                  <c:v>49.674720000000001</c:v>
                </c:pt>
                <c:pt idx="3">
                  <c:v>49.766829999999999</c:v>
                </c:pt>
                <c:pt idx="4">
                  <c:v>49.420839999999998</c:v>
                </c:pt>
                <c:pt idx="5">
                  <c:v>49.666899999999998</c:v>
                </c:pt>
                <c:pt idx="6">
                  <c:v>49.298220000000001</c:v>
                </c:pt>
                <c:pt idx="7">
                  <c:v>49.281230000000001</c:v>
                </c:pt>
                <c:pt idx="8">
                  <c:v>49.327660000000002</c:v>
                </c:pt>
                <c:pt idx="9">
                  <c:v>49.323560000000001</c:v>
                </c:pt>
                <c:pt idx="10">
                  <c:v>49.363970000000002</c:v>
                </c:pt>
                <c:pt idx="11">
                  <c:v>49.431229999999999</c:v>
                </c:pt>
                <c:pt idx="12">
                  <c:v>49.463450000000002</c:v>
                </c:pt>
                <c:pt idx="13">
                  <c:v>49.392429999999997</c:v>
                </c:pt>
                <c:pt idx="14">
                  <c:v>49.33361</c:v>
                </c:pt>
                <c:pt idx="15">
                  <c:v>49.39293</c:v>
                </c:pt>
                <c:pt idx="16">
                  <c:v>49.352960000000003</c:v>
                </c:pt>
                <c:pt idx="17">
                  <c:v>49.324420000000003</c:v>
                </c:pt>
                <c:pt idx="18">
                  <c:v>49.352330000000002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62-F540-A23E-9B83E43C1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625823"/>
        <c:axId val="1129045359"/>
      </c:scatterChart>
      <c:valAx>
        <c:axId val="114862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045359"/>
        <c:crosses val="autoZero"/>
        <c:crossBetween val="midCat"/>
      </c:valAx>
      <c:valAx>
        <c:axId val="112904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625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AZ18</a:t>
            </a:r>
            <a:r>
              <a:rPr lang="en-US" sz="2000" b="1" baseline="0"/>
              <a:t> Xenolith Slab Spinel</a:t>
            </a:r>
            <a:endParaRPr lang="en-US" sz="2000" b="1"/>
          </a:p>
        </c:rich>
      </c:tx>
      <c:layout>
        <c:manualLayout>
          <c:xMode val="edge"/>
          <c:yMode val="edge"/>
          <c:x val="0.37631401844000267"/>
          <c:y val="1.876675603217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89997183939142"/>
          <c:y val="0.13124865601419464"/>
          <c:w val="0.83967168577612006"/>
          <c:h val="0.6507053805774277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Sheet1!$T$2:$T$58</c:f>
              <c:numCache>
                <c:formatCode>0.000</c:formatCode>
                <c:ptCount val="57"/>
                <c:pt idx="0">
                  <c:v>2.1217690706737522</c:v>
                </c:pt>
                <c:pt idx="1">
                  <c:v>2.5275790238854201</c:v>
                </c:pt>
                <c:pt idx="2">
                  <c:v>4.6984537493471157</c:v>
                </c:pt>
                <c:pt idx="3">
                  <c:v>5.1987543165034724</c:v>
                </c:pt>
                <c:pt idx="4">
                  <c:v>5.5754144420739431</c:v>
                </c:pt>
                <c:pt idx="5">
                  <c:v>5.8239557320601385</c:v>
                </c:pt>
                <c:pt idx="6">
                  <c:v>5.8608909974028025</c:v>
                </c:pt>
                <c:pt idx="7">
                  <c:v>6.2107215265983982</c:v>
                </c:pt>
                <c:pt idx="8">
                  <c:v>8.4954652464433504</c:v>
                </c:pt>
                <c:pt idx="9">
                  <c:v>9.8943421811309236</c:v>
                </c:pt>
                <c:pt idx="10">
                  <c:v>9.8943421811309236</c:v>
                </c:pt>
                <c:pt idx="11">
                  <c:v>9.8943421811309236</c:v>
                </c:pt>
                <c:pt idx="12">
                  <c:v>9.8943421811309236</c:v>
                </c:pt>
                <c:pt idx="13">
                  <c:v>9.8943421811309236</c:v>
                </c:pt>
                <c:pt idx="14">
                  <c:v>9.8943421811309236</c:v>
                </c:pt>
                <c:pt idx="15">
                  <c:v>9.9216649940576787</c:v>
                </c:pt>
                <c:pt idx="16">
                  <c:v>9.9756011118094676</c:v>
                </c:pt>
                <c:pt idx="17">
                  <c:v>10.239049888937547</c:v>
                </c:pt>
                <c:pt idx="18">
                  <c:v>10.835679395202257</c:v>
                </c:pt>
                <c:pt idx="19">
                  <c:v>10.835679395202257</c:v>
                </c:pt>
                <c:pt idx="20">
                  <c:v>10.857602477681203</c:v>
                </c:pt>
                <c:pt idx="21">
                  <c:v>10.936883002850626</c:v>
                </c:pt>
                <c:pt idx="22">
                  <c:v>10.936883002850626</c:v>
                </c:pt>
                <c:pt idx="23">
                  <c:v>15.3</c:v>
                </c:pt>
                <c:pt idx="24">
                  <c:v>15.7</c:v>
                </c:pt>
                <c:pt idx="25">
                  <c:v>18.81062479610117</c:v>
                </c:pt>
                <c:pt idx="26">
                  <c:v>24.603848192097118</c:v>
                </c:pt>
                <c:pt idx="27">
                  <c:v>24.80847626664999</c:v>
                </c:pt>
                <c:pt idx="28">
                  <c:v>25.905988776736557</c:v>
                </c:pt>
                <c:pt idx="29">
                  <c:v>26.679967508376205</c:v>
                </c:pt>
                <c:pt idx="30">
                  <c:v>28.1</c:v>
                </c:pt>
                <c:pt idx="31">
                  <c:v>28.1</c:v>
                </c:pt>
                <c:pt idx="32">
                  <c:v>28.1</c:v>
                </c:pt>
                <c:pt idx="33">
                  <c:v>28.1</c:v>
                </c:pt>
                <c:pt idx="34">
                  <c:v>28.1</c:v>
                </c:pt>
                <c:pt idx="35">
                  <c:v>28.1</c:v>
                </c:pt>
                <c:pt idx="36">
                  <c:v>28.1</c:v>
                </c:pt>
                <c:pt idx="37">
                  <c:v>28.1</c:v>
                </c:pt>
                <c:pt idx="38">
                  <c:v>28.1</c:v>
                </c:pt>
                <c:pt idx="39">
                  <c:v>28.1</c:v>
                </c:pt>
                <c:pt idx="40">
                  <c:v>28.1</c:v>
                </c:pt>
                <c:pt idx="41">
                  <c:v>28.1</c:v>
                </c:pt>
                <c:pt idx="42">
                  <c:v>28.1</c:v>
                </c:pt>
                <c:pt idx="43">
                  <c:v>28.1</c:v>
                </c:pt>
                <c:pt idx="44">
                  <c:v>28.1</c:v>
                </c:pt>
                <c:pt idx="45">
                  <c:v>28.1</c:v>
                </c:pt>
                <c:pt idx="46">
                  <c:v>28.1</c:v>
                </c:pt>
                <c:pt idx="47">
                  <c:v>28.1</c:v>
                </c:pt>
                <c:pt idx="48">
                  <c:v>28.1</c:v>
                </c:pt>
                <c:pt idx="49">
                  <c:v>28.460362446501541</c:v>
                </c:pt>
                <c:pt idx="50">
                  <c:v>28.48475296584763</c:v>
                </c:pt>
                <c:pt idx="51">
                  <c:v>28.526924583256925</c:v>
                </c:pt>
                <c:pt idx="52">
                  <c:v>28.904882412660267</c:v>
                </c:pt>
                <c:pt idx="53">
                  <c:v>29.58094417262668</c:v>
                </c:pt>
                <c:pt idx="54">
                  <c:v>34.561270806750763</c:v>
                </c:pt>
                <c:pt idx="55">
                  <c:v>37.368952480825371</c:v>
                </c:pt>
                <c:pt idx="56">
                  <c:v>37.388770150012647</c:v>
                </c:pt>
              </c:numCache>
            </c:numRef>
          </c:xVal>
          <c:yVal>
            <c:numRef>
              <c:f>Sheet1!$I$2:$I$58</c:f>
              <c:numCache>
                <c:formatCode>General</c:formatCode>
                <c:ptCount val="57"/>
                <c:pt idx="0">
                  <c:v>14.7257</c:v>
                </c:pt>
                <c:pt idx="1">
                  <c:v>14.633620000000001</c:v>
                </c:pt>
                <c:pt idx="2">
                  <c:v>14.541180000000001</c:v>
                </c:pt>
                <c:pt idx="3">
                  <c:v>12.307539999999999</c:v>
                </c:pt>
                <c:pt idx="4">
                  <c:v>14.340590000000001</c:v>
                </c:pt>
                <c:pt idx="5">
                  <c:v>13.907030000000001</c:v>
                </c:pt>
                <c:pt idx="6">
                  <c:v>14.213839999999999</c:v>
                </c:pt>
                <c:pt idx="7">
                  <c:v>14.001810000000001</c:v>
                </c:pt>
                <c:pt idx="8">
                  <c:v>14.292529999999999</c:v>
                </c:pt>
                <c:pt idx="9">
                  <c:v>14.38313</c:v>
                </c:pt>
                <c:pt idx="10">
                  <c:v>14.376569999999999</c:v>
                </c:pt>
                <c:pt idx="11">
                  <c:v>14.46429</c:v>
                </c:pt>
                <c:pt idx="12">
                  <c:v>14.20228</c:v>
                </c:pt>
                <c:pt idx="13">
                  <c:v>14.190049999999999</c:v>
                </c:pt>
                <c:pt idx="14">
                  <c:v>13.90006</c:v>
                </c:pt>
                <c:pt idx="15">
                  <c:v>14.18116</c:v>
                </c:pt>
                <c:pt idx="16">
                  <c:v>13.56372</c:v>
                </c:pt>
                <c:pt idx="17">
                  <c:v>14.118029999999999</c:v>
                </c:pt>
                <c:pt idx="18">
                  <c:v>13.31406</c:v>
                </c:pt>
                <c:pt idx="19">
                  <c:v>12.474830000000001</c:v>
                </c:pt>
                <c:pt idx="20">
                  <c:v>13.610189999999999</c:v>
                </c:pt>
                <c:pt idx="21">
                  <c:v>14.434189999999999</c:v>
                </c:pt>
                <c:pt idx="22">
                  <c:v>13.10524</c:v>
                </c:pt>
                <c:pt idx="23">
                  <c:v>13.851470000000001</c:v>
                </c:pt>
                <c:pt idx="24">
                  <c:v>13.77815</c:v>
                </c:pt>
                <c:pt idx="25">
                  <c:v>12.36177</c:v>
                </c:pt>
                <c:pt idx="26">
                  <c:v>13.83667</c:v>
                </c:pt>
                <c:pt idx="27">
                  <c:v>13.9594</c:v>
                </c:pt>
                <c:pt idx="28">
                  <c:v>13.91417</c:v>
                </c:pt>
                <c:pt idx="29">
                  <c:v>13.809760000000001</c:v>
                </c:pt>
                <c:pt idx="30">
                  <c:v>12.28633</c:v>
                </c:pt>
                <c:pt idx="31">
                  <c:v>12.64472</c:v>
                </c:pt>
                <c:pt idx="32">
                  <c:v>13.07395</c:v>
                </c:pt>
                <c:pt idx="33">
                  <c:v>13.28481</c:v>
                </c:pt>
                <c:pt idx="34">
                  <c:v>13.45486</c:v>
                </c:pt>
                <c:pt idx="35">
                  <c:v>13.67872</c:v>
                </c:pt>
                <c:pt idx="36">
                  <c:v>13.74005</c:v>
                </c:pt>
                <c:pt idx="37">
                  <c:v>13.66192</c:v>
                </c:pt>
                <c:pt idx="38">
                  <c:v>13.63855</c:v>
                </c:pt>
                <c:pt idx="39">
                  <c:v>13.654030000000001</c:v>
                </c:pt>
                <c:pt idx="40">
                  <c:v>13.81235</c:v>
                </c:pt>
                <c:pt idx="41">
                  <c:v>13.68881</c:v>
                </c:pt>
                <c:pt idx="42">
                  <c:v>13.74104</c:v>
                </c:pt>
                <c:pt idx="43">
                  <c:v>13.673909999999999</c:v>
                </c:pt>
                <c:pt idx="44">
                  <c:v>13.815300000000001</c:v>
                </c:pt>
                <c:pt idx="45">
                  <c:v>13.666130000000001</c:v>
                </c:pt>
                <c:pt idx="46">
                  <c:v>13.71125</c:v>
                </c:pt>
                <c:pt idx="47">
                  <c:v>13.704420000000001</c:v>
                </c:pt>
                <c:pt idx="48">
                  <c:v>13.82338</c:v>
                </c:pt>
                <c:pt idx="49">
                  <c:v>13.75726</c:v>
                </c:pt>
                <c:pt idx="50">
                  <c:v>13.928750000000001</c:v>
                </c:pt>
                <c:pt idx="51">
                  <c:v>13.614520000000001</c:v>
                </c:pt>
                <c:pt idx="52">
                  <c:v>13.79776</c:v>
                </c:pt>
                <c:pt idx="53">
                  <c:v>14.141780000000001</c:v>
                </c:pt>
                <c:pt idx="54">
                  <c:v>13.56387</c:v>
                </c:pt>
                <c:pt idx="55">
                  <c:v>13.727349999999999</c:v>
                </c:pt>
                <c:pt idx="56">
                  <c:v>14.074960000000001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CE-2546-9D78-81C9D1411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Distance</a:t>
                </a:r>
                <a:r>
                  <a:rPr lang="en-US" sz="1400" b="1" baseline="0"/>
                  <a:t> from edge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</c:valAx>
      <c:valAx>
        <c:axId val="994188208"/>
        <c:scaling>
          <c:orientation val="minMax"/>
          <c:min val="0.6800000000000001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Mg#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594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r>
              <a:rPr lang="en-US" sz="2000" b="1">
                <a:latin typeface="Avenir Next" panose="020B0503020202020204" pitchFamily="34" charset="0"/>
              </a:rPr>
              <a:t>Large</a:t>
            </a:r>
            <a:r>
              <a:rPr lang="en-US" sz="2000" b="1" baseline="0">
                <a:latin typeface="Avenir Next" panose="020B0503020202020204" pitchFamily="34" charset="0"/>
              </a:rPr>
              <a:t> Spinel</a:t>
            </a:r>
            <a:endParaRPr lang="en-US" sz="2000" b="1">
              <a:latin typeface="Avenir Next" panose="020B0503020202020204" pitchFamily="34" charset="0"/>
            </a:endParaRPr>
          </a:p>
        </c:rich>
      </c:tx>
      <c:layout>
        <c:manualLayout>
          <c:xMode val="edge"/>
          <c:yMode val="edge"/>
          <c:x val="0.37631401844000267"/>
          <c:y val="1.876675603217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143474561391662E-2"/>
          <c:y val="0.13124865601419464"/>
          <c:w val="0.91342810064693869"/>
          <c:h val="0.6507053805774277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Spinel!$T$7:$T$63</c:f>
              <c:numCache>
                <c:formatCode>0.000</c:formatCode>
                <c:ptCount val="57"/>
                <c:pt idx="0">
                  <c:v>10.936883002850626</c:v>
                </c:pt>
                <c:pt idx="1">
                  <c:v>10.835679395202257</c:v>
                </c:pt>
                <c:pt idx="2">
                  <c:v>5.1987543165034724</c:v>
                </c:pt>
                <c:pt idx="3">
                  <c:v>5.8239557320601385</c:v>
                </c:pt>
                <c:pt idx="4">
                  <c:v>5.8608909974028025</c:v>
                </c:pt>
                <c:pt idx="5">
                  <c:v>28.904882412660267</c:v>
                </c:pt>
                <c:pt idx="6">
                  <c:v>28.460362446501541</c:v>
                </c:pt>
                <c:pt idx="7">
                  <c:v>37.388770150012647</c:v>
                </c:pt>
                <c:pt idx="8">
                  <c:v>37.368952480825371</c:v>
                </c:pt>
                <c:pt idx="9">
                  <c:v>28.48475296584763</c:v>
                </c:pt>
                <c:pt idx="10">
                  <c:v>28.526924583256925</c:v>
                </c:pt>
                <c:pt idx="11">
                  <c:v>25.905988776736557</c:v>
                </c:pt>
                <c:pt idx="12">
                  <c:v>24.80847626664999</c:v>
                </c:pt>
                <c:pt idx="13">
                  <c:v>24.603848192097118</c:v>
                </c:pt>
                <c:pt idx="14">
                  <c:v>18.81062479610117</c:v>
                </c:pt>
                <c:pt idx="15">
                  <c:v>4.6984537493471157</c:v>
                </c:pt>
                <c:pt idx="16">
                  <c:v>5.5754144420739431</c:v>
                </c:pt>
                <c:pt idx="17">
                  <c:v>6.2107215265983982</c:v>
                </c:pt>
                <c:pt idx="18">
                  <c:v>8.4954652464433504</c:v>
                </c:pt>
                <c:pt idx="19">
                  <c:v>9.9756011118094676</c:v>
                </c:pt>
                <c:pt idx="20">
                  <c:v>10.239049888937547</c:v>
                </c:pt>
                <c:pt idx="21">
                  <c:v>10.857602477681203</c:v>
                </c:pt>
                <c:pt idx="22">
                  <c:v>34.561270806750763</c:v>
                </c:pt>
                <c:pt idx="23">
                  <c:v>29.58094417262668</c:v>
                </c:pt>
                <c:pt idx="24">
                  <c:v>26.679967508376205</c:v>
                </c:pt>
                <c:pt idx="25">
                  <c:v>10.936883002850626</c:v>
                </c:pt>
                <c:pt idx="26">
                  <c:v>10.835679395202257</c:v>
                </c:pt>
                <c:pt idx="27">
                  <c:v>9.9216649940576787</c:v>
                </c:pt>
                <c:pt idx="28">
                  <c:v>2.5275790238854201</c:v>
                </c:pt>
                <c:pt idx="29">
                  <c:v>2.1217690706737522</c:v>
                </c:pt>
                <c:pt idx="30">
                  <c:v>9.8943421811309236</c:v>
                </c:pt>
                <c:pt idx="31">
                  <c:v>9.8943421811309236</c:v>
                </c:pt>
                <c:pt idx="32">
                  <c:v>9.8943421811309236</c:v>
                </c:pt>
                <c:pt idx="33">
                  <c:v>9.8943421811309236</c:v>
                </c:pt>
                <c:pt idx="34">
                  <c:v>9.8943421811309236</c:v>
                </c:pt>
                <c:pt idx="35">
                  <c:v>9.8943421811309236</c:v>
                </c:pt>
                <c:pt idx="36">
                  <c:v>15.3</c:v>
                </c:pt>
                <c:pt idx="37">
                  <c:v>15.7</c:v>
                </c:pt>
                <c:pt idx="38">
                  <c:v>28.1</c:v>
                </c:pt>
                <c:pt idx="39">
                  <c:v>28.1</c:v>
                </c:pt>
                <c:pt idx="40">
                  <c:v>28.1</c:v>
                </c:pt>
                <c:pt idx="41">
                  <c:v>28.1</c:v>
                </c:pt>
                <c:pt idx="42">
                  <c:v>28.1</c:v>
                </c:pt>
                <c:pt idx="43">
                  <c:v>28.1</c:v>
                </c:pt>
                <c:pt idx="44">
                  <c:v>28.1</c:v>
                </c:pt>
                <c:pt idx="45">
                  <c:v>28.1</c:v>
                </c:pt>
                <c:pt idx="46">
                  <c:v>28.1</c:v>
                </c:pt>
                <c:pt idx="47">
                  <c:v>28.1</c:v>
                </c:pt>
                <c:pt idx="48">
                  <c:v>28.1</c:v>
                </c:pt>
                <c:pt idx="49">
                  <c:v>28.1</c:v>
                </c:pt>
                <c:pt idx="50">
                  <c:v>28.1</c:v>
                </c:pt>
                <c:pt idx="51">
                  <c:v>28.1</c:v>
                </c:pt>
                <c:pt idx="52">
                  <c:v>28.1</c:v>
                </c:pt>
                <c:pt idx="53">
                  <c:v>28.1</c:v>
                </c:pt>
                <c:pt idx="54">
                  <c:v>28.1</c:v>
                </c:pt>
                <c:pt idx="55">
                  <c:v>28.1</c:v>
                </c:pt>
                <c:pt idx="56">
                  <c:v>28.1</c:v>
                </c:pt>
              </c:numCache>
            </c:numRef>
          </c:xVal>
          <c:yVal>
            <c:numRef>
              <c:f>Spinel!$M$7:$M$63</c:f>
              <c:numCache>
                <c:formatCode>General</c:formatCode>
                <c:ptCount val="57"/>
                <c:pt idx="0">
                  <c:v>0.21288799999999999</c:v>
                </c:pt>
                <c:pt idx="1">
                  <c:v>0.21965000000000001</c:v>
                </c:pt>
                <c:pt idx="2">
                  <c:v>0.21107200000000001</c:v>
                </c:pt>
                <c:pt idx="3">
                  <c:v>0.220496</c:v>
                </c:pt>
                <c:pt idx="4">
                  <c:v>0.206571</c:v>
                </c:pt>
                <c:pt idx="5">
                  <c:v>0.14560400000000001</c:v>
                </c:pt>
                <c:pt idx="6">
                  <c:v>0.15309700000000001</c:v>
                </c:pt>
                <c:pt idx="7">
                  <c:v>0.18662500000000001</c:v>
                </c:pt>
                <c:pt idx="8">
                  <c:v>0.19170300000000001</c:v>
                </c:pt>
                <c:pt idx="9">
                  <c:v>0.185307</c:v>
                </c:pt>
                <c:pt idx="10">
                  <c:v>0.183258</c:v>
                </c:pt>
                <c:pt idx="11">
                  <c:v>0.18267600000000001</c:v>
                </c:pt>
                <c:pt idx="12">
                  <c:v>0.19073399999999999</c:v>
                </c:pt>
                <c:pt idx="13">
                  <c:v>0.185582</c:v>
                </c:pt>
                <c:pt idx="14">
                  <c:v>0.187275</c:v>
                </c:pt>
                <c:pt idx="15">
                  <c:v>0.25187300000000001</c:v>
                </c:pt>
                <c:pt idx="16">
                  <c:v>0.24729000000000001</c:v>
                </c:pt>
                <c:pt idx="17">
                  <c:v>0.26683899999999999</c:v>
                </c:pt>
                <c:pt idx="18">
                  <c:v>0.24051600000000001</c:v>
                </c:pt>
                <c:pt idx="19">
                  <c:v>0.22381999999999999</c:v>
                </c:pt>
                <c:pt idx="20">
                  <c:v>0.21703500000000001</c:v>
                </c:pt>
                <c:pt idx="21">
                  <c:v>0.22934599999999999</c:v>
                </c:pt>
                <c:pt idx="22">
                  <c:v>0.195768</c:v>
                </c:pt>
                <c:pt idx="23">
                  <c:v>0.19008</c:v>
                </c:pt>
                <c:pt idx="24">
                  <c:v>0.183944</c:v>
                </c:pt>
                <c:pt idx="25">
                  <c:v>0.22347600000000001</c:v>
                </c:pt>
                <c:pt idx="26">
                  <c:v>0.19867899999999999</c:v>
                </c:pt>
                <c:pt idx="27">
                  <c:v>0.22592799999999999</c:v>
                </c:pt>
                <c:pt idx="28">
                  <c:v>0.296101</c:v>
                </c:pt>
                <c:pt idx="29">
                  <c:v>0.29801899999999998</c:v>
                </c:pt>
                <c:pt idx="30">
                  <c:v>0.224301</c:v>
                </c:pt>
                <c:pt idx="31">
                  <c:v>0.22986999999999999</c:v>
                </c:pt>
                <c:pt idx="32">
                  <c:v>0.22791900000000001</c:v>
                </c:pt>
                <c:pt idx="33">
                  <c:v>0.22720799999999999</c:v>
                </c:pt>
                <c:pt idx="34">
                  <c:v>0.22395999999999999</c:v>
                </c:pt>
                <c:pt idx="35">
                  <c:v>0.22631799999999999</c:v>
                </c:pt>
                <c:pt idx="36">
                  <c:v>0.150839</c:v>
                </c:pt>
                <c:pt idx="37">
                  <c:v>0.163108</c:v>
                </c:pt>
                <c:pt idx="38">
                  <c:v>0.15156600000000001</c:v>
                </c:pt>
                <c:pt idx="39">
                  <c:v>0.15168100000000001</c:v>
                </c:pt>
                <c:pt idx="40">
                  <c:v>0.14285300000000001</c:v>
                </c:pt>
                <c:pt idx="41">
                  <c:v>0.15509400000000001</c:v>
                </c:pt>
                <c:pt idx="42">
                  <c:v>0.13777300000000001</c:v>
                </c:pt>
                <c:pt idx="43">
                  <c:v>0.145592</c:v>
                </c:pt>
                <c:pt idx="44">
                  <c:v>0.15776599999999999</c:v>
                </c:pt>
                <c:pt idx="45">
                  <c:v>0.13777400000000001</c:v>
                </c:pt>
                <c:pt idx="46">
                  <c:v>0.14838899999999999</c:v>
                </c:pt>
                <c:pt idx="47">
                  <c:v>0.14360700000000001</c:v>
                </c:pt>
                <c:pt idx="48">
                  <c:v>0.15052499999999999</c:v>
                </c:pt>
                <c:pt idx="49">
                  <c:v>0.15251100000000001</c:v>
                </c:pt>
                <c:pt idx="50">
                  <c:v>0.15518399999999999</c:v>
                </c:pt>
                <c:pt idx="51">
                  <c:v>0.15271399999999999</c:v>
                </c:pt>
                <c:pt idx="52">
                  <c:v>0.14130499999999999</c:v>
                </c:pt>
                <c:pt idx="53">
                  <c:v>0.148726</c:v>
                </c:pt>
                <c:pt idx="54">
                  <c:v>0.14891699999999999</c:v>
                </c:pt>
                <c:pt idx="55">
                  <c:v>0.145788</c:v>
                </c:pt>
                <c:pt idx="56">
                  <c:v>0.15074399999999999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2-4F4D-86BF-D81C828F73AC}"/>
            </c:ext>
          </c:extLst>
        </c:ser>
        <c:ser>
          <c:idx val="1"/>
          <c:order val="1"/>
          <c:spPr>
            <a:ln w="3556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'Ti Zoning Plots'!$L$2:$M$2</c:f>
              <c:numCache>
                <c:formatCode>General</c:formatCode>
                <c:ptCount val="2"/>
                <c:pt idx="0">
                  <c:v>-5</c:v>
                </c:pt>
                <c:pt idx="1">
                  <c:v>45</c:v>
                </c:pt>
              </c:numCache>
            </c:numRef>
          </c:xVal>
          <c:yVal>
            <c:numRef>
              <c:f>('Ti Zoning Plots'!$L$8,'Ti Zoning Plots'!$L$8)</c:f>
              <c:numCache>
                <c:formatCode>0.00</c:formatCode>
                <c:ptCount val="2"/>
                <c:pt idx="0">
                  <c:v>0.169879575</c:v>
                </c:pt>
                <c:pt idx="1">
                  <c:v>0.169879575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72-4F4D-86BF-D81C828F73A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'Ti Zoning Plots'!$L$2:$M$2</c:f>
              <c:numCache>
                <c:formatCode>General</c:formatCode>
                <c:ptCount val="2"/>
                <c:pt idx="0">
                  <c:v>-5</c:v>
                </c:pt>
                <c:pt idx="1">
                  <c:v>45</c:v>
                </c:pt>
              </c:numCache>
            </c:numRef>
          </c:xVal>
          <c:yVal>
            <c:numRef>
              <c:f>('Ti Zoning Plots'!$L$10,'Ti Zoning Plots'!$L$10)</c:f>
              <c:numCache>
                <c:formatCode>0.00</c:formatCode>
                <c:ptCount val="2"/>
                <c:pt idx="0">
                  <c:v>0.19670685562223189</c:v>
                </c:pt>
                <c:pt idx="1">
                  <c:v>0.19670685562223189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72-4F4D-86BF-D81C828F73AC}"/>
            </c:ext>
          </c:extLst>
        </c:ser>
        <c:ser>
          <c:idx val="3"/>
          <c:order val="3"/>
          <c:tx>
            <c:v>Secondary Cpx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Spinel!$T$64:$T$67</c:f>
              <c:numCache>
                <c:formatCode>0.000</c:formatCode>
                <c:ptCount val="4"/>
                <c:pt idx="0">
                  <c:v>28.1</c:v>
                </c:pt>
                <c:pt idx="1">
                  <c:v>28.1</c:v>
                </c:pt>
                <c:pt idx="2">
                  <c:v>28.1</c:v>
                </c:pt>
                <c:pt idx="3">
                  <c:v>28.1</c:v>
                </c:pt>
              </c:numCache>
            </c:numRef>
          </c:xVal>
          <c:yVal>
            <c:numRef>
              <c:f>Spinel!$M$64:$M$67</c:f>
              <c:numCache>
                <c:formatCode>General</c:formatCode>
                <c:ptCount val="4"/>
                <c:pt idx="0">
                  <c:v>0.381853</c:v>
                </c:pt>
                <c:pt idx="1">
                  <c:v>0.44969199999999998</c:v>
                </c:pt>
                <c:pt idx="2">
                  <c:v>0.36959599999999998</c:v>
                </c:pt>
                <c:pt idx="3">
                  <c:v>0.37095899999999998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B72-4F4D-86BF-D81C828F7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  <c:max val="40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latin typeface="Avenir Next" panose="020B0503020202020204" pitchFamily="34" charset="0"/>
                  </a:rPr>
                  <a:t>Distance</a:t>
                </a:r>
                <a:r>
                  <a:rPr lang="en-US" sz="1400" b="1" baseline="0">
                    <a:latin typeface="Avenir Next" panose="020B0503020202020204" pitchFamily="34" charset="0"/>
                  </a:rPr>
                  <a:t> from edge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  <c:majorUnit val="5"/>
      </c:valAx>
      <c:valAx>
        <c:axId val="994188208"/>
        <c:scaling>
          <c:orientation val="minMax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latin typeface="Avenir Next" panose="020B0503020202020204" pitchFamily="34" charset="0"/>
                  </a:rPr>
                  <a:t>TiO2</a:t>
                </a:r>
                <a:r>
                  <a:rPr lang="en-US" sz="1400" b="1" baseline="0">
                    <a:latin typeface="Avenir Next" panose="020B0503020202020204" pitchFamily="34" charset="0"/>
                  </a:rPr>
                  <a:t> wt%</a:t>
                </a:r>
                <a:endParaRPr lang="en-US" sz="1400" b="1">
                  <a:latin typeface="Avenir Next" panose="020B0503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002594960"/>
        <c:crossesAt val="-1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r>
              <a:rPr lang="en-US" sz="2000" b="1">
                <a:latin typeface="Avenir Next" panose="020B0503020202020204" pitchFamily="34" charset="0"/>
              </a:rPr>
              <a:t>Clinopyroxene</a:t>
            </a:r>
          </a:p>
        </c:rich>
      </c:tx>
      <c:layout>
        <c:manualLayout>
          <c:xMode val="edge"/>
          <c:yMode val="edge"/>
          <c:x val="0.37631401844000267"/>
          <c:y val="1.876675603217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10505417592031E-2"/>
          <c:y val="0.13124865601419464"/>
          <c:w val="0.91146658590753094"/>
          <c:h val="0.65070538057742777"/>
        </c:manualLayout>
      </c:layout>
      <c:scatterChart>
        <c:scatterStyle val="lineMarker"/>
        <c:varyColors val="0"/>
        <c:ser>
          <c:idx val="0"/>
          <c:order val="0"/>
          <c:tx>
            <c:v>Melt Vein Cpx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CPX_Summary!$AK$92:$AK$157</c:f>
              <c:numCache>
                <c:formatCode>0.00000</c:formatCode>
                <c:ptCount val="66"/>
                <c:pt idx="0">
                  <c:v>0.99766032195750509</c:v>
                </c:pt>
                <c:pt idx="1">
                  <c:v>1.0035070657505338</c:v>
                </c:pt>
                <c:pt idx="2">
                  <c:v>1.0739735835231714</c:v>
                </c:pt>
                <c:pt idx="3">
                  <c:v>1.3907888523968088</c:v>
                </c:pt>
                <c:pt idx="4">
                  <c:v>1.6017137961832781</c:v>
                </c:pt>
                <c:pt idx="5">
                  <c:v>1.6234590687991168</c:v>
                </c:pt>
                <c:pt idx="6">
                  <c:v>1.6276228458107411</c:v>
                </c:pt>
                <c:pt idx="7">
                  <c:v>1.6947132877923161</c:v>
                </c:pt>
                <c:pt idx="8">
                  <c:v>2.4707333243833052</c:v>
                </c:pt>
                <c:pt idx="9">
                  <c:v>2.5884719956857429</c:v>
                </c:pt>
                <c:pt idx="10">
                  <c:v>2.6940815998787961</c:v>
                </c:pt>
                <c:pt idx="11">
                  <c:v>2.7681805704489677</c:v>
                </c:pt>
                <c:pt idx="12">
                  <c:v>2.9604732538197371</c:v>
                </c:pt>
                <c:pt idx="13">
                  <c:v>3.2691965965180025</c:v>
                </c:pt>
                <c:pt idx="14">
                  <c:v>3.3962127052429727</c:v>
                </c:pt>
                <c:pt idx="15">
                  <c:v>3.4625901388800653</c:v>
                </c:pt>
                <c:pt idx="16">
                  <c:v>3.6403163383226622</c:v>
                </c:pt>
                <c:pt idx="17">
                  <c:v>3.7393254657731756</c:v>
                </c:pt>
                <c:pt idx="18">
                  <c:v>3.7783233725899832</c:v>
                </c:pt>
                <c:pt idx="19">
                  <c:v>3.9014727133701226</c:v>
                </c:pt>
                <c:pt idx="20">
                  <c:v>3.9307271702090025</c:v>
                </c:pt>
                <c:pt idx="21">
                  <c:v>3.9516456027007321</c:v>
                </c:pt>
                <c:pt idx="22">
                  <c:v>4.0900033772567497</c:v>
                </c:pt>
                <c:pt idx="23">
                  <c:v>4.1377265084642172</c:v>
                </c:pt>
                <c:pt idx="24">
                  <c:v>4.1458712118301548</c:v>
                </c:pt>
                <c:pt idx="25">
                  <c:v>4.1584445993190347</c:v>
                </c:pt>
                <c:pt idx="26">
                  <c:v>4.7756052140500085</c:v>
                </c:pt>
                <c:pt idx="27">
                  <c:v>5.2168536720158061</c:v>
                </c:pt>
                <c:pt idx="28">
                  <c:v>5.6751485682439196</c:v>
                </c:pt>
                <c:pt idx="29">
                  <c:v>5.7046131803449462</c:v>
                </c:pt>
                <c:pt idx="30">
                  <c:v>6.1042112265595438</c:v>
                </c:pt>
                <c:pt idx="31">
                  <c:v>6.1378326587154248</c:v>
                </c:pt>
                <c:pt idx="32">
                  <c:v>6.2736388118464799</c:v>
                </c:pt>
                <c:pt idx="33">
                  <c:v>6.3916023288354573</c:v>
                </c:pt>
                <c:pt idx="34">
                  <c:v>7.1854689009030883</c:v>
                </c:pt>
                <c:pt idx="35">
                  <c:v>7.4016442094253119</c:v>
                </c:pt>
                <c:pt idx="36">
                  <c:v>7.9327316911161176</c:v>
                </c:pt>
                <c:pt idx="37">
                  <c:v>7.9517243925309842</c:v>
                </c:pt>
                <c:pt idx="38">
                  <c:v>10.033251332306337</c:v>
                </c:pt>
                <c:pt idx="39">
                  <c:v>10.117702026724611</c:v>
                </c:pt>
                <c:pt idx="40">
                  <c:v>10.902560998240531</c:v>
                </c:pt>
                <c:pt idx="41">
                  <c:v>11.054042432383691</c:v>
                </c:pt>
                <c:pt idx="42">
                  <c:v>15.782656666124808</c:v>
                </c:pt>
                <c:pt idx="43">
                  <c:v>19.490777373772271</c:v>
                </c:pt>
                <c:pt idx="44">
                  <c:v>22.511750687247449</c:v>
                </c:pt>
                <c:pt idx="45">
                  <c:v>24.74811412281327</c:v>
                </c:pt>
                <c:pt idx="46">
                  <c:v>24.846677740969632</c:v>
                </c:pt>
                <c:pt idx="47">
                  <c:v>26.180659347437558</c:v>
                </c:pt>
                <c:pt idx="48">
                  <c:v>26.292870501411635</c:v>
                </c:pt>
                <c:pt idx="49">
                  <c:v>26.485855072215607</c:v>
                </c:pt>
                <c:pt idx="50">
                  <c:v>26.649805247629097</c:v>
                </c:pt>
                <c:pt idx="51">
                  <c:v>27.171429403119316</c:v>
                </c:pt>
                <c:pt idx="52">
                  <c:v>28.733571612517643</c:v>
                </c:pt>
                <c:pt idx="53">
                  <c:v>29.243169832958376</c:v>
                </c:pt>
                <c:pt idx="54">
                  <c:v>29.702377579528243</c:v>
                </c:pt>
                <c:pt idx="55">
                  <c:v>29.897404568620104</c:v>
                </c:pt>
                <c:pt idx="56">
                  <c:v>31.782861348279912</c:v>
                </c:pt>
                <c:pt idx="57">
                  <c:v>31.8705218956053</c:v>
                </c:pt>
                <c:pt idx="58">
                  <c:v>32.253429959486212</c:v>
                </c:pt>
                <c:pt idx="59">
                  <c:v>32.815990275745428</c:v>
                </c:pt>
                <c:pt idx="60">
                  <c:v>33.157344137513164</c:v>
                </c:pt>
                <c:pt idx="61">
                  <c:v>33.270546817722419</c:v>
                </c:pt>
                <c:pt idx="62">
                  <c:v>34.739318670008103</c:v>
                </c:pt>
                <c:pt idx="63">
                  <c:v>34.806726173872946</c:v>
                </c:pt>
                <c:pt idx="64">
                  <c:v>34.98695002341924</c:v>
                </c:pt>
                <c:pt idx="65">
                  <c:v>35.030803470498768</c:v>
                </c:pt>
              </c:numCache>
            </c:numRef>
          </c:xVal>
          <c:yVal>
            <c:numRef>
              <c:f>CPX_Summary!$V$92:$V$157</c:f>
              <c:numCache>
                <c:formatCode>General</c:formatCode>
                <c:ptCount val="66"/>
                <c:pt idx="0">
                  <c:v>1.024556</c:v>
                </c:pt>
                <c:pt idx="1">
                  <c:v>0.81883399999999995</c:v>
                </c:pt>
                <c:pt idx="2">
                  <c:v>0.83075500000000002</c:v>
                </c:pt>
                <c:pt idx="3">
                  <c:v>1.1581490000000001</c:v>
                </c:pt>
                <c:pt idx="4">
                  <c:v>0.89505299999999999</c:v>
                </c:pt>
                <c:pt idx="5">
                  <c:v>0.85187000000000002</c:v>
                </c:pt>
                <c:pt idx="6">
                  <c:v>1.4457990000000001</c:v>
                </c:pt>
                <c:pt idx="7">
                  <c:v>0.88309400000000005</c:v>
                </c:pt>
                <c:pt idx="8">
                  <c:v>1.2612289999999999</c:v>
                </c:pt>
                <c:pt idx="9">
                  <c:v>0.83143699999999998</c:v>
                </c:pt>
                <c:pt idx="10">
                  <c:v>0.84399199999999996</c:v>
                </c:pt>
                <c:pt idx="11">
                  <c:v>1.0521419999999999</c:v>
                </c:pt>
                <c:pt idx="12">
                  <c:v>1.245484</c:v>
                </c:pt>
                <c:pt idx="13">
                  <c:v>0.70187299999999997</c:v>
                </c:pt>
                <c:pt idx="14">
                  <c:v>0.59287999999999996</c:v>
                </c:pt>
                <c:pt idx="15">
                  <c:v>1.086894</c:v>
                </c:pt>
                <c:pt idx="16">
                  <c:v>1.220418</c:v>
                </c:pt>
                <c:pt idx="17">
                  <c:v>1.241684</c:v>
                </c:pt>
                <c:pt idx="18">
                  <c:v>0.84587299999999999</c:v>
                </c:pt>
                <c:pt idx="19">
                  <c:v>0.965561</c:v>
                </c:pt>
                <c:pt idx="20">
                  <c:v>1.0542860000000001</c:v>
                </c:pt>
                <c:pt idx="21">
                  <c:v>1.175583</c:v>
                </c:pt>
                <c:pt idx="22">
                  <c:v>1.060349</c:v>
                </c:pt>
                <c:pt idx="23">
                  <c:v>1.023596</c:v>
                </c:pt>
                <c:pt idx="24">
                  <c:v>0.748668</c:v>
                </c:pt>
                <c:pt idx="25">
                  <c:v>0.96540999999999999</c:v>
                </c:pt>
                <c:pt idx="26">
                  <c:v>1.156836</c:v>
                </c:pt>
                <c:pt idx="27">
                  <c:v>0.96324799999999999</c:v>
                </c:pt>
                <c:pt idx="28">
                  <c:v>1.198947</c:v>
                </c:pt>
                <c:pt idx="29">
                  <c:v>1.163894</c:v>
                </c:pt>
                <c:pt idx="30">
                  <c:v>1.1301680000000001</c:v>
                </c:pt>
                <c:pt idx="31">
                  <c:v>0.65102400000000005</c:v>
                </c:pt>
                <c:pt idx="32">
                  <c:v>0.83515399999999995</c:v>
                </c:pt>
                <c:pt idx="33">
                  <c:v>1.0992580000000001</c:v>
                </c:pt>
                <c:pt idx="34">
                  <c:v>0.42114600000000002</c:v>
                </c:pt>
                <c:pt idx="35">
                  <c:v>1.086684</c:v>
                </c:pt>
                <c:pt idx="36">
                  <c:v>0.46509</c:v>
                </c:pt>
                <c:pt idx="37">
                  <c:v>0.65334899999999996</c:v>
                </c:pt>
                <c:pt idx="38">
                  <c:v>0.95017399999999996</c:v>
                </c:pt>
                <c:pt idx="39">
                  <c:v>0.44849600000000001</c:v>
                </c:pt>
                <c:pt idx="40">
                  <c:v>0.91138600000000003</c:v>
                </c:pt>
                <c:pt idx="41">
                  <c:v>0.86937299999999995</c:v>
                </c:pt>
                <c:pt idx="42">
                  <c:v>0.25437900000000002</c:v>
                </c:pt>
                <c:pt idx="43">
                  <c:v>0.54742599999999997</c:v>
                </c:pt>
                <c:pt idx="44">
                  <c:v>0.68418199999999996</c:v>
                </c:pt>
                <c:pt idx="45">
                  <c:v>0.52369600000000005</c:v>
                </c:pt>
                <c:pt idx="46">
                  <c:v>0.70100300000000004</c:v>
                </c:pt>
                <c:pt idx="47">
                  <c:v>0.63295100000000004</c:v>
                </c:pt>
                <c:pt idx="48">
                  <c:v>0.80998999999999999</c:v>
                </c:pt>
                <c:pt idx="49">
                  <c:v>0.78073499999999996</c:v>
                </c:pt>
                <c:pt idx="50">
                  <c:v>0.65137400000000001</c:v>
                </c:pt>
                <c:pt idx="51">
                  <c:v>0.42311399999999999</c:v>
                </c:pt>
                <c:pt idx="52">
                  <c:v>0.79816100000000001</c:v>
                </c:pt>
                <c:pt idx="53">
                  <c:v>0.69338999999999995</c:v>
                </c:pt>
                <c:pt idx="54">
                  <c:v>0.77417800000000003</c:v>
                </c:pt>
                <c:pt idx="55">
                  <c:v>0.92083400000000004</c:v>
                </c:pt>
                <c:pt idx="56">
                  <c:v>0.23873900000000001</c:v>
                </c:pt>
                <c:pt idx="57">
                  <c:v>0.74348499999999995</c:v>
                </c:pt>
                <c:pt idx="58">
                  <c:v>0.60021899999999995</c:v>
                </c:pt>
                <c:pt idx="59">
                  <c:v>0.37134600000000001</c:v>
                </c:pt>
                <c:pt idx="60">
                  <c:v>0.65849299999999999</c:v>
                </c:pt>
                <c:pt idx="61">
                  <c:v>0.52659999999999996</c:v>
                </c:pt>
                <c:pt idx="62">
                  <c:v>0.43844499999999997</c:v>
                </c:pt>
                <c:pt idx="63">
                  <c:v>0.60407900000000003</c:v>
                </c:pt>
                <c:pt idx="64">
                  <c:v>0.34823399999999999</c:v>
                </c:pt>
                <c:pt idx="65">
                  <c:v>0.245061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88-144E-8282-D28EF06FAE51}"/>
            </c:ext>
          </c:extLst>
        </c:ser>
        <c:ser>
          <c:idx val="1"/>
          <c:order val="1"/>
          <c:tx>
            <c:v>Primary Cpx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CPX_Summary!$AK$160:$AK$169</c:f>
              <c:numCache>
                <c:formatCode>0.00000</c:formatCode>
                <c:ptCount val="10"/>
                <c:pt idx="0">
                  <c:v>4.2297502561499911</c:v>
                </c:pt>
                <c:pt idx="1">
                  <c:v>4.576209574582963</c:v>
                </c:pt>
                <c:pt idx="2">
                  <c:v>10.241005680591361</c:v>
                </c:pt>
                <c:pt idx="3">
                  <c:v>10.644423336061839</c:v>
                </c:pt>
                <c:pt idx="4">
                  <c:v>27.018655565581863</c:v>
                </c:pt>
                <c:pt idx="5">
                  <c:v>35.916060598341865</c:v>
                </c:pt>
                <c:pt idx="6">
                  <c:v>2.2028684110330392</c:v>
                </c:pt>
                <c:pt idx="7">
                  <c:v>4.9388455739623884</c:v>
                </c:pt>
                <c:pt idx="8">
                  <c:v>3.8593433989683543</c:v>
                </c:pt>
                <c:pt idx="9">
                  <c:v>29.262754986369103</c:v>
                </c:pt>
              </c:numCache>
            </c:numRef>
          </c:xVal>
          <c:yVal>
            <c:numRef>
              <c:f>CPX_Summary!$V$160:$V$169</c:f>
              <c:numCache>
                <c:formatCode>General</c:formatCode>
                <c:ptCount val="10"/>
                <c:pt idx="0">
                  <c:v>0.29601100000000002</c:v>
                </c:pt>
                <c:pt idx="1">
                  <c:v>0.31557400000000002</c:v>
                </c:pt>
                <c:pt idx="2">
                  <c:v>0.27366000000000001</c:v>
                </c:pt>
                <c:pt idx="3">
                  <c:v>0.27312599999999998</c:v>
                </c:pt>
                <c:pt idx="4">
                  <c:v>0.24310100000000001</c:v>
                </c:pt>
                <c:pt idx="5">
                  <c:v>0.249218</c:v>
                </c:pt>
                <c:pt idx="6">
                  <c:v>0.324826</c:v>
                </c:pt>
                <c:pt idx="7">
                  <c:v>0.30005100000000001</c:v>
                </c:pt>
                <c:pt idx="8">
                  <c:v>0.307531</c:v>
                </c:pt>
                <c:pt idx="9">
                  <c:v>0.23544399999999999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88-144E-8282-D28EF06FAE51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635000" cap="rnd">
                <a:solidFill>
                  <a:schemeClr val="tx1">
                    <a:alpha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EA-A54D-AA8D-31461152553C}"/>
              </c:ext>
            </c:extLst>
          </c:dPt>
          <c:xVal>
            <c:numRef>
              <c:f>'Ti Zoning Plots'!$L$2:$M$2</c:f>
              <c:numCache>
                <c:formatCode>General</c:formatCode>
                <c:ptCount val="2"/>
                <c:pt idx="0">
                  <c:v>-5</c:v>
                </c:pt>
                <c:pt idx="1">
                  <c:v>45</c:v>
                </c:pt>
              </c:numCache>
            </c:numRef>
          </c:xVal>
          <c:yVal>
            <c:numRef>
              <c:f>('Ti Zoning Plots'!$L$26,'Ti Zoning Plots'!$L$26)</c:f>
              <c:numCache>
                <c:formatCode>0.000</c:formatCode>
                <c:ptCount val="2"/>
                <c:pt idx="0">
                  <c:v>0.6124836785714286</c:v>
                </c:pt>
                <c:pt idx="1">
                  <c:v>0.6124836785714286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88-144E-8282-D28EF06FAE51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'Ti Zoning Plots'!$L$2:$M$2</c:f>
              <c:numCache>
                <c:formatCode>General</c:formatCode>
                <c:ptCount val="2"/>
                <c:pt idx="0">
                  <c:v>-5</c:v>
                </c:pt>
                <c:pt idx="1">
                  <c:v>45</c:v>
                </c:pt>
              </c:numCache>
            </c:numRef>
          </c:xVal>
          <c:yVal>
            <c:numRef>
              <c:f>('Ti Zoning Plots'!$L$28,'Ti Zoning Plots'!$L$28)</c:f>
              <c:numCache>
                <c:formatCode>0.00</c:formatCode>
                <c:ptCount val="2"/>
                <c:pt idx="0">
                  <c:v>0.82125196712919146</c:v>
                </c:pt>
                <c:pt idx="1">
                  <c:v>0.82125196712919146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88-144E-8282-D28EF06FA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  <c:max val="40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latin typeface="Avenir Next" panose="020B0503020202020204" pitchFamily="34" charset="0"/>
                  </a:rPr>
                  <a:t>Distance</a:t>
                </a:r>
                <a:r>
                  <a:rPr lang="en-US" sz="1400" b="1" baseline="0">
                    <a:latin typeface="Avenir Next" panose="020B0503020202020204" pitchFamily="34" charset="0"/>
                  </a:rPr>
                  <a:t> from edge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  <c:majorUnit val="5"/>
      </c:valAx>
      <c:valAx>
        <c:axId val="994188208"/>
        <c:scaling>
          <c:orientation val="minMax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latin typeface="Avenir Next" panose="020B0503020202020204" pitchFamily="34" charset="0"/>
                  </a:rPr>
                  <a:t>TiO2</a:t>
                </a:r>
                <a:r>
                  <a:rPr lang="en-US" sz="1400" b="1" baseline="0">
                    <a:latin typeface="Avenir Next" panose="020B0503020202020204" pitchFamily="34" charset="0"/>
                  </a:rPr>
                  <a:t> wt%</a:t>
                </a:r>
                <a:endParaRPr lang="en-US" sz="1400" b="1">
                  <a:latin typeface="Avenir Next" panose="020B0503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002594960"/>
        <c:crossesAt val="-1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5876334993368622"/>
          <c:y val="0.17514799747569038"/>
          <c:w val="0.16659169526886061"/>
          <c:h val="0.15409534291086086"/>
        </c:manualLayout>
      </c:layout>
      <c:overlay val="0"/>
      <c:spPr>
        <a:noFill/>
        <a:ln w="63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r>
              <a:rPr lang="en-US" sz="2000" b="1">
                <a:latin typeface="Avenir Next" panose="020B0503020202020204" pitchFamily="34" charset="0"/>
              </a:rPr>
              <a:t>Glass</a:t>
            </a:r>
          </a:p>
        </c:rich>
      </c:tx>
      <c:layout>
        <c:manualLayout>
          <c:xMode val="edge"/>
          <c:yMode val="edge"/>
          <c:x val="0.44480719447740263"/>
          <c:y val="1.8766636750541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982175601337498E-2"/>
          <c:y val="0.13124865601419464"/>
          <c:w val="0.91158949951461554"/>
          <c:h val="0.65070538057742777"/>
        </c:manualLayout>
      </c:layout>
      <c:scatterChart>
        <c:scatterStyle val="lineMarker"/>
        <c:varyColors val="0"/>
        <c:ser>
          <c:idx val="0"/>
          <c:order val="0"/>
          <c:tx>
            <c:v>Melt Vein Glass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Glass_Summary!$W$42:$W$91</c:f>
              <c:numCache>
                <c:formatCode>General</c:formatCode>
                <c:ptCount val="50"/>
                <c:pt idx="0">
                  <c:v>0.44136232962625288</c:v>
                </c:pt>
                <c:pt idx="1">
                  <c:v>0.79740980371405157</c:v>
                </c:pt>
                <c:pt idx="2">
                  <c:v>0.83789562431871878</c:v>
                </c:pt>
                <c:pt idx="3">
                  <c:v>0.94878974225820634</c:v>
                </c:pt>
                <c:pt idx="4">
                  <c:v>0.95308893000582096</c:v>
                </c:pt>
                <c:pt idx="5">
                  <c:v>1.2859726749554996</c:v>
                </c:pt>
                <c:pt idx="6">
                  <c:v>1.5024027381309049</c:v>
                </c:pt>
                <c:pt idx="7">
                  <c:v>1.5036413621172988</c:v>
                </c:pt>
                <c:pt idx="8">
                  <c:v>2.1397245266098888</c:v>
                </c:pt>
                <c:pt idx="9">
                  <c:v>2.2079465963897764</c:v>
                </c:pt>
                <c:pt idx="10">
                  <c:v>2.6693664303369822</c:v>
                </c:pt>
                <c:pt idx="11">
                  <c:v>3.5084054431265943</c:v>
                </c:pt>
                <c:pt idx="12">
                  <c:v>3.826687394699487</c:v>
                </c:pt>
                <c:pt idx="13">
                  <c:v>4.0962824758572722</c:v>
                </c:pt>
                <c:pt idx="14">
                  <c:v>4.1952060830164957</c:v>
                </c:pt>
                <c:pt idx="15">
                  <c:v>5.2195076379948881</c:v>
                </c:pt>
                <c:pt idx="16">
                  <c:v>5.3408858450312158</c:v>
                </c:pt>
                <c:pt idx="17">
                  <c:v>5.9226393465446154</c:v>
                </c:pt>
                <c:pt idx="18">
                  <c:v>5.9429883517905777</c:v>
                </c:pt>
                <c:pt idx="19">
                  <c:v>6.0867090062736011</c:v>
                </c:pt>
                <c:pt idx="20">
                  <c:v>6.0944834546221038</c:v>
                </c:pt>
                <c:pt idx="21">
                  <c:v>6.6620647245847682</c:v>
                </c:pt>
                <c:pt idx="22">
                  <c:v>9.7186507083508005</c:v>
                </c:pt>
                <c:pt idx="23">
                  <c:v>9.8319492622410767</c:v>
                </c:pt>
                <c:pt idx="24">
                  <c:v>10.705768544460639</c:v>
                </c:pt>
                <c:pt idx="25">
                  <c:v>10.735322450811921</c:v>
                </c:pt>
                <c:pt idx="26">
                  <c:v>10.900258313976908</c:v>
                </c:pt>
                <c:pt idx="27">
                  <c:v>15.851734448733152</c:v>
                </c:pt>
                <c:pt idx="28">
                  <c:v>15.87843813014474</c:v>
                </c:pt>
                <c:pt idx="29">
                  <c:v>18.772796032066729</c:v>
                </c:pt>
                <c:pt idx="30">
                  <c:v>22.347835044357762</c:v>
                </c:pt>
                <c:pt idx="31">
                  <c:v>23.72033873570145</c:v>
                </c:pt>
                <c:pt idx="32">
                  <c:v>24.884014503848757</c:v>
                </c:pt>
                <c:pt idx="33">
                  <c:v>26.429302053211558</c:v>
                </c:pt>
                <c:pt idx="34">
                  <c:v>26.566081867642851</c:v>
                </c:pt>
                <c:pt idx="35">
                  <c:v>27.066154204783938</c:v>
                </c:pt>
                <c:pt idx="36">
                  <c:v>28.69523525496572</c:v>
                </c:pt>
                <c:pt idx="37">
                  <c:v>28.872712416647662</c:v>
                </c:pt>
                <c:pt idx="38">
                  <c:v>29.185405344044934</c:v>
                </c:pt>
                <c:pt idx="39">
                  <c:v>29.185405344044934</c:v>
                </c:pt>
                <c:pt idx="40">
                  <c:v>29.185405344044934</c:v>
                </c:pt>
                <c:pt idx="41">
                  <c:v>29.185405344044934</c:v>
                </c:pt>
                <c:pt idx="42">
                  <c:v>29.185405344044934</c:v>
                </c:pt>
                <c:pt idx="43">
                  <c:v>30.559901324985749</c:v>
                </c:pt>
                <c:pt idx="44">
                  <c:v>31.840513697492451</c:v>
                </c:pt>
                <c:pt idx="45">
                  <c:v>32.168957351395569</c:v>
                </c:pt>
                <c:pt idx="46">
                  <c:v>33.535562175037235</c:v>
                </c:pt>
                <c:pt idx="47">
                  <c:v>34.494991589953429</c:v>
                </c:pt>
                <c:pt idx="48">
                  <c:v>34.503686304422217</c:v>
                </c:pt>
                <c:pt idx="49">
                  <c:v>34.613341934977399</c:v>
                </c:pt>
              </c:numCache>
            </c:numRef>
          </c:xVal>
          <c:yVal>
            <c:numRef>
              <c:f>Glass_Summary!$L$42:$L$91</c:f>
              <c:numCache>
                <c:formatCode>General</c:formatCode>
                <c:ptCount val="50"/>
                <c:pt idx="0">
                  <c:v>1.753976</c:v>
                </c:pt>
                <c:pt idx="1">
                  <c:v>1.9534629999999999</c:v>
                </c:pt>
                <c:pt idx="2">
                  <c:v>1.700334</c:v>
                </c:pt>
                <c:pt idx="3">
                  <c:v>1.6843509999999999</c:v>
                </c:pt>
                <c:pt idx="4">
                  <c:v>1.7878039999999999</c:v>
                </c:pt>
                <c:pt idx="5">
                  <c:v>1.3814379999999999</c:v>
                </c:pt>
                <c:pt idx="6">
                  <c:v>1.581863</c:v>
                </c:pt>
                <c:pt idx="7">
                  <c:v>1.6000799999999999</c:v>
                </c:pt>
                <c:pt idx="8">
                  <c:v>1.690142</c:v>
                </c:pt>
                <c:pt idx="9">
                  <c:v>1.7737579999999999</c:v>
                </c:pt>
                <c:pt idx="10">
                  <c:v>1.653769</c:v>
                </c:pt>
                <c:pt idx="11">
                  <c:v>1.697948</c:v>
                </c:pt>
                <c:pt idx="12">
                  <c:v>2.360843</c:v>
                </c:pt>
                <c:pt idx="13">
                  <c:v>2.3691749999999998</c:v>
                </c:pt>
                <c:pt idx="14">
                  <c:v>2.271515</c:v>
                </c:pt>
                <c:pt idx="15">
                  <c:v>2.3768389999999999</c:v>
                </c:pt>
                <c:pt idx="16">
                  <c:v>2.2029839999999998</c:v>
                </c:pt>
                <c:pt idx="17">
                  <c:v>2.3009040000000001</c:v>
                </c:pt>
                <c:pt idx="18">
                  <c:v>2.2800250000000002</c:v>
                </c:pt>
                <c:pt idx="19">
                  <c:v>2.1922410000000001</c:v>
                </c:pt>
                <c:pt idx="20">
                  <c:v>2.230613</c:v>
                </c:pt>
                <c:pt idx="21">
                  <c:v>1.004794</c:v>
                </c:pt>
                <c:pt idx="22">
                  <c:v>0.98307199999999995</c:v>
                </c:pt>
                <c:pt idx="23">
                  <c:v>1.015876</c:v>
                </c:pt>
                <c:pt idx="24">
                  <c:v>1.1124039999999999</c:v>
                </c:pt>
                <c:pt idx="25">
                  <c:v>0.98365800000000003</c:v>
                </c:pt>
                <c:pt idx="26">
                  <c:v>1.1820170000000001</c:v>
                </c:pt>
                <c:pt idx="27">
                  <c:v>0.93999299999999997</c:v>
                </c:pt>
                <c:pt idx="28">
                  <c:v>0.92596900000000004</c:v>
                </c:pt>
                <c:pt idx="29">
                  <c:v>0.94655299999999998</c:v>
                </c:pt>
                <c:pt idx="30">
                  <c:v>0.80079800000000001</c:v>
                </c:pt>
                <c:pt idx="31">
                  <c:v>0.84024100000000002</c:v>
                </c:pt>
                <c:pt idx="32">
                  <c:v>0.96169899999999997</c:v>
                </c:pt>
                <c:pt idx="33">
                  <c:v>1.0823069999999999</c:v>
                </c:pt>
                <c:pt idx="34">
                  <c:v>1.089996</c:v>
                </c:pt>
                <c:pt idx="35">
                  <c:v>0.95285299999999995</c:v>
                </c:pt>
                <c:pt idx="36">
                  <c:v>1.0048999999999999</c:v>
                </c:pt>
                <c:pt idx="37">
                  <c:v>0.96733599999999997</c:v>
                </c:pt>
                <c:pt idx="38">
                  <c:v>0.97601700000000002</c:v>
                </c:pt>
                <c:pt idx="39">
                  <c:v>0.96310399999999996</c:v>
                </c:pt>
                <c:pt idx="40">
                  <c:v>0.97418300000000002</c:v>
                </c:pt>
                <c:pt idx="41">
                  <c:v>0.96168900000000002</c:v>
                </c:pt>
                <c:pt idx="42">
                  <c:v>0.96798300000000004</c:v>
                </c:pt>
                <c:pt idx="43">
                  <c:v>0.96615099999999998</c:v>
                </c:pt>
                <c:pt idx="44">
                  <c:v>0.96186000000000005</c:v>
                </c:pt>
                <c:pt idx="45">
                  <c:v>0.95167400000000002</c:v>
                </c:pt>
                <c:pt idx="46">
                  <c:v>0.992815</c:v>
                </c:pt>
                <c:pt idx="47">
                  <c:v>0.88103799999999999</c:v>
                </c:pt>
                <c:pt idx="48">
                  <c:v>0.88861699999999999</c:v>
                </c:pt>
                <c:pt idx="49">
                  <c:v>0.89219000000000004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68-974D-8BC0-842502BD184C}"/>
            </c:ext>
          </c:extLst>
        </c:ser>
        <c:ser>
          <c:idx val="1"/>
          <c:order val="1"/>
          <c:tx>
            <c:v>Host Basalt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0</c:v>
              </c:pt>
            </c:numLit>
          </c:xVal>
          <c:yVal>
            <c:numRef>
              <c:f>'Ti Zoning Plots'!$K$42</c:f>
              <c:numCache>
                <c:formatCode>0.00</c:formatCode>
                <c:ptCount val="1"/>
                <c:pt idx="0">
                  <c:v>2.7005547999999999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68-974D-8BC0-842502BD184C}"/>
            </c:ext>
          </c:extLst>
        </c:ser>
        <c:ser>
          <c:idx val="2"/>
          <c:order val="2"/>
          <c:spPr>
            <a:ln w="152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'Ti Zoning Plots'!$L$2:$M$2</c:f>
              <c:numCache>
                <c:formatCode>General</c:formatCode>
                <c:ptCount val="2"/>
                <c:pt idx="0">
                  <c:v>-5</c:v>
                </c:pt>
                <c:pt idx="1">
                  <c:v>45</c:v>
                </c:pt>
              </c:numCache>
            </c:numRef>
          </c:xVal>
          <c:yVal>
            <c:numRef>
              <c:f>('Ti Zoning Plots'!$L$46,'Ti Zoning Plots'!$L$46)</c:f>
              <c:numCache>
                <c:formatCode>0.00</c:formatCode>
                <c:ptCount val="2"/>
                <c:pt idx="0">
                  <c:v>0.97</c:v>
                </c:pt>
                <c:pt idx="1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68-974D-8BC0-842502BD184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'Ti Zoning Plots'!$L$2:$M$2</c:f>
              <c:numCache>
                <c:formatCode>General</c:formatCode>
                <c:ptCount val="2"/>
                <c:pt idx="0">
                  <c:v>-5</c:v>
                </c:pt>
                <c:pt idx="1">
                  <c:v>45</c:v>
                </c:pt>
              </c:numCache>
            </c:numRef>
          </c:xVal>
          <c:yVal>
            <c:numRef>
              <c:f>('Ti Zoning Plots'!$L$48,'Ti Zoning Plots'!$L$48)</c:f>
              <c:numCache>
                <c:formatCode>0.00</c:formatCode>
                <c:ptCount val="2"/>
                <c:pt idx="0">
                  <c:v>1.05</c:v>
                </c:pt>
                <c:pt idx="1">
                  <c:v>1.05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68-974D-8BC0-842502BD1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  <c:max val="40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latin typeface="Avenir Next" panose="020B0503020202020204" pitchFamily="34" charset="0"/>
                  </a:rPr>
                  <a:t>Distance</a:t>
                </a:r>
                <a:r>
                  <a:rPr lang="en-US" sz="1400" b="1" baseline="0">
                    <a:latin typeface="Avenir Next" panose="020B0503020202020204" pitchFamily="34" charset="0"/>
                  </a:rPr>
                  <a:t> from edge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  <c:majorUnit val="5"/>
      </c:valAx>
      <c:valAx>
        <c:axId val="994188208"/>
        <c:scaling>
          <c:orientation val="minMax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latin typeface="Avenir Next" panose="020B0503020202020204" pitchFamily="34" charset="0"/>
                  </a:rPr>
                  <a:t>TiO2</a:t>
                </a:r>
                <a:r>
                  <a:rPr lang="en-US" sz="1400" b="1" baseline="0">
                    <a:latin typeface="Avenir Next" panose="020B0503020202020204" pitchFamily="34" charset="0"/>
                  </a:rPr>
                  <a:t> wt%</a:t>
                </a:r>
                <a:endParaRPr lang="en-US" sz="1400" b="1">
                  <a:latin typeface="Avenir Next" panose="020B0503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002594960"/>
        <c:crossesAt val="-1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2981896311634264"/>
          <c:y val="0.16474832240412099"/>
          <c:w val="0.22278714844915065"/>
          <c:h val="0.22689306841184678"/>
        </c:manualLayout>
      </c:layout>
      <c:overlay val="0"/>
      <c:spPr>
        <a:noFill/>
        <a:ln w="63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r>
              <a:rPr lang="en-US" sz="2000" b="1">
                <a:latin typeface="Avenir Next" panose="020B0503020202020204" pitchFamily="34" charset="0"/>
              </a:rPr>
              <a:t>Large</a:t>
            </a:r>
            <a:r>
              <a:rPr lang="en-US" sz="2000" b="1" baseline="0">
                <a:latin typeface="Avenir Next" panose="020B0503020202020204" pitchFamily="34" charset="0"/>
              </a:rPr>
              <a:t> Spinel</a:t>
            </a:r>
            <a:endParaRPr lang="en-US" sz="2000" b="1">
              <a:latin typeface="Avenir Next" panose="020B0503020202020204" pitchFamily="34" charset="0"/>
            </a:endParaRPr>
          </a:p>
        </c:rich>
      </c:tx>
      <c:layout>
        <c:manualLayout>
          <c:xMode val="edge"/>
          <c:yMode val="edge"/>
          <c:x val="0.37631401844000267"/>
          <c:y val="1.876675603217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143474561391662E-2"/>
          <c:y val="0.13124865601419464"/>
          <c:w val="0.91342810064693869"/>
          <c:h val="0.6507053805774277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Spinel!$T$7:$T$63</c:f>
              <c:numCache>
                <c:formatCode>0.000</c:formatCode>
                <c:ptCount val="57"/>
                <c:pt idx="0">
                  <c:v>10.936883002850626</c:v>
                </c:pt>
                <c:pt idx="1">
                  <c:v>10.835679395202257</c:v>
                </c:pt>
                <c:pt idx="2">
                  <c:v>5.1987543165034724</c:v>
                </c:pt>
                <c:pt idx="3">
                  <c:v>5.8239557320601385</c:v>
                </c:pt>
                <c:pt idx="4">
                  <c:v>5.8608909974028025</c:v>
                </c:pt>
                <c:pt idx="5">
                  <c:v>28.904882412660267</c:v>
                </c:pt>
                <c:pt idx="6">
                  <c:v>28.460362446501541</c:v>
                </c:pt>
                <c:pt idx="7">
                  <c:v>37.388770150012647</c:v>
                </c:pt>
                <c:pt idx="8">
                  <c:v>37.368952480825371</c:v>
                </c:pt>
                <c:pt idx="9">
                  <c:v>28.48475296584763</c:v>
                </c:pt>
                <c:pt idx="10">
                  <c:v>28.526924583256925</c:v>
                </c:pt>
                <c:pt idx="11">
                  <c:v>25.905988776736557</c:v>
                </c:pt>
                <c:pt idx="12">
                  <c:v>24.80847626664999</c:v>
                </c:pt>
                <c:pt idx="13">
                  <c:v>24.603848192097118</c:v>
                </c:pt>
                <c:pt idx="14">
                  <c:v>18.81062479610117</c:v>
                </c:pt>
                <c:pt idx="15">
                  <c:v>4.6984537493471157</c:v>
                </c:pt>
                <c:pt idx="16">
                  <c:v>5.5754144420739431</c:v>
                </c:pt>
                <c:pt idx="17">
                  <c:v>6.2107215265983982</c:v>
                </c:pt>
                <c:pt idx="18">
                  <c:v>8.4954652464433504</c:v>
                </c:pt>
                <c:pt idx="19">
                  <c:v>9.9756011118094676</c:v>
                </c:pt>
                <c:pt idx="20">
                  <c:v>10.239049888937547</c:v>
                </c:pt>
                <c:pt idx="21">
                  <c:v>10.857602477681203</c:v>
                </c:pt>
                <c:pt idx="22">
                  <c:v>34.561270806750763</c:v>
                </c:pt>
                <c:pt idx="23">
                  <c:v>29.58094417262668</c:v>
                </c:pt>
                <c:pt idx="24">
                  <c:v>26.679967508376205</c:v>
                </c:pt>
                <c:pt idx="25">
                  <c:v>10.936883002850626</c:v>
                </c:pt>
                <c:pt idx="26">
                  <c:v>10.835679395202257</c:v>
                </c:pt>
                <c:pt idx="27">
                  <c:v>9.9216649940576787</c:v>
                </c:pt>
                <c:pt idx="28">
                  <c:v>2.5275790238854201</c:v>
                </c:pt>
                <c:pt idx="29">
                  <c:v>2.1217690706737522</c:v>
                </c:pt>
                <c:pt idx="30">
                  <c:v>9.8943421811309236</c:v>
                </c:pt>
                <c:pt idx="31">
                  <c:v>9.8943421811309236</c:v>
                </c:pt>
                <c:pt idx="32">
                  <c:v>9.8943421811309236</c:v>
                </c:pt>
                <c:pt idx="33">
                  <c:v>9.8943421811309236</c:v>
                </c:pt>
                <c:pt idx="34">
                  <c:v>9.8943421811309236</c:v>
                </c:pt>
                <c:pt idx="35">
                  <c:v>9.8943421811309236</c:v>
                </c:pt>
                <c:pt idx="36">
                  <c:v>15.3</c:v>
                </c:pt>
                <c:pt idx="37">
                  <c:v>15.7</c:v>
                </c:pt>
                <c:pt idx="38">
                  <c:v>28.1</c:v>
                </c:pt>
                <c:pt idx="39">
                  <c:v>28.1</c:v>
                </c:pt>
                <c:pt idx="40">
                  <c:v>28.1</c:v>
                </c:pt>
                <c:pt idx="41">
                  <c:v>28.1</c:v>
                </c:pt>
                <c:pt idx="42">
                  <c:v>28.1</c:v>
                </c:pt>
                <c:pt idx="43">
                  <c:v>28.1</c:v>
                </c:pt>
                <c:pt idx="44">
                  <c:v>28.1</c:v>
                </c:pt>
                <c:pt idx="45">
                  <c:v>28.1</c:v>
                </c:pt>
                <c:pt idx="46">
                  <c:v>28.1</c:v>
                </c:pt>
                <c:pt idx="47">
                  <c:v>28.1</c:v>
                </c:pt>
                <c:pt idx="48">
                  <c:v>28.1</c:v>
                </c:pt>
                <c:pt idx="49">
                  <c:v>28.1</c:v>
                </c:pt>
                <c:pt idx="50">
                  <c:v>28.1</c:v>
                </c:pt>
                <c:pt idx="51">
                  <c:v>28.1</c:v>
                </c:pt>
                <c:pt idx="52">
                  <c:v>28.1</c:v>
                </c:pt>
                <c:pt idx="53">
                  <c:v>28.1</c:v>
                </c:pt>
                <c:pt idx="54">
                  <c:v>28.1</c:v>
                </c:pt>
                <c:pt idx="55">
                  <c:v>28.1</c:v>
                </c:pt>
                <c:pt idx="56">
                  <c:v>28.1</c:v>
                </c:pt>
              </c:numCache>
            </c:numRef>
          </c:xVal>
          <c:yVal>
            <c:numRef>
              <c:f>Spinel!$M$7:$M$63</c:f>
              <c:numCache>
                <c:formatCode>General</c:formatCode>
                <c:ptCount val="57"/>
                <c:pt idx="0">
                  <c:v>0.21288799999999999</c:v>
                </c:pt>
                <c:pt idx="1">
                  <c:v>0.21965000000000001</c:v>
                </c:pt>
                <c:pt idx="2">
                  <c:v>0.21107200000000001</c:v>
                </c:pt>
                <c:pt idx="3">
                  <c:v>0.220496</c:v>
                </c:pt>
                <c:pt idx="4">
                  <c:v>0.206571</c:v>
                </c:pt>
                <c:pt idx="5">
                  <c:v>0.14560400000000001</c:v>
                </c:pt>
                <c:pt idx="6">
                  <c:v>0.15309700000000001</c:v>
                </c:pt>
                <c:pt idx="7">
                  <c:v>0.18662500000000001</c:v>
                </c:pt>
                <c:pt idx="8">
                  <c:v>0.19170300000000001</c:v>
                </c:pt>
                <c:pt idx="9">
                  <c:v>0.185307</c:v>
                </c:pt>
                <c:pt idx="10">
                  <c:v>0.183258</c:v>
                </c:pt>
                <c:pt idx="11">
                  <c:v>0.18267600000000001</c:v>
                </c:pt>
                <c:pt idx="12">
                  <c:v>0.19073399999999999</c:v>
                </c:pt>
                <c:pt idx="13">
                  <c:v>0.185582</c:v>
                </c:pt>
                <c:pt idx="14">
                  <c:v>0.187275</c:v>
                </c:pt>
                <c:pt idx="15">
                  <c:v>0.25187300000000001</c:v>
                </c:pt>
                <c:pt idx="16">
                  <c:v>0.24729000000000001</c:v>
                </c:pt>
                <c:pt idx="17">
                  <c:v>0.26683899999999999</c:v>
                </c:pt>
                <c:pt idx="18">
                  <c:v>0.24051600000000001</c:v>
                </c:pt>
                <c:pt idx="19">
                  <c:v>0.22381999999999999</c:v>
                </c:pt>
                <c:pt idx="20">
                  <c:v>0.21703500000000001</c:v>
                </c:pt>
                <c:pt idx="21">
                  <c:v>0.22934599999999999</c:v>
                </c:pt>
                <c:pt idx="22">
                  <c:v>0.195768</c:v>
                </c:pt>
                <c:pt idx="23">
                  <c:v>0.19008</c:v>
                </c:pt>
                <c:pt idx="24">
                  <c:v>0.183944</c:v>
                </c:pt>
                <c:pt idx="25">
                  <c:v>0.22347600000000001</c:v>
                </c:pt>
                <c:pt idx="26">
                  <c:v>0.19867899999999999</c:v>
                </c:pt>
                <c:pt idx="27">
                  <c:v>0.22592799999999999</c:v>
                </c:pt>
                <c:pt idx="28">
                  <c:v>0.296101</c:v>
                </c:pt>
                <c:pt idx="29">
                  <c:v>0.29801899999999998</c:v>
                </c:pt>
                <c:pt idx="30">
                  <c:v>0.224301</c:v>
                </c:pt>
                <c:pt idx="31">
                  <c:v>0.22986999999999999</c:v>
                </c:pt>
                <c:pt idx="32">
                  <c:v>0.22791900000000001</c:v>
                </c:pt>
                <c:pt idx="33">
                  <c:v>0.22720799999999999</c:v>
                </c:pt>
                <c:pt idx="34">
                  <c:v>0.22395999999999999</c:v>
                </c:pt>
                <c:pt idx="35">
                  <c:v>0.22631799999999999</c:v>
                </c:pt>
                <c:pt idx="36">
                  <c:v>0.150839</c:v>
                </c:pt>
                <c:pt idx="37">
                  <c:v>0.163108</c:v>
                </c:pt>
                <c:pt idx="38">
                  <c:v>0.15156600000000001</c:v>
                </c:pt>
                <c:pt idx="39">
                  <c:v>0.15168100000000001</c:v>
                </c:pt>
                <c:pt idx="40">
                  <c:v>0.14285300000000001</c:v>
                </c:pt>
                <c:pt idx="41">
                  <c:v>0.15509400000000001</c:v>
                </c:pt>
                <c:pt idx="42">
                  <c:v>0.13777300000000001</c:v>
                </c:pt>
                <c:pt idx="43">
                  <c:v>0.145592</c:v>
                </c:pt>
                <c:pt idx="44">
                  <c:v>0.15776599999999999</c:v>
                </c:pt>
                <c:pt idx="45">
                  <c:v>0.13777400000000001</c:v>
                </c:pt>
                <c:pt idx="46">
                  <c:v>0.14838899999999999</c:v>
                </c:pt>
                <c:pt idx="47">
                  <c:v>0.14360700000000001</c:v>
                </c:pt>
                <c:pt idx="48">
                  <c:v>0.15052499999999999</c:v>
                </c:pt>
                <c:pt idx="49">
                  <c:v>0.15251100000000001</c:v>
                </c:pt>
                <c:pt idx="50">
                  <c:v>0.15518399999999999</c:v>
                </c:pt>
                <c:pt idx="51">
                  <c:v>0.15271399999999999</c:v>
                </c:pt>
                <c:pt idx="52">
                  <c:v>0.14130499999999999</c:v>
                </c:pt>
                <c:pt idx="53">
                  <c:v>0.148726</c:v>
                </c:pt>
                <c:pt idx="54">
                  <c:v>0.14891699999999999</c:v>
                </c:pt>
                <c:pt idx="55">
                  <c:v>0.145788</c:v>
                </c:pt>
                <c:pt idx="56">
                  <c:v>0.15074399999999999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C0-4C45-9468-ED4AF3C172AC}"/>
            </c:ext>
          </c:extLst>
        </c:ser>
        <c:ser>
          <c:idx val="1"/>
          <c:order val="1"/>
          <c:spPr>
            <a:ln w="3556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'Ti Zoning Plots'!$L$2:$M$2</c:f>
              <c:numCache>
                <c:formatCode>General</c:formatCode>
                <c:ptCount val="2"/>
                <c:pt idx="0">
                  <c:v>-5</c:v>
                </c:pt>
                <c:pt idx="1">
                  <c:v>45</c:v>
                </c:pt>
              </c:numCache>
            </c:numRef>
          </c:xVal>
          <c:yVal>
            <c:numRef>
              <c:f>('Ti Zoning Plots'!$L$8,'Ti Zoning Plots'!$L$8)</c:f>
              <c:numCache>
                <c:formatCode>0.00</c:formatCode>
                <c:ptCount val="2"/>
                <c:pt idx="0">
                  <c:v>0.169879575</c:v>
                </c:pt>
                <c:pt idx="1">
                  <c:v>0.169879575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C0-4C45-9468-ED4AF3C172A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'Ti Zoning Plots'!$L$2:$M$2</c:f>
              <c:numCache>
                <c:formatCode>General</c:formatCode>
                <c:ptCount val="2"/>
                <c:pt idx="0">
                  <c:v>-5</c:v>
                </c:pt>
                <c:pt idx="1">
                  <c:v>45</c:v>
                </c:pt>
              </c:numCache>
            </c:numRef>
          </c:xVal>
          <c:yVal>
            <c:numRef>
              <c:f>('Ti Zoning Plots'!$L$10,'Ti Zoning Plots'!$L$10)</c:f>
              <c:numCache>
                <c:formatCode>0.00</c:formatCode>
                <c:ptCount val="2"/>
                <c:pt idx="0">
                  <c:v>0.19670685562223189</c:v>
                </c:pt>
                <c:pt idx="1">
                  <c:v>0.19670685562223189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C0-4C45-9468-ED4AF3C172AC}"/>
            </c:ext>
          </c:extLst>
        </c:ser>
        <c:ser>
          <c:idx val="3"/>
          <c:order val="3"/>
          <c:tx>
            <c:v>Secondary Cpx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Spinel!$T$64:$T$67</c:f>
              <c:numCache>
                <c:formatCode>0.000</c:formatCode>
                <c:ptCount val="4"/>
                <c:pt idx="0">
                  <c:v>28.1</c:v>
                </c:pt>
                <c:pt idx="1">
                  <c:v>28.1</c:v>
                </c:pt>
                <c:pt idx="2">
                  <c:v>28.1</c:v>
                </c:pt>
                <c:pt idx="3">
                  <c:v>28.1</c:v>
                </c:pt>
              </c:numCache>
            </c:numRef>
          </c:xVal>
          <c:yVal>
            <c:numRef>
              <c:f>Spinel!$M$64:$M$67</c:f>
              <c:numCache>
                <c:formatCode>General</c:formatCode>
                <c:ptCount val="4"/>
                <c:pt idx="0">
                  <c:v>0.381853</c:v>
                </c:pt>
                <c:pt idx="1">
                  <c:v>0.44969199999999998</c:v>
                </c:pt>
                <c:pt idx="2">
                  <c:v>0.36959599999999998</c:v>
                </c:pt>
                <c:pt idx="3">
                  <c:v>0.37095899999999998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C0-4C45-9468-ED4AF3C17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  <c:max val="40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latin typeface="Avenir Next" panose="020B0503020202020204" pitchFamily="34" charset="0"/>
                  </a:rPr>
                  <a:t>Distance</a:t>
                </a:r>
                <a:r>
                  <a:rPr lang="en-US" sz="1400" b="1" baseline="0">
                    <a:latin typeface="Avenir Next" panose="020B0503020202020204" pitchFamily="34" charset="0"/>
                  </a:rPr>
                  <a:t> from edge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  <c:majorUnit val="5"/>
      </c:valAx>
      <c:valAx>
        <c:axId val="994188208"/>
        <c:scaling>
          <c:orientation val="minMax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latin typeface="Avenir Next" panose="020B0503020202020204" pitchFamily="34" charset="0"/>
                  </a:rPr>
                  <a:t>TiO2</a:t>
                </a:r>
                <a:r>
                  <a:rPr lang="en-US" sz="1400" b="1" baseline="0">
                    <a:latin typeface="Avenir Next" panose="020B0503020202020204" pitchFamily="34" charset="0"/>
                  </a:rPr>
                  <a:t> wt%</a:t>
                </a:r>
                <a:endParaRPr lang="en-US" sz="1400" b="1">
                  <a:latin typeface="Avenir Next" panose="020B0503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002594960"/>
        <c:crossesAt val="-1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r>
              <a:rPr lang="en-US" sz="2000" b="1">
                <a:latin typeface="Avenir Next" panose="020B0503020202020204" pitchFamily="34" charset="0"/>
              </a:rPr>
              <a:t>Clinopyroxene</a:t>
            </a:r>
          </a:p>
        </c:rich>
      </c:tx>
      <c:layout>
        <c:manualLayout>
          <c:xMode val="edge"/>
          <c:yMode val="edge"/>
          <c:x val="0.37631401844000267"/>
          <c:y val="1.876675603217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10505417592031E-2"/>
          <c:y val="0.13124865601419464"/>
          <c:w val="0.91146658590753094"/>
          <c:h val="0.65070538057742777"/>
        </c:manualLayout>
      </c:layout>
      <c:scatterChart>
        <c:scatterStyle val="lineMarker"/>
        <c:varyColors val="0"/>
        <c:ser>
          <c:idx val="0"/>
          <c:order val="0"/>
          <c:tx>
            <c:v>Melt Vein Cpx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CPX_Summary!$AK$92:$AK$157</c:f>
              <c:numCache>
                <c:formatCode>0.00000</c:formatCode>
                <c:ptCount val="66"/>
                <c:pt idx="0">
                  <c:v>0.99766032195750509</c:v>
                </c:pt>
                <c:pt idx="1">
                  <c:v>1.0035070657505338</c:v>
                </c:pt>
                <c:pt idx="2">
                  <c:v>1.0739735835231714</c:v>
                </c:pt>
                <c:pt idx="3">
                  <c:v>1.3907888523968088</c:v>
                </c:pt>
                <c:pt idx="4">
                  <c:v>1.6017137961832781</c:v>
                </c:pt>
                <c:pt idx="5">
                  <c:v>1.6234590687991168</c:v>
                </c:pt>
                <c:pt idx="6">
                  <c:v>1.6276228458107411</c:v>
                </c:pt>
                <c:pt idx="7">
                  <c:v>1.6947132877923161</c:v>
                </c:pt>
                <c:pt idx="8">
                  <c:v>2.4707333243833052</c:v>
                </c:pt>
                <c:pt idx="9">
                  <c:v>2.5884719956857429</c:v>
                </c:pt>
                <c:pt idx="10">
                  <c:v>2.6940815998787961</c:v>
                </c:pt>
                <c:pt idx="11">
                  <c:v>2.7681805704489677</c:v>
                </c:pt>
                <c:pt idx="12">
                  <c:v>2.9604732538197371</c:v>
                </c:pt>
                <c:pt idx="13">
                  <c:v>3.2691965965180025</c:v>
                </c:pt>
                <c:pt idx="14">
                  <c:v>3.3962127052429727</c:v>
                </c:pt>
                <c:pt idx="15">
                  <c:v>3.4625901388800653</c:v>
                </c:pt>
                <c:pt idx="16">
                  <c:v>3.6403163383226622</c:v>
                </c:pt>
                <c:pt idx="17">
                  <c:v>3.7393254657731756</c:v>
                </c:pt>
                <c:pt idx="18">
                  <c:v>3.7783233725899832</c:v>
                </c:pt>
                <c:pt idx="19">
                  <c:v>3.9014727133701226</c:v>
                </c:pt>
                <c:pt idx="20">
                  <c:v>3.9307271702090025</c:v>
                </c:pt>
                <c:pt idx="21">
                  <c:v>3.9516456027007321</c:v>
                </c:pt>
                <c:pt idx="22">
                  <c:v>4.0900033772567497</c:v>
                </c:pt>
                <c:pt idx="23">
                  <c:v>4.1377265084642172</c:v>
                </c:pt>
                <c:pt idx="24">
                  <c:v>4.1458712118301548</c:v>
                </c:pt>
                <c:pt idx="25">
                  <c:v>4.1584445993190347</c:v>
                </c:pt>
                <c:pt idx="26">
                  <c:v>4.7756052140500085</c:v>
                </c:pt>
                <c:pt idx="27">
                  <c:v>5.2168536720158061</c:v>
                </c:pt>
                <c:pt idx="28">
                  <c:v>5.6751485682439196</c:v>
                </c:pt>
                <c:pt idx="29">
                  <c:v>5.7046131803449462</c:v>
                </c:pt>
                <c:pt idx="30">
                  <c:v>6.1042112265595438</c:v>
                </c:pt>
                <c:pt idx="31">
                  <c:v>6.1378326587154248</c:v>
                </c:pt>
                <c:pt idx="32">
                  <c:v>6.2736388118464799</c:v>
                </c:pt>
                <c:pt idx="33">
                  <c:v>6.3916023288354573</c:v>
                </c:pt>
                <c:pt idx="34">
                  <c:v>7.1854689009030883</c:v>
                </c:pt>
                <c:pt idx="35">
                  <c:v>7.4016442094253119</c:v>
                </c:pt>
                <c:pt idx="36">
                  <c:v>7.9327316911161176</c:v>
                </c:pt>
                <c:pt idx="37">
                  <c:v>7.9517243925309842</c:v>
                </c:pt>
                <c:pt idx="38">
                  <c:v>10.033251332306337</c:v>
                </c:pt>
                <c:pt idx="39">
                  <c:v>10.117702026724611</c:v>
                </c:pt>
                <c:pt idx="40">
                  <c:v>10.902560998240531</c:v>
                </c:pt>
                <c:pt idx="41">
                  <c:v>11.054042432383691</c:v>
                </c:pt>
                <c:pt idx="42">
                  <c:v>15.782656666124808</c:v>
                </c:pt>
                <c:pt idx="43">
                  <c:v>19.490777373772271</c:v>
                </c:pt>
                <c:pt idx="44">
                  <c:v>22.511750687247449</c:v>
                </c:pt>
                <c:pt idx="45">
                  <c:v>24.74811412281327</c:v>
                </c:pt>
                <c:pt idx="46">
                  <c:v>24.846677740969632</c:v>
                </c:pt>
                <c:pt idx="47">
                  <c:v>26.180659347437558</c:v>
                </c:pt>
                <c:pt idx="48">
                  <c:v>26.292870501411635</c:v>
                </c:pt>
                <c:pt idx="49">
                  <c:v>26.485855072215607</c:v>
                </c:pt>
                <c:pt idx="50">
                  <c:v>26.649805247629097</c:v>
                </c:pt>
                <c:pt idx="51">
                  <c:v>27.171429403119316</c:v>
                </c:pt>
                <c:pt idx="52">
                  <c:v>28.733571612517643</c:v>
                </c:pt>
                <c:pt idx="53">
                  <c:v>29.243169832958376</c:v>
                </c:pt>
                <c:pt idx="54">
                  <c:v>29.702377579528243</c:v>
                </c:pt>
                <c:pt idx="55">
                  <c:v>29.897404568620104</c:v>
                </c:pt>
                <c:pt idx="56">
                  <c:v>31.782861348279912</c:v>
                </c:pt>
                <c:pt idx="57">
                  <c:v>31.8705218956053</c:v>
                </c:pt>
                <c:pt idx="58">
                  <c:v>32.253429959486212</c:v>
                </c:pt>
                <c:pt idx="59">
                  <c:v>32.815990275745428</c:v>
                </c:pt>
                <c:pt idx="60">
                  <c:v>33.157344137513164</c:v>
                </c:pt>
                <c:pt idx="61">
                  <c:v>33.270546817722419</c:v>
                </c:pt>
                <c:pt idx="62">
                  <c:v>34.739318670008103</c:v>
                </c:pt>
                <c:pt idx="63">
                  <c:v>34.806726173872946</c:v>
                </c:pt>
                <c:pt idx="64">
                  <c:v>34.98695002341924</c:v>
                </c:pt>
                <c:pt idx="65">
                  <c:v>35.030803470498768</c:v>
                </c:pt>
              </c:numCache>
            </c:numRef>
          </c:xVal>
          <c:yVal>
            <c:numRef>
              <c:f>CPX_Summary!$V$92:$V$157</c:f>
              <c:numCache>
                <c:formatCode>General</c:formatCode>
                <c:ptCount val="66"/>
                <c:pt idx="0">
                  <c:v>1.024556</c:v>
                </c:pt>
                <c:pt idx="1">
                  <c:v>0.81883399999999995</c:v>
                </c:pt>
                <c:pt idx="2">
                  <c:v>0.83075500000000002</c:v>
                </c:pt>
                <c:pt idx="3">
                  <c:v>1.1581490000000001</c:v>
                </c:pt>
                <c:pt idx="4">
                  <c:v>0.89505299999999999</c:v>
                </c:pt>
                <c:pt idx="5">
                  <c:v>0.85187000000000002</c:v>
                </c:pt>
                <c:pt idx="6">
                  <c:v>1.4457990000000001</c:v>
                </c:pt>
                <c:pt idx="7">
                  <c:v>0.88309400000000005</c:v>
                </c:pt>
                <c:pt idx="8">
                  <c:v>1.2612289999999999</c:v>
                </c:pt>
                <c:pt idx="9">
                  <c:v>0.83143699999999998</c:v>
                </c:pt>
                <c:pt idx="10">
                  <c:v>0.84399199999999996</c:v>
                </c:pt>
                <c:pt idx="11">
                  <c:v>1.0521419999999999</c:v>
                </c:pt>
                <c:pt idx="12">
                  <c:v>1.245484</c:v>
                </c:pt>
                <c:pt idx="13">
                  <c:v>0.70187299999999997</c:v>
                </c:pt>
                <c:pt idx="14">
                  <c:v>0.59287999999999996</c:v>
                </c:pt>
                <c:pt idx="15">
                  <c:v>1.086894</c:v>
                </c:pt>
                <c:pt idx="16">
                  <c:v>1.220418</c:v>
                </c:pt>
                <c:pt idx="17">
                  <c:v>1.241684</c:v>
                </c:pt>
                <c:pt idx="18">
                  <c:v>0.84587299999999999</c:v>
                </c:pt>
                <c:pt idx="19">
                  <c:v>0.965561</c:v>
                </c:pt>
                <c:pt idx="20">
                  <c:v>1.0542860000000001</c:v>
                </c:pt>
                <c:pt idx="21">
                  <c:v>1.175583</c:v>
                </c:pt>
                <c:pt idx="22">
                  <c:v>1.060349</c:v>
                </c:pt>
                <c:pt idx="23">
                  <c:v>1.023596</c:v>
                </c:pt>
                <c:pt idx="24">
                  <c:v>0.748668</c:v>
                </c:pt>
                <c:pt idx="25">
                  <c:v>0.96540999999999999</c:v>
                </c:pt>
                <c:pt idx="26">
                  <c:v>1.156836</c:v>
                </c:pt>
                <c:pt idx="27">
                  <c:v>0.96324799999999999</c:v>
                </c:pt>
                <c:pt idx="28">
                  <c:v>1.198947</c:v>
                </c:pt>
                <c:pt idx="29">
                  <c:v>1.163894</c:v>
                </c:pt>
                <c:pt idx="30">
                  <c:v>1.1301680000000001</c:v>
                </c:pt>
                <c:pt idx="31">
                  <c:v>0.65102400000000005</c:v>
                </c:pt>
                <c:pt idx="32">
                  <c:v>0.83515399999999995</c:v>
                </c:pt>
                <c:pt idx="33">
                  <c:v>1.0992580000000001</c:v>
                </c:pt>
                <c:pt idx="34">
                  <c:v>0.42114600000000002</c:v>
                </c:pt>
                <c:pt idx="35">
                  <c:v>1.086684</c:v>
                </c:pt>
                <c:pt idx="36">
                  <c:v>0.46509</c:v>
                </c:pt>
                <c:pt idx="37">
                  <c:v>0.65334899999999996</c:v>
                </c:pt>
                <c:pt idx="38">
                  <c:v>0.95017399999999996</c:v>
                </c:pt>
                <c:pt idx="39">
                  <c:v>0.44849600000000001</c:v>
                </c:pt>
                <c:pt idx="40">
                  <c:v>0.91138600000000003</c:v>
                </c:pt>
                <c:pt idx="41">
                  <c:v>0.86937299999999995</c:v>
                </c:pt>
                <c:pt idx="42">
                  <c:v>0.25437900000000002</c:v>
                </c:pt>
                <c:pt idx="43">
                  <c:v>0.54742599999999997</c:v>
                </c:pt>
                <c:pt idx="44">
                  <c:v>0.68418199999999996</c:v>
                </c:pt>
                <c:pt idx="45">
                  <c:v>0.52369600000000005</c:v>
                </c:pt>
                <c:pt idx="46">
                  <c:v>0.70100300000000004</c:v>
                </c:pt>
                <c:pt idx="47">
                  <c:v>0.63295100000000004</c:v>
                </c:pt>
                <c:pt idx="48">
                  <c:v>0.80998999999999999</c:v>
                </c:pt>
                <c:pt idx="49">
                  <c:v>0.78073499999999996</c:v>
                </c:pt>
                <c:pt idx="50">
                  <c:v>0.65137400000000001</c:v>
                </c:pt>
                <c:pt idx="51">
                  <c:v>0.42311399999999999</c:v>
                </c:pt>
                <c:pt idx="52">
                  <c:v>0.79816100000000001</c:v>
                </c:pt>
                <c:pt idx="53">
                  <c:v>0.69338999999999995</c:v>
                </c:pt>
                <c:pt idx="54">
                  <c:v>0.77417800000000003</c:v>
                </c:pt>
                <c:pt idx="55">
                  <c:v>0.92083400000000004</c:v>
                </c:pt>
                <c:pt idx="56">
                  <c:v>0.23873900000000001</c:v>
                </c:pt>
                <c:pt idx="57">
                  <c:v>0.74348499999999995</c:v>
                </c:pt>
                <c:pt idx="58">
                  <c:v>0.60021899999999995</c:v>
                </c:pt>
                <c:pt idx="59">
                  <c:v>0.37134600000000001</c:v>
                </c:pt>
                <c:pt idx="60">
                  <c:v>0.65849299999999999</c:v>
                </c:pt>
                <c:pt idx="61">
                  <c:v>0.52659999999999996</c:v>
                </c:pt>
                <c:pt idx="62">
                  <c:v>0.43844499999999997</c:v>
                </c:pt>
                <c:pt idx="63">
                  <c:v>0.60407900000000003</c:v>
                </c:pt>
                <c:pt idx="64">
                  <c:v>0.34823399999999999</c:v>
                </c:pt>
                <c:pt idx="65">
                  <c:v>0.245061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80-A949-9A23-5713BEEB30A0}"/>
            </c:ext>
          </c:extLst>
        </c:ser>
        <c:ser>
          <c:idx val="1"/>
          <c:order val="1"/>
          <c:tx>
            <c:v>Primary Cpx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CPX_Summary!$AK$160:$AK$169</c:f>
              <c:numCache>
                <c:formatCode>0.00000</c:formatCode>
                <c:ptCount val="10"/>
                <c:pt idx="0">
                  <c:v>4.2297502561499911</c:v>
                </c:pt>
                <c:pt idx="1">
                  <c:v>4.576209574582963</c:v>
                </c:pt>
                <c:pt idx="2">
                  <c:v>10.241005680591361</c:v>
                </c:pt>
                <c:pt idx="3">
                  <c:v>10.644423336061839</c:v>
                </c:pt>
                <c:pt idx="4">
                  <c:v>27.018655565581863</c:v>
                </c:pt>
                <c:pt idx="5">
                  <c:v>35.916060598341865</c:v>
                </c:pt>
                <c:pt idx="6">
                  <c:v>2.2028684110330392</c:v>
                </c:pt>
                <c:pt idx="7">
                  <c:v>4.9388455739623884</c:v>
                </c:pt>
                <c:pt idx="8">
                  <c:v>3.8593433989683543</c:v>
                </c:pt>
                <c:pt idx="9">
                  <c:v>29.262754986369103</c:v>
                </c:pt>
              </c:numCache>
            </c:numRef>
          </c:xVal>
          <c:yVal>
            <c:numRef>
              <c:f>CPX_Summary!$V$160:$V$169</c:f>
              <c:numCache>
                <c:formatCode>General</c:formatCode>
                <c:ptCount val="10"/>
                <c:pt idx="0">
                  <c:v>0.29601100000000002</c:v>
                </c:pt>
                <c:pt idx="1">
                  <c:v>0.31557400000000002</c:v>
                </c:pt>
                <c:pt idx="2">
                  <c:v>0.27366000000000001</c:v>
                </c:pt>
                <c:pt idx="3">
                  <c:v>0.27312599999999998</c:v>
                </c:pt>
                <c:pt idx="4">
                  <c:v>0.24310100000000001</c:v>
                </c:pt>
                <c:pt idx="5">
                  <c:v>0.249218</c:v>
                </c:pt>
                <c:pt idx="6">
                  <c:v>0.324826</c:v>
                </c:pt>
                <c:pt idx="7">
                  <c:v>0.30005100000000001</c:v>
                </c:pt>
                <c:pt idx="8">
                  <c:v>0.307531</c:v>
                </c:pt>
                <c:pt idx="9">
                  <c:v>0.23544399999999999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80-A949-9A23-5713BEEB30A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635000" cap="rnd">
                <a:solidFill>
                  <a:schemeClr val="tx1">
                    <a:alpha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80-A949-9A23-5713BEEB30A0}"/>
              </c:ext>
            </c:extLst>
          </c:dPt>
          <c:xVal>
            <c:numRef>
              <c:f>'Ti Zoning Plots'!$L$2:$M$2</c:f>
              <c:numCache>
                <c:formatCode>General</c:formatCode>
                <c:ptCount val="2"/>
                <c:pt idx="0">
                  <c:v>-5</c:v>
                </c:pt>
                <c:pt idx="1">
                  <c:v>45</c:v>
                </c:pt>
              </c:numCache>
            </c:numRef>
          </c:xVal>
          <c:yVal>
            <c:numRef>
              <c:f>('Ti Zoning Plots'!$L$26,'Ti Zoning Plots'!$L$26)</c:f>
              <c:numCache>
                <c:formatCode>0.000</c:formatCode>
                <c:ptCount val="2"/>
                <c:pt idx="0">
                  <c:v>0.6124836785714286</c:v>
                </c:pt>
                <c:pt idx="1">
                  <c:v>0.6124836785714286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C80-A949-9A23-5713BEEB30A0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'Ti Zoning Plots'!$L$2:$M$2</c:f>
              <c:numCache>
                <c:formatCode>General</c:formatCode>
                <c:ptCount val="2"/>
                <c:pt idx="0">
                  <c:v>-5</c:v>
                </c:pt>
                <c:pt idx="1">
                  <c:v>45</c:v>
                </c:pt>
              </c:numCache>
            </c:numRef>
          </c:xVal>
          <c:yVal>
            <c:numRef>
              <c:f>('Ti Zoning Plots'!$L$28,'Ti Zoning Plots'!$L$28)</c:f>
              <c:numCache>
                <c:formatCode>0.00</c:formatCode>
                <c:ptCount val="2"/>
                <c:pt idx="0">
                  <c:v>0.82125196712919146</c:v>
                </c:pt>
                <c:pt idx="1">
                  <c:v>0.82125196712919146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C80-A949-9A23-5713BEEB3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  <c:max val="40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latin typeface="Avenir Next" panose="020B0503020202020204" pitchFamily="34" charset="0"/>
                  </a:rPr>
                  <a:t>Distance</a:t>
                </a:r>
                <a:r>
                  <a:rPr lang="en-US" sz="1400" b="1" baseline="0">
                    <a:latin typeface="Avenir Next" panose="020B0503020202020204" pitchFamily="34" charset="0"/>
                  </a:rPr>
                  <a:t> from edge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  <c:majorUnit val="5"/>
      </c:valAx>
      <c:valAx>
        <c:axId val="994188208"/>
        <c:scaling>
          <c:orientation val="minMax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latin typeface="Avenir Next" panose="020B0503020202020204" pitchFamily="34" charset="0"/>
                  </a:rPr>
                  <a:t>TiO2</a:t>
                </a:r>
                <a:r>
                  <a:rPr lang="en-US" sz="1400" b="1" baseline="0">
                    <a:latin typeface="Avenir Next" panose="020B0503020202020204" pitchFamily="34" charset="0"/>
                  </a:rPr>
                  <a:t> wt%</a:t>
                </a:r>
                <a:endParaRPr lang="en-US" sz="1400" b="1">
                  <a:latin typeface="Avenir Next" panose="020B0503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002594960"/>
        <c:crossesAt val="-1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5876334993368622"/>
          <c:y val="0.17514799747569038"/>
          <c:w val="0.16659169526886061"/>
          <c:h val="0.15409534291086086"/>
        </c:manualLayout>
      </c:layout>
      <c:overlay val="0"/>
      <c:spPr>
        <a:noFill/>
        <a:ln w="63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r>
              <a:rPr lang="en-US" sz="2000" b="1">
                <a:latin typeface="Avenir Next" panose="020B0503020202020204" pitchFamily="34" charset="0"/>
              </a:rPr>
              <a:t>Glass</a:t>
            </a:r>
          </a:p>
        </c:rich>
      </c:tx>
      <c:layout>
        <c:manualLayout>
          <c:xMode val="edge"/>
          <c:yMode val="edge"/>
          <c:x val="0.44480719447740263"/>
          <c:y val="1.8766636750541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982175601337498E-2"/>
          <c:y val="0.13124865601419464"/>
          <c:w val="0.91158949951461554"/>
          <c:h val="0.65070538057742777"/>
        </c:manualLayout>
      </c:layout>
      <c:scatterChart>
        <c:scatterStyle val="lineMarker"/>
        <c:varyColors val="0"/>
        <c:ser>
          <c:idx val="0"/>
          <c:order val="0"/>
          <c:tx>
            <c:v>Melt Vein Glass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Glass_Summary!$W$42:$W$91</c:f>
              <c:numCache>
                <c:formatCode>General</c:formatCode>
                <c:ptCount val="50"/>
                <c:pt idx="0">
                  <c:v>0.44136232962625288</c:v>
                </c:pt>
                <c:pt idx="1">
                  <c:v>0.79740980371405157</c:v>
                </c:pt>
                <c:pt idx="2">
                  <c:v>0.83789562431871878</c:v>
                </c:pt>
                <c:pt idx="3">
                  <c:v>0.94878974225820634</c:v>
                </c:pt>
                <c:pt idx="4">
                  <c:v>0.95308893000582096</c:v>
                </c:pt>
                <c:pt idx="5">
                  <c:v>1.2859726749554996</c:v>
                </c:pt>
                <c:pt idx="6">
                  <c:v>1.5024027381309049</c:v>
                </c:pt>
                <c:pt idx="7">
                  <c:v>1.5036413621172988</c:v>
                </c:pt>
                <c:pt idx="8">
                  <c:v>2.1397245266098888</c:v>
                </c:pt>
                <c:pt idx="9">
                  <c:v>2.2079465963897764</c:v>
                </c:pt>
                <c:pt idx="10">
                  <c:v>2.6693664303369822</c:v>
                </c:pt>
                <c:pt idx="11">
                  <c:v>3.5084054431265943</c:v>
                </c:pt>
                <c:pt idx="12">
                  <c:v>3.826687394699487</c:v>
                </c:pt>
                <c:pt idx="13">
                  <c:v>4.0962824758572722</c:v>
                </c:pt>
                <c:pt idx="14">
                  <c:v>4.1952060830164957</c:v>
                </c:pt>
                <c:pt idx="15">
                  <c:v>5.2195076379948881</c:v>
                </c:pt>
                <c:pt idx="16">
                  <c:v>5.3408858450312158</c:v>
                </c:pt>
                <c:pt idx="17">
                  <c:v>5.9226393465446154</c:v>
                </c:pt>
                <c:pt idx="18">
                  <c:v>5.9429883517905777</c:v>
                </c:pt>
                <c:pt idx="19">
                  <c:v>6.0867090062736011</c:v>
                </c:pt>
                <c:pt idx="20">
                  <c:v>6.0944834546221038</c:v>
                </c:pt>
                <c:pt idx="21">
                  <c:v>6.6620647245847682</c:v>
                </c:pt>
                <c:pt idx="22">
                  <c:v>9.7186507083508005</c:v>
                </c:pt>
                <c:pt idx="23">
                  <c:v>9.8319492622410767</c:v>
                </c:pt>
                <c:pt idx="24">
                  <c:v>10.705768544460639</c:v>
                </c:pt>
                <c:pt idx="25">
                  <c:v>10.735322450811921</c:v>
                </c:pt>
                <c:pt idx="26">
                  <c:v>10.900258313976908</c:v>
                </c:pt>
                <c:pt idx="27">
                  <c:v>15.851734448733152</c:v>
                </c:pt>
                <c:pt idx="28">
                  <c:v>15.87843813014474</c:v>
                </c:pt>
                <c:pt idx="29">
                  <c:v>18.772796032066729</c:v>
                </c:pt>
                <c:pt idx="30">
                  <c:v>22.347835044357762</c:v>
                </c:pt>
                <c:pt idx="31">
                  <c:v>23.72033873570145</c:v>
                </c:pt>
                <c:pt idx="32">
                  <c:v>24.884014503848757</c:v>
                </c:pt>
                <c:pt idx="33">
                  <c:v>26.429302053211558</c:v>
                </c:pt>
                <c:pt idx="34">
                  <c:v>26.566081867642851</c:v>
                </c:pt>
                <c:pt idx="35">
                  <c:v>27.066154204783938</c:v>
                </c:pt>
                <c:pt idx="36">
                  <c:v>28.69523525496572</c:v>
                </c:pt>
                <c:pt idx="37">
                  <c:v>28.872712416647662</c:v>
                </c:pt>
                <c:pt idx="38">
                  <c:v>29.185405344044934</c:v>
                </c:pt>
                <c:pt idx="39">
                  <c:v>29.185405344044934</c:v>
                </c:pt>
                <c:pt idx="40">
                  <c:v>29.185405344044934</c:v>
                </c:pt>
                <c:pt idx="41">
                  <c:v>29.185405344044934</c:v>
                </c:pt>
                <c:pt idx="42">
                  <c:v>29.185405344044934</c:v>
                </c:pt>
                <c:pt idx="43">
                  <c:v>30.559901324985749</c:v>
                </c:pt>
                <c:pt idx="44">
                  <c:v>31.840513697492451</c:v>
                </c:pt>
                <c:pt idx="45">
                  <c:v>32.168957351395569</c:v>
                </c:pt>
                <c:pt idx="46">
                  <c:v>33.535562175037235</c:v>
                </c:pt>
                <c:pt idx="47">
                  <c:v>34.494991589953429</c:v>
                </c:pt>
                <c:pt idx="48">
                  <c:v>34.503686304422217</c:v>
                </c:pt>
                <c:pt idx="49">
                  <c:v>34.613341934977399</c:v>
                </c:pt>
              </c:numCache>
            </c:numRef>
          </c:xVal>
          <c:yVal>
            <c:numRef>
              <c:f>Glass_Summary!$L$42:$L$91</c:f>
              <c:numCache>
                <c:formatCode>General</c:formatCode>
                <c:ptCount val="50"/>
                <c:pt idx="0">
                  <c:v>1.753976</c:v>
                </c:pt>
                <c:pt idx="1">
                  <c:v>1.9534629999999999</c:v>
                </c:pt>
                <c:pt idx="2">
                  <c:v>1.700334</c:v>
                </c:pt>
                <c:pt idx="3">
                  <c:v>1.6843509999999999</c:v>
                </c:pt>
                <c:pt idx="4">
                  <c:v>1.7878039999999999</c:v>
                </c:pt>
                <c:pt idx="5">
                  <c:v>1.3814379999999999</c:v>
                </c:pt>
                <c:pt idx="6">
                  <c:v>1.581863</c:v>
                </c:pt>
                <c:pt idx="7">
                  <c:v>1.6000799999999999</c:v>
                </c:pt>
                <c:pt idx="8">
                  <c:v>1.690142</c:v>
                </c:pt>
                <c:pt idx="9">
                  <c:v>1.7737579999999999</c:v>
                </c:pt>
                <c:pt idx="10">
                  <c:v>1.653769</c:v>
                </c:pt>
                <c:pt idx="11">
                  <c:v>1.697948</c:v>
                </c:pt>
                <c:pt idx="12">
                  <c:v>2.360843</c:v>
                </c:pt>
                <c:pt idx="13">
                  <c:v>2.3691749999999998</c:v>
                </c:pt>
                <c:pt idx="14">
                  <c:v>2.271515</c:v>
                </c:pt>
                <c:pt idx="15">
                  <c:v>2.3768389999999999</c:v>
                </c:pt>
                <c:pt idx="16">
                  <c:v>2.2029839999999998</c:v>
                </c:pt>
                <c:pt idx="17">
                  <c:v>2.3009040000000001</c:v>
                </c:pt>
                <c:pt idx="18">
                  <c:v>2.2800250000000002</c:v>
                </c:pt>
                <c:pt idx="19">
                  <c:v>2.1922410000000001</c:v>
                </c:pt>
                <c:pt idx="20">
                  <c:v>2.230613</c:v>
                </c:pt>
                <c:pt idx="21">
                  <c:v>1.004794</c:v>
                </c:pt>
                <c:pt idx="22">
                  <c:v>0.98307199999999995</c:v>
                </c:pt>
                <c:pt idx="23">
                  <c:v>1.015876</c:v>
                </c:pt>
                <c:pt idx="24">
                  <c:v>1.1124039999999999</c:v>
                </c:pt>
                <c:pt idx="25">
                  <c:v>0.98365800000000003</c:v>
                </c:pt>
                <c:pt idx="26">
                  <c:v>1.1820170000000001</c:v>
                </c:pt>
                <c:pt idx="27">
                  <c:v>0.93999299999999997</c:v>
                </c:pt>
                <c:pt idx="28">
                  <c:v>0.92596900000000004</c:v>
                </c:pt>
                <c:pt idx="29">
                  <c:v>0.94655299999999998</c:v>
                </c:pt>
                <c:pt idx="30">
                  <c:v>0.80079800000000001</c:v>
                </c:pt>
                <c:pt idx="31">
                  <c:v>0.84024100000000002</c:v>
                </c:pt>
                <c:pt idx="32">
                  <c:v>0.96169899999999997</c:v>
                </c:pt>
                <c:pt idx="33">
                  <c:v>1.0823069999999999</c:v>
                </c:pt>
                <c:pt idx="34">
                  <c:v>1.089996</c:v>
                </c:pt>
                <c:pt idx="35">
                  <c:v>0.95285299999999995</c:v>
                </c:pt>
                <c:pt idx="36">
                  <c:v>1.0048999999999999</c:v>
                </c:pt>
                <c:pt idx="37">
                  <c:v>0.96733599999999997</c:v>
                </c:pt>
                <c:pt idx="38">
                  <c:v>0.97601700000000002</c:v>
                </c:pt>
                <c:pt idx="39">
                  <c:v>0.96310399999999996</c:v>
                </c:pt>
                <c:pt idx="40">
                  <c:v>0.97418300000000002</c:v>
                </c:pt>
                <c:pt idx="41">
                  <c:v>0.96168900000000002</c:v>
                </c:pt>
                <c:pt idx="42">
                  <c:v>0.96798300000000004</c:v>
                </c:pt>
                <c:pt idx="43">
                  <c:v>0.96615099999999998</c:v>
                </c:pt>
                <c:pt idx="44">
                  <c:v>0.96186000000000005</c:v>
                </c:pt>
                <c:pt idx="45">
                  <c:v>0.95167400000000002</c:v>
                </c:pt>
                <c:pt idx="46">
                  <c:v>0.992815</c:v>
                </c:pt>
                <c:pt idx="47">
                  <c:v>0.88103799999999999</c:v>
                </c:pt>
                <c:pt idx="48">
                  <c:v>0.88861699999999999</c:v>
                </c:pt>
                <c:pt idx="49">
                  <c:v>0.89219000000000004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A5-4D45-A0F8-82B534166D8F}"/>
            </c:ext>
          </c:extLst>
        </c:ser>
        <c:ser>
          <c:idx val="1"/>
          <c:order val="1"/>
          <c:tx>
            <c:v>Host Basalt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0</c:v>
              </c:pt>
            </c:numLit>
          </c:xVal>
          <c:yVal>
            <c:numRef>
              <c:f>'Ti Zoning Plots'!$K$42</c:f>
              <c:numCache>
                <c:formatCode>0.00</c:formatCode>
                <c:ptCount val="1"/>
                <c:pt idx="0">
                  <c:v>2.7005547999999999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A5-4D45-A0F8-82B534166D8F}"/>
            </c:ext>
          </c:extLst>
        </c:ser>
        <c:ser>
          <c:idx val="2"/>
          <c:order val="2"/>
          <c:spPr>
            <a:ln w="152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'Ti Zoning Plots'!$L$2:$M$2</c:f>
              <c:numCache>
                <c:formatCode>General</c:formatCode>
                <c:ptCount val="2"/>
                <c:pt idx="0">
                  <c:v>-5</c:v>
                </c:pt>
                <c:pt idx="1">
                  <c:v>45</c:v>
                </c:pt>
              </c:numCache>
            </c:numRef>
          </c:xVal>
          <c:yVal>
            <c:numRef>
              <c:f>('Ti Zoning Plots'!$L$46,'Ti Zoning Plots'!$L$46)</c:f>
              <c:numCache>
                <c:formatCode>0.00</c:formatCode>
                <c:ptCount val="2"/>
                <c:pt idx="0">
                  <c:v>0.97</c:v>
                </c:pt>
                <c:pt idx="1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A5-4D45-A0F8-82B534166D8F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'Ti Zoning Plots'!$L$2:$M$2</c:f>
              <c:numCache>
                <c:formatCode>General</c:formatCode>
                <c:ptCount val="2"/>
                <c:pt idx="0">
                  <c:v>-5</c:v>
                </c:pt>
                <c:pt idx="1">
                  <c:v>45</c:v>
                </c:pt>
              </c:numCache>
            </c:numRef>
          </c:xVal>
          <c:yVal>
            <c:numRef>
              <c:f>('Ti Zoning Plots'!$L$48,'Ti Zoning Plots'!$L$48)</c:f>
              <c:numCache>
                <c:formatCode>0.00</c:formatCode>
                <c:ptCount val="2"/>
                <c:pt idx="0">
                  <c:v>1.05</c:v>
                </c:pt>
                <c:pt idx="1">
                  <c:v>1.05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A5-4D45-A0F8-82B534166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  <c:max val="40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latin typeface="Avenir Next" panose="020B0503020202020204" pitchFamily="34" charset="0"/>
                  </a:rPr>
                  <a:t>Distance</a:t>
                </a:r>
                <a:r>
                  <a:rPr lang="en-US" sz="1400" b="1" baseline="0">
                    <a:latin typeface="Avenir Next" panose="020B0503020202020204" pitchFamily="34" charset="0"/>
                  </a:rPr>
                  <a:t> from edge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  <c:majorUnit val="5"/>
      </c:valAx>
      <c:valAx>
        <c:axId val="994188208"/>
        <c:scaling>
          <c:orientation val="minMax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latin typeface="Avenir Next" panose="020B0503020202020204" pitchFamily="34" charset="0"/>
                  </a:rPr>
                  <a:t>TiO2</a:t>
                </a:r>
                <a:r>
                  <a:rPr lang="en-US" sz="1400" b="1" baseline="0">
                    <a:latin typeface="Avenir Next" panose="020B0503020202020204" pitchFamily="34" charset="0"/>
                  </a:rPr>
                  <a:t> wt%</a:t>
                </a:r>
                <a:endParaRPr lang="en-US" sz="1400" b="1">
                  <a:latin typeface="Avenir Next" panose="020B0503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002594960"/>
        <c:crossesAt val="-1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2981896311634264"/>
          <c:y val="0.16474832240412099"/>
          <c:w val="0.22278714844915065"/>
          <c:h val="0.22689306841184678"/>
        </c:manualLayout>
      </c:layout>
      <c:overlay val="0"/>
      <c:spPr>
        <a:noFill/>
        <a:ln w="63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r>
              <a:rPr lang="en-US" sz="2000" b="1" baseline="0">
                <a:latin typeface="Avenir Next" panose="020B0503020202020204" pitchFamily="34" charset="0"/>
              </a:rPr>
              <a:t>Spinel</a:t>
            </a:r>
            <a:endParaRPr lang="en-US" sz="2000" b="1">
              <a:latin typeface="Avenir Next" panose="020B0503020202020204" pitchFamily="34" charset="0"/>
            </a:endParaRPr>
          </a:p>
        </c:rich>
      </c:tx>
      <c:layout>
        <c:manualLayout>
          <c:xMode val="edge"/>
          <c:yMode val="edge"/>
          <c:x val="0.37631401844000267"/>
          <c:y val="1.876675603217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143474561391662E-2"/>
          <c:y val="0.13124865601419464"/>
          <c:w val="0.91342810064693869"/>
          <c:h val="0.65070538057742777"/>
        </c:manualLayout>
      </c:layout>
      <c:scatterChart>
        <c:scatterStyle val="lineMarker"/>
        <c:varyColors val="0"/>
        <c:ser>
          <c:idx val="0"/>
          <c:order val="0"/>
          <c:tx>
            <c:v>Large Grains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Spinel!$T$7:$T$63</c:f>
              <c:numCache>
                <c:formatCode>0.000</c:formatCode>
                <c:ptCount val="57"/>
                <c:pt idx="0">
                  <c:v>10.936883002850626</c:v>
                </c:pt>
                <c:pt idx="1">
                  <c:v>10.835679395202257</c:v>
                </c:pt>
                <c:pt idx="2">
                  <c:v>5.1987543165034724</c:v>
                </c:pt>
                <c:pt idx="3">
                  <c:v>5.8239557320601385</c:v>
                </c:pt>
                <c:pt idx="4">
                  <c:v>5.8608909974028025</c:v>
                </c:pt>
                <c:pt idx="5">
                  <c:v>28.904882412660267</c:v>
                </c:pt>
                <c:pt idx="6">
                  <c:v>28.460362446501541</c:v>
                </c:pt>
                <c:pt idx="7">
                  <c:v>37.388770150012647</c:v>
                </c:pt>
                <c:pt idx="8">
                  <c:v>37.368952480825371</c:v>
                </c:pt>
                <c:pt idx="9">
                  <c:v>28.48475296584763</c:v>
                </c:pt>
                <c:pt idx="10">
                  <c:v>28.526924583256925</c:v>
                </c:pt>
                <c:pt idx="11">
                  <c:v>25.905988776736557</c:v>
                </c:pt>
                <c:pt idx="12">
                  <c:v>24.80847626664999</c:v>
                </c:pt>
                <c:pt idx="13">
                  <c:v>24.603848192097118</c:v>
                </c:pt>
                <c:pt idx="14">
                  <c:v>18.81062479610117</c:v>
                </c:pt>
                <c:pt idx="15">
                  <c:v>4.6984537493471157</c:v>
                </c:pt>
                <c:pt idx="16">
                  <c:v>5.5754144420739431</c:v>
                </c:pt>
                <c:pt idx="17">
                  <c:v>6.2107215265983982</c:v>
                </c:pt>
                <c:pt idx="18">
                  <c:v>8.4954652464433504</c:v>
                </c:pt>
                <c:pt idx="19">
                  <c:v>9.9756011118094676</c:v>
                </c:pt>
                <c:pt idx="20">
                  <c:v>10.239049888937547</c:v>
                </c:pt>
                <c:pt idx="21">
                  <c:v>10.857602477681203</c:v>
                </c:pt>
                <c:pt idx="22">
                  <c:v>34.561270806750763</c:v>
                </c:pt>
                <c:pt idx="23">
                  <c:v>29.58094417262668</c:v>
                </c:pt>
                <c:pt idx="24">
                  <c:v>26.679967508376205</c:v>
                </c:pt>
                <c:pt idx="25">
                  <c:v>10.936883002850626</c:v>
                </c:pt>
                <c:pt idx="26">
                  <c:v>10.835679395202257</c:v>
                </c:pt>
                <c:pt idx="27">
                  <c:v>9.9216649940576787</c:v>
                </c:pt>
                <c:pt idx="28">
                  <c:v>2.5275790238854201</c:v>
                </c:pt>
                <c:pt idx="29">
                  <c:v>2.1217690706737522</c:v>
                </c:pt>
                <c:pt idx="30">
                  <c:v>9.8943421811309236</c:v>
                </c:pt>
                <c:pt idx="31">
                  <c:v>9.8943421811309236</c:v>
                </c:pt>
                <c:pt idx="32">
                  <c:v>9.8943421811309236</c:v>
                </c:pt>
                <c:pt idx="33">
                  <c:v>9.8943421811309236</c:v>
                </c:pt>
                <c:pt idx="34">
                  <c:v>9.8943421811309236</c:v>
                </c:pt>
                <c:pt idx="35">
                  <c:v>9.8943421811309236</c:v>
                </c:pt>
                <c:pt idx="36">
                  <c:v>15.3</c:v>
                </c:pt>
                <c:pt idx="37">
                  <c:v>15.7</c:v>
                </c:pt>
                <c:pt idx="38">
                  <c:v>28.1</c:v>
                </c:pt>
                <c:pt idx="39">
                  <c:v>28.1</c:v>
                </c:pt>
                <c:pt idx="40">
                  <c:v>28.1</c:v>
                </c:pt>
                <c:pt idx="41">
                  <c:v>28.1</c:v>
                </c:pt>
                <c:pt idx="42">
                  <c:v>28.1</c:v>
                </c:pt>
                <c:pt idx="43">
                  <c:v>28.1</c:v>
                </c:pt>
                <c:pt idx="44">
                  <c:v>28.1</c:v>
                </c:pt>
                <c:pt idx="45">
                  <c:v>28.1</c:v>
                </c:pt>
                <c:pt idx="46">
                  <c:v>28.1</c:v>
                </c:pt>
                <c:pt idx="47">
                  <c:v>28.1</c:v>
                </c:pt>
                <c:pt idx="48">
                  <c:v>28.1</c:v>
                </c:pt>
                <c:pt idx="49">
                  <c:v>28.1</c:v>
                </c:pt>
                <c:pt idx="50">
                  <c:v>28.1</c:v>
                </c:pt>
                <c:pt idx="51">
                  <c:v>28.1</c:v>
                </c:pt>
                <c:pt idx="52">
                  <c:v>28.1</c:v>
                </c:pt>
                <c:pt idx="53">
                  <c:v>28.1</c:v>
                </c:pt>
                <c:pt idx="54">
                  <c:v>28.1</c:v>
                </c:pt>
                <c:pt idx="55">
                  <c:v>28.1</c:v>
                </c:pt>
                <c:pt idx="56">
                  <c:v>28.1</c:v>
                </c:pt>
              </c:numCache>
            </c:numRef>
          </c:xVal>
          <c:yVal>
            <c:numRef>
              <c:f>Spinel!$M$7:$M$63</c:f>
              <c:numCache>
                <c:formatCode>General</c:formatCode>
                <c:ptCount val="57"/>
                <c:pt idx="0">
                  <c:v>0.21288799999999999</c:v>
                </c:pt>
                <c:pt idx="1">
                  <c:v>0.21965000000000001</c:v>
                </c:pt>
                <c:pt idx="2">
                  <c:v>0.21107200000000001</c:v>
                </c:pt>
                <c:pt idx="3">
                  <c:v>0.220496</c:v>
                </c:pt>
                <c:pt idx="4">
                  <c:v>0.206571</c:v>
                </c:pt>
                <c:pt idx="5">
                  <c:v>0.14560400000000001</c:v>
                </c:pt>
                <c:pt idx="6">
                  <c:v>0.15309700000000001</c:v>
                </c:pt>
                <c:pt idx="7">
                  <c:v>0.18662500000000001</c:v>
                </c:pt>
                <c:pt idx="8">
                  <c:v>0.19170300000000001</c:v>
                </c:pt>
                <c:pt idx="9">
                  <c:v>0.185307</c:v>
                </c:pt>
                <c:pt idx="10">
                  <c:v>0.183258</c:v>
                </c:pt>
                <c:pt idx="11">
                  <c:v>0.18267600000000001</c:v>
                </c:pt>
                <c:pt idx="12">
                  <c:v>0.19073399999999999</c:v>
                </c:pt>
                <c:pt idx="13">
                  <c:v>0.185582</c:v>
                </c:pt>
                <c:pt idx="14">
                  <c:v>0.187275</c:v>
                </c:pt>
                <c:pt idx="15">
                  <c:v>0.25187300000000001</c:v>
                </c:pt>
                <c:pt idx="16">
                  <c:v>0.24729000000000001</c:v>
                </c:pt>
                <c:pt idx="17">
                  <c:v>0.26683899999999999</c:v>
                </c:pt>
                <c:pt idx="18">
                  <c:v>0.24051600000000001</c:v>
                </c:pt>
                <c:pt idx="19">
                  <c:v>0.22381999999999999</c:v>
                </c:pt>
                <c:pt idx="20">
                  <c:v>0.21703500000000001</c:v>
                </c:pt>
                <c:pt idx="21">
                  <c:v>0.22934599999999999</c:v>
                </c:pt>
                <c:pt idx="22">
                  <c:v>0.195768</c:v>
                </c:pt>
                <c:pt idx="23">
                  <c:v>0.19008</c:v>
                </c:pt>
                <c:pt idx="24">
                  <c:v>0.183944</c:v>
                </c:pt>
                <c:pt idx="25">
                  <c:v>0.22347600000000001</c:v>
                </c:pt>
                <c:pt idx="26">
                  <c:v>0.19867899999999999</c:v>
                </c:pt>
                <c:pt idx="27">
                  <c:v>0.22592799999999999</c:v>
                </c:pt>
                <c:pt idx="28">
                  <c:v>0.296101</c:v>
                </c:pt>
                <c:pt idx="29">
                  <c:v>0.29801899999999998</c:v>
                </c:pt>
                <c:pt idx="30">
                  <c:v>0.224301</c:v>
                </c:pt>
                <c:pt idx="31">
                  <c:v>0.22986999999999999</c:v>
                </c:pt>
                <c:pt idx="32">
                  <c:v>0.22791900000000001</c:v>
                </c:pt>
                <c:pt idx="33">
                  <c:v>0.22720799999999999</c:v>
                </c:pt>
                <c:pt idx="34">
                  <c:v>0.22395999999999999</c:v>
                </c:pt>
                <c:pt idx="35">
                  <c:v>0.22631799999999999</c:v>
                </c:pt>
                <c:pt idx="36">
                  <c:v>0.150839</c:v>
                </c:pt>
                <c:pt idx="37">
                  <c:v>0.163108</c:v>
                </c:pt>
                <c:pt idx="38">
                  <c:v>0.15156600000000001</c:v>
                </c:pt>
                <c:pt idx="39">
                  <c:v>0.15168100000000001</c:v>
                </c:pt>
                <c:pt idx="40">
                  <c:v>0.14285300000000001</c:v>
                </c:pt>
                <c:pt idx="41">
                  <c:v>0.15509400000000001</c:v>
                </c:pt>
                <c:pt idx="42">
                  <c:v>0.13777300000000001</c:v>
                </c:pt>
                <c:pt idx="43">
                  <c:v>0.145592</c:v>
                </c:pt>
                <c:pt idx="44">
                  <c:v>0.15776599999999999</c:v>
                </c:pt>
                <c:pt idx="45">
                  <c:v>0.13777400000000001</c:v>
                </c:pt>
                <c:pt idx="46">
                  <c:v>0.14838899999999999</c:v>
                </c:pt>
                <c:pt idx="47">
                  <c:v>0.14360700000000001</c:v>
                </c:pt>
                <c:pt idx="48">
                  <c:v>0.15052499999999999</c:v>
                </c:pt>
                <c:pt idx="49">
                  <c:v>0.15251100000000001</c:v>
                </c:pt>
                <c:pt idx="50">
                  <c:v>0.15518399999999999</c:v>
                </c:pt>
                <c:pt idx="51">
                  <c:v>0.15271399999999999</c:v>
                </c:pt>
                <c:pt idx="52">
                  <c:v>0.14130499999999999</c:v>
                </c:pt>
                <c:pt idx="53">
                  <c:v>0.148726</c:v>
                </c:pt>
                <c:pt idx="54">
                  <c:v>0.14891699999999999</c:v>
                </c:pt>
                <c:pt idx="55">
                  <c:v>0.145788</c:v>
                </c:pt>
                <c:pt idx="56">
                  <c:v>0.15074399999999999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61-8243-AA31-8FA31DC0DF4A}"/>
            </c:ext>
          </c:extLst>
        </c:ser>
        <c:ser>
          <c:idx val="1"/>
          <c:order val="1"/>
          <c:spPr>
            <a:ln w="3556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'Ti Zoning Plots'!$L$2:$M$2</c:f>
              <c:numCache>
                <c:formatCode>General</c:formatCode>
                <c:ptCount val="2"/>
                <c:pt idx="0">
                  <c:v>-5</c:v>
                </c:pt>
                <c:pt idx="1">
                  <c:v>45</c:v>
                </c:pt>
              </c:numCache>
            </c:numRef>
          </c:xVal>
          <c:yVal>
            <c:numRef>
              <c:f>('Ti Zoning Plots'!$L$8,'Ti Zoning Plots'!$L$8)</c:f>
              <c:numCache>
                <c:formatCode>0.00</c:formatCode>
                <c:ptCount val="2"/>
                <c:pt idx="0">
                  <c:v>0.169879575</c:v>
                </c:pt>
                <c:pt idx="1">
                  <c:v>0.169879575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61-8243-AA31-8FA31DC0DF4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'Ti Zoning Plots'!$L$2:$M$2</c:f>
              <c:numCache>
                <c:formatCode>General</c:formatCode>
                <c:ptCount val="2"/>
                <c:pt idx="0">
                  <c:v>-5</c:v>
                </c:pt>
                <c:pt idx="1">
                  <c:v>45</c:v>
                </c:pt>
              </c:numCache>
            </c:numRef>
          </c:xVal>
          <c:yVal>
            <c:numRef>
              <c:f>('Ti Zoning Plots'!$L$10,'Ti Zoning Plots'!$L$10)</c:f>
              <c:numCache>
                <c:formatCode>0.00</c:formatCode>
                <c:ptCount val="2"/>
                <c:pt idx="0">
                  <c:v>0.19670685562223189</c:v>
                </c:pt>
                <c:pt idx="1">
                  <c:v>0.19670685562223189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61-8243-AA31-8FA31DC0DF4A}"/>
            </c:ext>
          </c:extLst>
        </c:ser>
        <c:ser>
          <c:idx val="3"/>
          <c:order val="3"/>
          <c:tx>
            <c:v>Overgrowths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Spinel!$T$64:$T$67</c:f>
              <c:numCache>
                <c:formatCode>0.000</c:formatCode>
                <c:ptCount val="4"/>
                <c:pt idx="0">
                  <c:v>28.1</c:v>
                </c:pt>
                <c:pt idx="1">
                  <c:v>28.1</c:v>
                </c:pt>
                <c:pt idx="2">
                  <c:v>28.1</c:v>
                </c:pt>
                <c:pt idx="3">
                  <c:v>28.1</c:v>
                </c:pt>
              </c:numCache>
            </c:numRef>
          </c:xVal>
          <c:yVal>
            <c:numRef>
              <c:f>Spinel!$M$64:$M$67</c:f>
              <c:numCache>
                <c:formatCode>General</c:formatCode>
                <c:ptCount val="4"/>
                <c:pt idx="0">
                  <c:v>0.381853</c:v>
                </c:pt>
                <c:pt idx="1">
                  <c:v>0.44969199999999998</c:v>
                </c:pt>
                <c:pt idx="2">
                  <c:v>0.36959599999999998</c:v>
                </c:pt>
                <c:pt idx="3">
                  <c:v>0.37095899999999998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61-8243-AA31-8FA31DC0D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  <c:max val="40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latin typeface="Avenir Next" panose="020B0503020202020204" pitchFamily="34" charset="0"/>
                  </a:rPr>
                  <a:t>Distance</a:t>
                </a:r>
                <a:r>
                  <a:rPr lang="en-US" sz="1400" b="1" baseline="0">
                    <a:latin typeface="Avenir Next" panose="020B0503020202020204" pitchFamily="34" charset="0"/>
                  </a:rPr>
                  <a:t> from edge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  <c:majorUnit val="5"/>
      </c:valAx>
      <c:valAx>
        <c:axId val="994188208"/>
        <c:scaling>
          <c:orientation val="minMax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latin typeface="Avenir Next" panose="020B0503020202020204" pitchFamily="34" charset="0"/>
                  </a:rPr>
                  <a:t>TiO2</a:t>
                </a:r>
                <a:r>
                  <a:rPr lang="en-US" sz="1400" b="1" baseline="0">
                    <a:latin typeface="Avenir Next" panose="020B0503020202020204" pitchFamily="34" charset="0"/>
                  </a:rPr>
                  <a:t> wt%</a:t>
                </a:r>
                <a:endParaRPr lang="en-US" sz="1400" b="1">
                  <a:latin typeface="Avenir Next" panose="020B0503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002594960"/>
        <c:crossesAt val="-1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8282127469915319"/>
          <c:y val="0.16473646671517284"/>
          <c:w val="0.16889480152888264"/>
          <c:h val="0.17768674505144091"/>
        </c:manualLayout>
      </c:layout>
      <c:overlay val="0"/>
      <c:spPr>
        <a:noFill/>
        <a:ln w="63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r>
              <a:rPr lang="en-US" sz="2000" b="1">
                <a:latin typeface="Avenir Next" panose="020B0503020202020204" pitchFamily="34" charset="0"/>
              </a:rPr>
              <a:t>Clinopyroxene</a:t>
            </a:r>
          </a:p>
        </c:rich>
      </c:tx>
      <c:layout>
        <c:manualLayout>
          <c:xMode val="edge"/>
          <c:yMode val="edge"/>
          <c:x val="0.37631401844000267"/>
          <c:y val="1.8766756032171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10505417592031E-2"/>
          <c:y val="0.13124865601419464"/>
          <c:w val="0.91146658590753094"/>
          <c:h val="0.65070538057742777"/>
        </c:manualLayout>
      </c:layout>
      <c:scatterChart>
        <c:scatterStyle val="lineMarker"/>
        <c:varyColors val="0"/>
        <c:ser>
          <c:idx val="0"/>
          <c:order val="0"/>
          <c:tx>
            <c:v>Melt Vein Cpx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CPX_Summary!$AK$92:$AK$157</c:f>
              <c:numCache>
                <c:formatCode>0.00000</c:formatCode>
                <c:ptCount val="66"/>
                <c:pt idx="0">
                  <c:v>0.99766032195750509</c:v>
                </c:pt>
                <c:pt idx="1">
                  <c:v>1.0035070657505338</c:v>
                </c:pt>
                <c:pt idx="2">
                  <c:v>1.0739735835231714</c:v>
                </c:pt>
                <c:pt idx="3">
                  <c:v>1.3907888523968088</c:v>
                </c:pt>
                <c:pt idx="4">
                  <c:v>1.6017137961832781</c:v>
                </c:pt>
                <c:pt idx="5">
                  <c:v>1.6234590687991168</c:v>
                </c:pt>
                <c:pt idx="6">
                  <c:v>1.6276228458107411</c:v>
                </c:pt>
                <c:pt idx="7">
                  <c:v>1.6947132877923161</c:v>
                </c:pt>
                <c:pt idx="8">
                  <c:v>2.4707333243833052</c:v>
                </c:pt>
                <c:pt idx="9">
                  <c:v>2.5884719956857429</c:v>
                </c:pt>
                <c:pt idx="10">
                  <c:v>2.6940815998787961</c:v>
                </c:pt>
                <c:pt idx="11">
                  <c:v>2.7681805704489677</c:v>
                </c:pt>
                <c:pt idx="12">
                  <c:v>2.9604732538197371</c:v>
                </c:pt>
                <c:pt idx="13">
                  <c:v>3.2691965965180025</c:v>
                </c:pt>
                <c:pt idx="14">
                  <c:v>3.3962127052429727</c:v>
                </c:pt>
                <c:pt idx="15">
                  <c:v>3.4625901388800653</c:v>
                </c:pt>
                <c:pt idx="16">
                  <c:v>3.6403163383226622</c:v>
                </c:pt>
                <c:pt idx="17">
                  <c:v>3.7393254657731756</c:v>
                </c:pt>
                <c:pt idx="18">
                  <c:v>3.7783233725899832</c:v>
                </c:pt>
                <c:pt idx="19">
                  <c:v>3.9014727133701226</c:v>
                </c:pt>
                <c:pt idx="20">
                  <c:v>3.9307271702090025</c:v>
                </c:pt>
                <c:pt idx="21">
                  <c:v>3.9516456027007321</c:v>
                </c:pt>
                <c:pt idx="22">
                  <c:v>4.0900033772567497</c:v>
                </c:pt>
                <c:pt idx="23">
                  <c:v>4.1377265084642172</c:v>
                </c:pt>
                <c:pt idx="24">
                  <c:v>4.1458712118301548</c:v>
                </c:pt>
                <c:pt idx="25">
                  <c:v>4.1584445993190347</c:v>
                </c:pt>
                <c:pt idx="26">
                  <c:v>4.7756052140500085</c:v>
                </c:pt>
                <c:pt idx="27">
                  <c:v>5.2168536720158061</c:v>
                </c:pt>
                <c:pt idx="28">
                  <c:v>5.6751485682439196</c:v>
                </c:pt>
                <c:pt idx="29">
                  <c:v>5.7046131803449462</c:v>
                </c:pt>
                <c:pt idx="30">
                  <c:v>6.1042112265595438</c:v>
                </c:pt>
                <c:pt idx="31">
                  <c:v>6.1378326587154248</c:v>
                </c:pt>
                <c:pt idx="32">
                  <c:v>6.2736388118464799</c:v>
                </c:pt>
                <c:pt idx="33">
                  <c:v>6.3916023288354573</c:v>
                </c:pt>
                <c:pt idx="34">
                  <c:v>7.1854689009030883</c:v>
                </c:pt>
                <c:pt idx="35">
                  <c:v>7.4016442094253119</c:v>
                </c:pt>
                <c:pt idx="36">
                  <c:v>7.9327316911161176</c:v>
                </c:pt>
                <c:pt idx="37">
                  <c:v>7.9517243925309842</c:v>
                </c:pt>
                <c:pt idx="38">
                  <c:v>10.033251332306337</c:v>
                </c:pt>
                <c:pt idx="39">
                  <c:v>10.117702026724611</c:v>
                </c:pt>
                <c:pt idx="40">
                  <c:v>10.902560998240531</c:v>
                </c:pt>
                <c:pt idx="41">
                  <c:v>11.054042432383691</c:v>
                </c:pt>
                <c:pt idx="42">
                  <c:v>15.782656666124808</c:v>
                </c:pt>
                <c:pt idx="43">
                  <c:v>19.490777373772271</c:v>
                </c:pt>
                <c:pt idx="44">
                  <c:v>22.511750687247449</c:v>
                </c:pt>
                <c:pt idx="45">
                  <c:v>24.74811412281327</c:v>
                </c:pt>
                <c:pt idx="46">
                  <c:v>24.846677740969632</c:v>
                </c:pt>
                <c:pt idx="47">
                  <c:v>26.180659347437558</c:v>
                </c:pt>
                <c:pt idx="48">
                  <c:v>26.292870501411635</c:v>
                </c:pt>
                <c:pt idx="49">
                  <c:v>26.485855072215607</c:v>
                </c:pt>
                <c:pt idx="50">
                  <c:v>26.649805247629097</c:v>
                </c:pt>
                <c:pt idx="51">
                  <c:v>27.171429403119316</c:v>
                </c:pt>
                <c:pt idx="52">
                  <c:v>28.733571612517643</c:v>
                </c:pt>
                <c:pt idx="53">
                  <c:v>29.243169832958376</c:v>
                </c:pt>
                <c:pt idx="54">
                  <c:v>29.702377579528243</c:v>
                </c:pt>
                <c:pt idx="55">
                  <c:v>29.897404568620104</c:v>
                </c:pt>
                <c:pt idx="56">
                  <c:v>31.782861348279912</c:v>
                </c:pt>
                <c:pt idx="57">
                  <c:v>31.8705218956053</c:v>
                </c:pt>
                <c:pt idx="58">
                  <c:v>32.253429959486212</c:v>
                </c:pt>
                <c:pt idx="59">
                  <c:v>32.815990275745428</c:v>
                </c:pt>
                <c:pt idx="60">
                  <c:v>33.157344137513164</c:v>
                </c:pt>
                <c:pt idx="61">
                  <c:v>33.270546817722419</c:v>
                </c:pt>
                <c:pt idx="62">
                  <c:v>34.739318670008103</c:v>
                </c:pt>
                <c:pt idx="63">
                  <c:v>34.806726173872946</c:v>
                </c:pt>
                <c:pt idx="64">
                  <c:v>34.98695002341924</c:v>
                </c:pt>
                <c:pt idx="65">
                  <c:v>35.030803470498768</c:v>
                </c:pt>
              </c:numCache>
            </c:numRef>
          </c:xVal>
          <c:yVal>
            <c:numRef>
              <c:f>CPX_Summary!$V$92:$V$157</c:f>
              <c:numCache>
                <c:formatCode>General</c:formatCode>
                <c:ptCount val="66"/>
                <c:pt idx="0">
                  <c:v>1.024556</c:v>
                </c:pt>
                <c:pt idx="1">
                  <c:v>0.81883399999999995</c:v>
                </c:pt>
                <c:pt idx="2">
                  <c:v>0.83075500000000002</c:v>
                </c:pt>
                <c:pt idx="3">
                  <c:v>1.1581490000000001</c:v>
                </c:pt>
                <c:pt idx="4">
                  <c:v>0.89505299999999999</c:v>
                </c:pt>
                <c:pt idx="5">
                  <c:v>0.85187000000000002</c:v>
                </c:pt>
                <c:pt idx="6">
                  <c:v>1.4457990000000001</c:v>
                </c:pt>
                <c:pt idx="7">
                  <c:v>0.88309400000000005</c:v>
                </c:pt>
                <c:pt idx="8">
                  <c:v>1.2612289999999999</c:v>
                </c:pt>
                <c:pt idx="9">
                  <c:v>0.83143699999999998</c:v>
                </c:pt>
                <c:pt idx="10">
                  <c:v>0.84399199999999996</c:v>
                </c:pt>
                <c:pt idx="11">
                  <c:v>1.0521419999999999</c:v>
                </c:pt>
                <c:pt idx="12">
                  <c:v>1.245484</c:v>
                </c:pt>
                <c:pt idx="13">
                  <c:v>0.70187299999999997</c:v>
                </c:pt>
                <c:pt idx="14">
                  <c:v>0.59287999999999996</c:v>
                </c:pt>
                <c:pt idx="15">
                  <c:v>1.086894</c:v>
                </c:pt>
                <c:pt idx="16">
                  <c:v>1.220418</c:v>
                </c:pt>
                <c:pt idx="17">
                  <c:v>1.241684</c:v>
                </c:pt>
                <c:pt idx="18">
                  <c:v>0.84587299999999999</c:v>
                </c:pt>
                <c:pt idx="19">
                  <c:v>0.965561</c:v>
                </c:pt>
                <c:pt idx="20">
                  <c:v>1.0542860000000001</c:v>
                </c:pt>
                <c:pt idx="21">
                  <c:v>1.175583</c:v>
                </c:pt>
                <c:pt idx="22">
                  <c:v>1.060349</c:v>
                </c:pt>
                <c:pt idx="23">
                  <c:v>1.023596</c:v>
                </c:pt>
                <c:pt idx="24">
                  <c:v>0.748668</c:v>
                </c:pt>
                <c:pt idx="25">
                  <c:v>0.96540999999999999</c:v>
                </c:pt>
                <c:pt idx="26">
                  <c:v>1.156836</c:v>
                </c:pt>
                <c:pt idx="27">
                  <c:v>0.96324799999999999</c:v>
                </c:pt>
                <c:pt idx="28">
                  <c:v>1.198947</c:v>
                </c:pt>
                <c:pt idx="29">
                  <c:v>1.163894</c:v>
                </c:pt>
                <c:pt idx="30">
                  <c:v>1.1301680000000001</c:v>
                </c:pt>
                <c:pt idx="31">
                  <c:v>0.65102400000000005</c:v>
                </c:pt>
                <c:pt idx="32">
                  <c:v>0.83515399999999995</c:v>
                </c:pt>
                <c:pt idx="33">
                  <c:v>1.0992580000000001</c:v>
                </c:pt>
                <c:pt idx="34">
                  <c:v>0.42114600000000002</c:v>
                </c:pt>
                <c:pt idx="35">
                  <c:v>1.086684</c:v>
                </c:pt>
                <c:pt idx="36">
                  <c:v>0.46509</c:v>
                </c:pt>
                <c:pt idx="37">
                  <c:v>0.65334899999999996</c:v>
                </c:pt>
                <c:pt idx="38">
                  <c:v>0.95017399999999996</c:v>
                </c:pt>
                <c:pt idx="39">
                  <c:v>0.44849600000000001</c:v>
                </c:pt>
                <c:pt idx="40">
                  <c:v>0.91138600000000003</c:v>
                </c:pt>
                <c:pt idx="41">
                  <c:v>0.86937299999999995</c:v>
                </c:pt>
                <c:pt idx="42">
                  <c:v>0.25437900000000002</c:v>
                </c:pt>
                <c:pt idx="43">
                  <c:v>0.54742599999999997</c:v>
                </c:pt>
                <c:pt idx="44">
                  <c:v>0.68418199999999996</c:v>
                </c:pt>
                <c:pt idx="45">
                  <c:v>0.52369600000000005</c:v>
                </c:pt>
                <c:pt idx="46">
                  <c:v>0.70100300000000004</c:v>
                </c:pt>
                <c:pt idx="47">
                  <c:v>0.63295100000000004</c:v>
                </c:pt>
                <c:pt idx="48">
                  <c:v>0.80998999999999999</c:v>
                </c:pt>
                <c:pt idx="49">
                  <c:v>0.78073499999999996</c:v>
                </c:pt>
                <c:pt idx="50">
                  <c:v>0.65137400000000001</c:v>
                </c:pt>
                <c:pt idx="51">
                  <c:v>0.42311399999999999</c:v>
                </c:pt>
                <c:pt idx="52">
                  <c:v>0.79816100000000001</c:v>
                </c:pt>
                <c:pt idx="53">
                  <c:v>0.69338999999999995</c:v>
                </c:pt>
                <c:pt idx="54">
                  <c:v>0.77417800000000003</c:v>
                </c:pt>
                <c:pt idx="55">
                  <c:v>0.92083400000000004</c:v>
                </c:pt>
                <c:pt idx="56">
                  <c:v>0.23873900000000001</c:v>
                </c:pt>
                <c:pt idx="57">
                  <c:v>0.74348499999999995</c:v>
                </c:pt>
                <c:pt idx="58">
                  <c:v>0.60021899999999995</c:v>
                </c:pt>
                <c:pt idx="59">
                  <c:v>0.37134600000000001</c:v>
                </c:pt>
                <c:pt idx="60">
                  <c:v>0.65849299999999999</c:v>
                </c:pt>
                <c:pt idx="61">
                  <c:v>0.52659999999999996</c:v>
                </c:pt>
                <c:pt idx="62">
                  <c:v>0.43844499999999997</c:v>
                </c:pt>
                <c:pt idx="63">
                  <c:v>0.60407900000000003</c:v>
                </c:pt>
                <c:pt idx="64">
                  <c:v>0.34823399999999999</c:v>
                </c:pt>
                <c:pt idx="65">
                  <c:v>0.245061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6C-7847-9F55-5936E1A302AC}"/>
            </c:ext>
          </c:extLst>
        </c:ser>
        <c:ser>
          <c:idx val="1"/>
          <c:order val="1"/>
          <c:tx>
            <c:v>Primary Cpx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CPX_Summary!$AK$160:$AK$169</c:f>
              <c:numCache>
                <c:formatCode>0.00000</c:formatCode>
                <c:ptCount val="10"/>
                <c:pt idx="0">
                  <c:v>4.2297502561499911</c:v>
                </c:pt>
                <c:pt idx="1">
                  <c:v>4.576209574582963</c:v>
                </c:pt>
                <c:pt idx="2">
                  <c:v>10.241005680591361</c:v>
                </c:pt>
                <c:pt idx="3">
                  <c:v>10.644423336061839</c:v>
                </c:pt>
                <c:pt idx="4">
                  <c:v>27.018655565581863</c:v>
                </c:pt>
                <c:pt idx="5">
                  <c:v>35.916060598341865</c:v>
                </c:pt>
                <c:pt idx="6">
                  <c:v>2.2028684110330392</c:v>
                </c:pt>
                <c:pt idx="7">
                  <c:v>4.9388455739623884</c:v>
                </c:pt>
                <c:pt idx="8">
                  <c:v>3.8593433989683543</c:v>
                </c:pt>
                <c:pt idx="9">
                  <c:v>29.262754986369103</c:v>
                </c:pt>
              </c:numCache>
            </c:numRef>
          </c:xVal>
          <c:yVal>
            <c:numRef>
              <c:f>CPX_Summary!$V$160:$V$169</c:f>
              <c:numCache>
                <c:formatCode>General</c:formatCode>
                <c:ptCount val="10"/>
                <c:pt idx="0">
                  <c:v>0.29601100000000002</c:v>
                </c:pt>
                <c:pt idx="1">
                  <c:v>0.31557400000000002</c:v>
                </c:pt>
                <c:pt idx="2">
                  <c:v>0.27366000000000001</c:v>
                </c:pt>
                <c:pt idx="3">
                  <c:v>0.27312599999999998</c:v>
                </c:pt>
                <c:pt idx="4">
                  <c:v>0.24310100000000001</c:v>
                </c:pt>
                <c:pt idx="5">
                  <c:v>0.249218</c:v>
                </c:pt>
                <c:pt idx="6">
                  <c:v>0.324826</c:v>
                </c:pt>
                <c:pt idx="7">
                  <c:v>0.30005100000000001</c:v>
                </c:pt>
                <c:pt idx="8">
                  <c:v>0.307531</c:v>
                </c:pt>
                <c:pt idx="9">
                  <c:v>0.23544399999999999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6C-7847-9F55-5936E1A302AC}"/>
            </c:ext>
          </c:extLst>
        </c:ser>
        <c:ser>
          <c:idx val="2"/>
          <c:order val="2"/>
          <c:spPr>
            <a:ln w="5080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tx1"/>
                  </a:solidFill>
                </a:ln>
                <a:effectLst/>
              </c:spPr>
            </c:marker>
            <c:bubble3D val="0"/>
            <c:spPr>
              <a:ln w="508000" cap="rnd">
                <a:solidFill>
                  <a:schemeClr val="tx1">
                    <a:alpha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6C-7847-9F55-5936E1A302AC}"/>
              </c:ext>
            </c:extLst>
          </c:dPt>
          <c:xVal>
            <c:numRef>
              <c:f>'Ti Zoning Plots'!$L$2:$M$2</c:f>
              <c:numCache>
                <c:formatCode>General</c:formatCode>
                <c:ptCount val="2"/>
                <c:pt idx="0">
                  <c:v>-5</c:v>
                </c:pt>
                <c:pt idx="1">
                  <c:v>45</c:v>
                </c:pt>
              </c:numCache>
            </c:numRef>
          </c:xVal>
          <c:yVal>
            <c:numRef>
              <c:f>('Ti Zoning Plots'!$L$26,'Ti Zoning Plots'!$L$26)</c:f>
              <c:numCache>
                <c:formatCode>0.000</c:formatCode>
                <c:ptCount val="2"/>
                <c:pt idx="0">
                  <c:v>0.6124836785714286</c:v>
                </c:pt>
                <c:pt idx="1">
                  <c:v>0.6124836785714286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6C-7847-9F55-5936E1A302A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'Ti Zoning Plots'!$L$2:$M$2</c:f>
              <c:numCache>
                <c:formatCode>General</c:formatCode>
                <c:ptCount val="2"/>
                <c:pt idx="0">
                  <c:v>-5</c:v>
                </c:pt>
                <c:pt idx="1">
                  <c:v>45</c:v>
                </c:pt>
              </c:numCache>
            </c:numRef>
          </c:xVal>
          <c:yVal>
            <c:numRef>
              <c:f>('Ti Zoning Plots'!$L$28,'Ti Zoning Plots'!$L$28)</c:f>
              <c:numCache>
                <c:formatCode>0.00</c:formatCode>
                <c:ptCount val="2"/>
                <c:pt idx="0">
                  <c:v>0.82125196712919146</c:v>
                </c:pt>
                <c:pt idx="1">
                  <c:v>0.82125196712919146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B6C-7847-9F55-5936E1A30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  <c:max val="40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latin typeface="Avenir Next" panose="020B0503020202020204" pitchFamily="34" charset="0"/>
                  </a:rPr>
                  <a:t>Distance</a:t>
                </a:r>
                <a:r>
                  <a:rPr lang="en-US" sz="1400" b="1" baseline="0">
                    <a:latin typeface="Avenir Next" panose="020B0503020202020204" pitchFamily="34" charset="0"/>
                  </a:rPr>
                  <a:t> from edge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  <c:majorUnit val="5"/>
      </c:valAx>
      <c:valAx>
        <c:axId val="994188208"/>
        <c:scaling>
          <c:orientation val="minMax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latin typeface="Avenir Next" panose="020B0503020202020204" pitchFamily="34" charset="0"/>
                  </a:rPr>
                  <a:t>TiO2</a:t>
                </a:r>
                <a:r>
                  <a:rPr lang="en-US" sz="1400" b="1" baseline="0">
                    <a:latin typeface="Avenir Next" panose="020B0503020202020204" pitchFamily="34" charset="0"/>
                  </a:rPr>
                  <a:t> wt%</a:t>
                </a:r>
                <a:endParaRPr lang="en-US" sz="1400" b="1">
                  <a:latin typeface="Avenir Next" panose="020B0503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002594960"/>
        <c:crossesAt val="-1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741479238172152"/>
          <c:y val="0.16603522579034155"/>
          <c:w val="0.16659169526886061"/>
          <c:h val="0.15409534291086086"/>
        </c:manualLayout>
      </c:layout>
      <c:overlay val="0"/>
      <c:spPr>
        <a:noFill/>
        <a:ln w="63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r>
              <a:rPr lang="en-US" sz="2000" b="1">
                <a:latin typeface="Avenir Next" panose="020B0503020202020204" pitchFamily="34" charset="0"/>
              </a:rPr>
              <a:t>Glass</a:t>
            </a:r>
          </a:p>
        </c:rich>
      </c:tx>
      <c:layout>
        <c:manualLayout>
          <c:xMode val="edge"/>
          <c:yMode val="edge"/>
          <c:x val="0.44480719447740263"/>
          <c:y val="1.8766636750541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982175601337498E-2"/>
          <c:y val="0.13124865601419464"/>
          <c:w val="0.91158949951461554"/>
          <c:h val="0.65070538057742777"/>
        </c:manualLayout>
      </c:layout>
      <c:scatterChart>
        <c:scatterStyle val="lineMarker"/>
        <c:varyColors val="0"/>
        <c:ser>
          <c:idx val="0"/>
          <c:order val="0"/>
          <c:tx>
            <c:v>Melt Vein Glass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Glass_Summary!$W$42:$W$91</c:f>
              <c:numCache>
                <c:formatCode>General</c:formatCode>
                <c:ptCount val="50"/>
                <c:pt idx="0">
                  <c:v>0.44136232962625288</c:v>
                </c:pt>
                <c:pt idx="1">
                  <c:v>0.79740980371405157</c:v>
                </c:pt>
                <c:pt idx="2">
                  <c:v>0.83789562431871878</c:v>
                </c:pt>
                <c:pt idx="3">
                  <c:v>0.94878974225820634</c:v>
                </c:pt>
                <c:pt idx="4">
                  <c:v>0.95308893000582096</c:v>
                </c:pt>
                <c:pt idx="5">
                  <c:v>1.2859726749554996</c:v>
                </c:pt>
                <c:pt idx="6">
                  <c:v>1.5024027381309049</c:v>
                </c:pt>
                <c:pt idx="7">
                  <c:v>1.5036413621172988</c:v>
                </c:pt>
                <c:pt idx="8">
                  <c:v>2.1397245266098888</c:v>
                </c:pt>
                <c:pt idx="9">
                  <c:v>2.2079465963897764</c:v>
                </c:pt>
                <c:pt idx="10">
                  <c:v>2.6693664303369822</c:v>
                </c:pt>
                <c:pt idx="11">
                  <c:v>3.5084054431265943</c:v>
                </c:pt>
                <c:pt idx="12">
                  <c:v>3.826687394699487</c:v>
                </c:pt>
                <c:pt idx="13">
                  <c:v>4.0962824758572722</c:v>
                </c:pt>
                <c:pt idx="14">
                  <c:v>4.1952060830164957</c:v>
                </c:pt>
                <c:pt idx="15">
                  <c:v>5.2195076379948881</c:v>
                </c:pt>
                <c:pt idx="16">
                  <c:v>5.3408858450312158</c:v>
                </c:pt>
                <c:pt idx="17">
                  <c:v>5.9226393465446154</c:v>
                </c:pt>
                <c:pt idx="18">
                  <c:v>5.9429883517905777</c:v>
                </c:pt>
                <c:pt idx="19">
                  <c:v>6.0867090062736011</c:v>
                </c:pt>
                <c:pt idx="20">
                  <c:v>6.0944834546221038</c:v>
                </c:pt>
                <c:pt idx="21">
                  <c:v>6.6620647245847682</c:v>
                </c:pt>
                <c:pt idx="22">
                  <c:v>9.7186507083508005</c:v>
                </c:pt>
                <c:pt idx="23">
                  <c:v>9.8319492622410767</c:v>
                </c:pt>
                <c:pt idx="24">
                  <c:v>10.705768544460639</c:v>
                </c:pt>
                <c:pt idx="25">
                  <c:v>10.735322450811921</c:v>
                </c:pt>
                <c:pt idx="26">
                  <c:v>10.900258313976908</c:v>
                </c:pt>
                <c:pt idx="27">
                  <c:v>15.851734448733152</c:v>
                </c:pt>
                <c:pt idx="28">
                  <c:v>15.87843813014474</c:v>
                </c:pt>
                <c:pt idx="29">
                  <c:v>18.772796032066729</c:v>
                </c:pt>
                <c:pt idx="30">
                  <c:v>22.347835044357762</c:v>
                </c:pt>
                <c:pt idx="31">
                  <c:v>23.72033873570145</c:v>
                </c:pt>
                <c:pt idx="32">
                  <c:v>24.884014503848757</c:v>
                </c:pt>
                <c:pt idx="33">
                  <c:v>26.429302053211558</c:v>
                </c:pt>
                <c:pt idx="34">
                  <c:v>26.566081867642851</c:v>
                </c:pt>
                <c:pt idx="35">
                  <c:v>27.066154204783938</c:v>
                </c:pt>
                <c:pt idx="36">
                  <c:v>28.69523525496572</c:v>
                </c:pt>
                <c:pt idx="37">
                  <c:v>28.872712416647662</c:v>
                </c:pt>
                <c:pt idx="38">
                  <c:v>29.185405344044934</c:v>
                </c:pt>
                <c:pt idx="39">
                  <c:v>29.185405344044934</c:v>
                </c:pt>
                <c:pt idx="40">
                  <c:v>29.185405344044934</c:v>
                </c:pt>
                <c:pt idx="41">
                  <c:v>29.185405344044934</c:v>
                </c:pt>
                <c:pt idx="42">
                  <c:v>29.185405344044934</c:v>
                </c:pt>
                <c:pt idx="43">
                  <c:v>30.559901324985749</c:v>
                </c:pt>
                <c:pt idx="44">
                  <c:v>31.840513697492451</c:v>
                </c:pt>
                <c:pt idx="45">
                  <c:v>32.168957351395569</c:v>
                </c:pt>
                <c:pt idx="46">
                  <c:v>33.535562175037235</c:v>
                </c:pt>
                <c:pt idx="47">
                  <c:v>34.494991589953429</c:v>
                </c:pt>
                <c:pt idx="48">
                  <c:v>34.503686304422217</c:v>
                </c:pt>
                <c:pt idx="49">
                  <c:v>34.613341934977399</c:v>
                </c:pt>
              </c:numCache>
            </c:numRef>
          </c:xVal>
          <c:yVal>
            <c:numRef>
              <c:f>Glass_Summary!$L$42:$L$91</c:f>
              <c:numCache>
                <c:formatCode>General</c:formatCode>
                <c:ptCount val="50"/>
                <c:pt idx="0">
                  <c:v>1.753976</c:v>
                </c:pt>
                <c:pt idx="1">
                  <c:v>1.9534629999999999</c:v>
                </c:pt>
                <c:pt idx="2">
                  <c:v>1.700334</c:v>
                </c:pt>
                <c:pt idx="3">
                  <c:v>1.6843509999999999</c:v>
                </c:pt>
                <c:pt idx="4">
                  <c:v>1.7878039999999999</c:v>
                </c:pt>
                <c:pt idx="5">
                  <c:v>1.3814379999999999</c:v>
                </c:pt>
                <c:pt idx="6">
                  <c:v>1.581863</c:v>
                </c:pt>
                <c:pt idx="7">
                  <c:v>1.6000799999999999</c:v>
                </c:pt>
                <c:pt idx="8">
                  <c:v>1.690142</c:v>
                </c:pt>
                <c:pt idx="9">
                  <c:v>1.7737579999999999</c:v>
                </c:pt>
                <c:pt idx="10">
                  <c:v>1.653769</c:v>
                </c:pt>
                <c:pt idx="11">
                  <c:v>1.697948</c:v>
                </c:pt>
                <c:pt idx="12">
                  <c:v>2.360843</c:v>
                </c:pt>
                <c:pt idx="13">
                  <c:v>2.3691749999999998</c:v>
                </c:pt>
                <c:pt idx="14">
                  <c:v>2.271515</c:v>
                </c:pt>
                <c:pt idx="15">
                  <c:v>2.3768389999999999</c:v>
                </c:pt>
                <c:pt idx="16">
                  <c:v>2.2029839999999998</c:v>
                </c:pt>
                <c:pt idx="17">
                  <c:v>2.3009040000000001</c:v>
                </c:pt>
                <c:pt idx="18">
                  <c:v>2.2800250000000002</c:v>
                </c:pt>
                <c:pt idx="19">
                  <c:v>2.1922410000000001</c:v>
                </c:pt>
                <c:pt idx="20">
                  <c:v>2.230613</c:v>
                </c:pt>
                <c:pt idx="21">
                  <c:v>1.004794</c:v>
                </c:pt>
                <c:pt idx="22">
                  <c:v>0.98307199999999995</c:v>
                </c:pt>
                <c:pt idx="23">
                  <c:v>1.015876</c:v>
                </c:pt>
                <c:pt idx="24">
                  <c:v>1.1124039999999999</c:v>
                </c:pt>
                <c:pt idx="25">
                  <c:v>0.98365800000000003</c:v>
                </c:pt>
                <c:pt idx="26">
                  <c:v>1.1820170000000001</c:v>
                </c:pt>
                <c:pt idx="27">
                  <c:v>0.93999299999999997</c:v>
                </c:pt>
                <c:pt idx="28">
                  <c:v>0.92596900000000004</c:v>
                </c:pt>
                <c:pt idx="29">
                  <c:v>0.94655299999999998</c:v>
                </c:pt>
                <c:pt idx="30">
                  <c:v>0.80079800000000001</c:v>
                </c:pt>
                <c:pt idx="31">
                  <c:v>0.84024100000000002</c:v>
                </c:pt>
                <c:pt idx="32">
                  <c:v>0.96169899999999997</c:v>
                </c:pt>
                <c:pt idx="33">
                  <c:v>1.0823069999999999</c:v>
                </c:pt>
                <c:pt idx="34">
                  <c:v>1.089996</c:v>
                </c:pt>
                <c:pt idx="35">
                  <c:v>0.95285299999999995</c:v>
                </c:pt>
                <c:pt idx="36">
                  <c:v>1.0048999999999999</c:v>
                </c:pt>
                <c:pt idx="37">
                  <c:v>0.96733599999999997</c:v>
                </c:pt>
                <c:pt idx="38">
                  <c:v>0.97601700000000002</c:v>
                </c:pt>
                <c:pt idx="39">
                  <c:v>0.96310399999999996</c:v>
                </c:pt>
                <c:pt idx="40">
                  <c:v>0.97418300000000002</c:v>
                </c:pt>
                <c:pt idx="41">
                  <c:v>0.96168900000000002</c:v>
                </c:pt>
                <c:pt idx="42">
                  <c:v>0.96798300000000004</c:v>
                </c:pt>
                <c:pt idx="43">
                  <c:v>0.96615099999999998</c:v>
                </c:pt>
                <c:pt idx="44">
                  <c:v>0.96186000000000005</c:v>
                </c:pt>
                <c:pt idx="45">
                  <c:v>0.95167400000000002</c:v>
                </c:pt>
                <c:pt idx="46">
                  <c:v>0.992815</c:v>
                </c:pt>
                <c:pt idx="47">
                  <c:v>0.88103799999999999</c:v>
                </c:pt>
                <c:pt idx="48">
                  <c:v>0.88861699999999999</c:v>
                </c:pt>
                <c:pt idx="49">
                  <c:v>0.89219000000000004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8C-AA44-A7EA-DD17391F809D}"/>
            </c:ext>
          </c:extLst>
        </c:ser>
        <c:ser>
          <c:idx val="1"/>
          <c:order val="1"/>
          <c:tx>
            <c:v>Host Basalt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0</c:v>
              </c:pt>
            </c:numLit>
          </c:xVal>
          <c:yVal>
            <c:numRef>
              <c:f>'Ti Zoning Plots'!$K$42</c:f>
              <c:numCache>
                <c:formatCode>0.00</c:formatCode>
                <c:ptCount val="1"/>
                <c:pt idx="0">
                  <c:v>2.7005547999999999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8C-AA44-A7EA-DD17391F809D}"/>
            </c:ext>
          </c:extLst>
        </c:ser>
        <c:ser>
          <c:idx val="2"/>
          <c:order val="2"/>
          <c:spPr>
            <a:ln w="152400" cap="rnd">
              <a:solidFill>
                <a:schemeClr val="tx1">
                  <a:alpha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'Ti Zoning Plots'!$L$2:$M$2</c:f>
              <c:numCache>
                <c:formatCode>General</c:formatCode>
                <c:ptCount val="2"/>
                <c:pt idx="0">
                  <c:v>-5</c:v>
                </c:pt>
                <c:pt idx="1">
                  <c:v>45</c:v>
                </c:pt>
              </c:numCache>
            </c:numRef>
          </c:xVal>
          <c:yVal>
            <c:numRef>
              <c:f>('Ti Zoning Plots'!$L$46,'Ti Zoning Plots'!$L$46)</c:f>
              <c:numCache>
                <c:formatCode>0.00</c:formatCode>
                <c:ptCount val="2"/>
                <c:pt idx="0">
                  <c:v>0.97</c:v>
                </c:pt>
                <c:pt idx="1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8C-AA44-A7EA-DD17391F809D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'Ti Zoning Plots'!$L$2:$M$2</c:f>
              <c:numCache>
                <c:formatCode>General</c:formatCode>
                <c:ptCount val="2"/>
                <c:pt idx="0">
                  <c:v>-5</c:v>
                </c:pt>
                <c:pt idx="1">
                  <c:v>45</c:v>
                </c:pt>
              </c:numCache>
            </c:numRef>
          </c:xVal>
          <c:yVal>
            <c:numRef>
              <c:f>('Ti Zoning Plots'!$L$48,'Ti Zoning Plots'!$L$48)</c:f>
              <c:numCache>
                <c:formatCode>0.00</c:formatCode>
                <c:ptCount val="2"/>
                <c:pt idx="0">
                  <c:v>1.05</c:v>
                </c:pt>
                <c:pt idx="1">
                  <c:v>1.05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8C-AA44-A7EA-DD17391F8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594960"/>
        <c:axId val="994188208"/>
      </c:scatterChart>
      <c:valAx>
        <c:axId val="1002594960"/>
        <c:scaling>
          <c:orientation val="minMax"/>
          <c:max val="40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latin typeface="Avenir Next" panose="020B0503020202020204" pitchFamily="34" charset="0"/>
                  </a:rPr>
                  <a:t>Distance</a:t>
                </a:r>
                <a:r>
                  <a:rPr lang="en-US" sz="1400" b="1" baseline="0">
                    <a:latin typeface="Avenir Next" panose="020B0503020202020204" pitchFamily="34" charset="0"/>
                  </a:rPr>
                  <a:t> from edge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994188208"/>
        <c:crosses val="autoZero"/>
        <c:crossBetween val="midCat"/>
        <c:majorUnit val="5"/>
      </c:valAx>
      <c:valAx>
        <c:axId val="994188208"/>
        <c:scaling>
          <c:orientation val="minMax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venir Next" panose="020B0503020202020204" pitchFamily="34" charset="0"/>
                    <a:ea typeface="+mn-ea"/>
                    <a:cs typeface="+mn-cs"/>
                  </a:defRPr>
                </a:pPr>
                <a:r>
                  <a:rPr lang="en-US" sz="1400" b="1">
                    <a:latin typeface="Avenir Next" panose="020B0503020202020204" pitchFamily="34" charset="0"/>
                  </a:rPr>
                  <a:t>TiO2</a:t>
                </a:r>
                <a:r>
                  <a:rPr lang="en-US" sz="1400" b="1" baseline="0">
                    <a:latin typeface="Avenir Next" panose="020B0503020202020204" pitchFamily="34" charset="0"/>
                  </a:rPr>
                  <a:t> wt%</a:t>
                </a:r>
                <a:endParaRPr lang="en-US" sz="1400" b="1">
                  <a:latin typeface="Avenir Next" panose="020B0503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venir Next" panose="020B05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Next" panose="020B0503020202020204" pitchFamily="34" charset="0"/>
                <a:ea typeface="+mn-ea"/>
                <a:cs typeface="+mn-cs"/>
              </a:defRPr>
            </a:pPr>
            <a:endParaRPr lang="en-US"/>
          </a:p>
        </c:txPr>
        <c:crossAx val="1002594960"/>
        <c:crossesAt val="-1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2981896311634264"/>
          <c:y val="0.16474832240412099"/>
          <c:w val="0.22278714844915065"/>
          <c:h val="0.16310333099413188"/>
        </c:manualLayout>
      </c:layout>
      <c:overlay val="0"/>
      <c:spPr>
        <a:noFill/>
        <a:ln w="63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venir Next" panose="020B0503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40.xml"/><Relationship Id="rId18" Type="http://schemas.openxmlformats.org/officeDocument/2006/relationships/chart" Target="../charts/chart45.xml"/><Relationship Id="rId26" Type="http://schemas.openxmlformats.org/officeDocument/2006/relationships/chart" Target="../charts/chart53.xml"/><Relationship Id="rId39" Type="http://schemas.openxmlformats.org/officeDocument/2006/relationships/chart" Target="../charts/chart66.xml"/><Relationship Id="rId21" Type="http://schemas.openxmlformats.org/officeDocument/2006/relationships/chart" Target="../charts/chart48.xml"/><Relationship Id="rId34" Type="http://schemas.openxmlformats.org/officeDocument/2006/relationships/chart" Target="../charts/chart61.xml"/><Relationship Id="rId42" Type="http://schemas.openxmlformats.org/officeDocument/2006/relationships/chart" Target="../charts/chart69.xml"/><Relationship Id="rId47" Type="http://schemas.openxmlformats.org/officeDocument/2006/relationships/chart" Target="../charts/chart74.xml"/><Relationship Id="rId7" Type="http://schemas.openxmlformats.org/officeDocument/2006/relationships/chart" Target="../charts/chart34.xml"/><Relationship Id="rId2" Type="http://schemas.openxmlformats.org/officeDocument/2006/relationships/chart" Target="../charts/chart29.xml"/><Relationship Id="rId16" Type="http://schemas.openxmlformats.org/officeDocument/2006/relationships/chart" Target="../charts/chart43.xml"/><Relationship Id="rId29" Type="http://schemas.openxmlformats.org/officeDocument/2006/relationships/chart" Target="../charts/chart56.xml"/><Relationship Id="rId11" Type="http://schemas.openxmlformats.org/officeDocument/2006/relationships/chart" Target="../charts/chart38.xml"/><Relationship Id="rId24" Type="http://schemas.openxmlformats.org/officeDocument/2006/relationships/chart" Target="../charts/chart51.xml"/><Relationship Id="rId32" Type="http://schemas.openxmlformats.org/officeDocument/2006/relationships/chart" Target="../charts/chart59.xml"/><Relationship Id="rId37" Type="http://schemas.openxmlformats.org/officeDocument/2006/relationships/chart" Target="../charts/chart64.xml"/><Relationship Id="rId40" Type="http://schemas.openxmlformats.org/officeDocument/2006/relationships/chart" Target="../charts/chart67.xml"/><Relationship Id="rId45" Type="http://schemas.openxmlformats.org/officeDocument/2006/relationships/chart" Target="../charts/chart72.xml"/><Relationship Id="rId5" Type="http://schemas.openxmlformats.org/officeDocument/2006/relationships/chart" Target="../charts/chart32.xml"/><Relationship Id="rId15" Type="http://schemas.openxmlformats.org/officeDocument/2006/relationships/chart" Target="../charts/chart42.xml"/><Relationship Id="rId23" Type="http://schemas.openxmlformats.org/officeDocument/2006/relationships/chart" Target="../charts/chart50.xml"/><Relationship Id="rId28" Type="http://schemas.openxmlformats.org/officeDocument/2006/relationships/chart" Target="../charts/chart55.xml"/><Relationship Id="rId36" Type="http://schemas.openxmlformats.org/officeDocument/2006/relationships/chart" Target="../charts/chart63.xml"/><Relationship Id="rId49" Type="http://schemas.openxmlformats.org/officeDocument/2006/relationships/chart" Target="../charts/chart76.xml"/><Relationship Id="rId10" Type="http://schemas.openxmlformats.org/officeDocument/2006/relationships/chart" Target="../charts/chart37.xml"/><Relationship Id="rId19" Type="http://schemas.openxmlformats.org/officeDocument/2006/relationships/chart" Target="../charts/chart46.xml"/><Relationship Id="rId31" Type="http://schemas.openxmlformats.org/officeDocument/2006/relationships/chart" Target="../charts/chart58.xml"/><Relationship Id="rId44" Type="http://schemas.openxmlformats.org/officeDocument/2006/relationships/chart" Target="../charts/chart71.xml"/><Relationship Id="rId4" Type="http://schemas.openxmlformats.org/officeDocument/2006/relationships/chart" Target="../charts/chart31.xml"/><Relationship Id="rId9" Type="http://schemas.openxmlformats.org/officeDocument/2006/relationships/chart" Target="../charts/chart36.xml"/><Relationship Id="rId14" Type="http://schemas.openxmlformats.org/officeDocument/2006/relationships/chart" Target="../charts/chart41.xml"/><Relationship Id="rId22" Type="http://schemas.openxmlformats.org/officeDocument/2006/relationships/chart" Target="../charts/chart49.xml"/><Relationship Id="rId27" Type="http://schemas.openxmlformats.org/officeDocument/2006/relationships/chart" Target="../charts/chart54.xml"/><Relationship Id="rId30" Type="http://schemas.openxmlformats.org/officeDocument/2006/relationships/chart" Target="../charts/chart57.xml"/><Relationship Id="rId35" Type="http://schemas.openxmlformats.org/officeDocument/2006/relationships/chart" Target="../charts/chart62.xml"/><Relationship Id="rId43" Type="http://schemas.openxmlformats.org/officeDocument/2006/relationships/chart" Target="../charts/chart70.xml"/><Relationship Id="rId48" Type="http://schemas.openxmlformats.org/officeDocument/2006/relationships/chart" Target="../charts/chart75.xml"/><Relationship Id="rId8" Type="http://schemas.openxmlformats.org/officeDocument/2006/relationships/chart" Target="../charts/chart35.xml"/><Relationship Id="rId3" Type="http://schemas.openxmlformats.org/officeDocument/2006/relationships/chart" Target="../charts/chart30.xml"/><Relationship Id="rId12" Type="http://schemas.openxmlformats.org/officeDocument/2006/relationships/chart" Target="../charts/chart39.xml"/><Relationship Id="rId17" Type="http://schemas.openxmlformats.org/officeDocument/2006/relationships/chart" Target="../charts/chart44.xml"/><Relationship Id="rId25" Type="http://schemas.openxmlformats.org/officeDocument/2006/relationships/chart" Target="../charts/chart52.xml"/><Relationship Id="rId33" Type="http://schemas.openxmlformats.org/officeDocument/2006/relationships/chart" Target="../charts/chart60.xml"/><Relationship Id="rId38" Type="http://schemas.openxmlformats.org/officeDocument/2006/relationships/chart" Target="../charts/chart65.xml"/><Relationship Id="rId46" Type="http://schemas.openxmlformats.org/officeDocument/2006/relationships/chart" Target="../charts/chart73.xml"/><Relationship Id="rId20" Type="http://schemas.openxmlformats.org/officeDocument/2006/relationships/chart" Target="../charts/chart47.xml"/><Relationship Id="rId41" Type="http://schemas.openxmlformats.org/officeDocument/2006/relationships/chart" Target="../charts/chart68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4.xml"/><Relationship Id="rId13" Type="http://schemas.openxmlformats.org/officeDocument/2006/relationships/chart" Target="../charts/chart89.xml"/><Relationship Id="rId18" Type="http://schemas.openxmlformats.org/officeDocument/2006/relationships/chart" Target="../charts/chart94.xml"/><Relationship Id="rId3" Type="http://schemas.openxmlformats.org/officeDocument/2006/relationships/chart" Target="../charts/chart79.xml"/><Relationship Id="rId7" Type="http://schemas.openxmlformats.org/officeDocument/2006/relationships/chart" Target="../charts/chart83.xml"/><Relationship Id="rId12" Type="http://schemas.openxmlformats.org/officeDocument/2006/relationships/chart" Target="../charts/chart88.xml"/><Relationship Id="rId17" Type="http://schemas.openxmlformats.org/officeDocument/2006/relationships/chart" Target="../charts/chart93.xml"/><Relationship Id="rId2" Type="http://schemas.openxmlformats.org/officeDocument/2006/relationships/chart" Target="../charts/chart78.xml"/><Relationship Id="rId16" Type="http://schemas.openxmlformats.org/officeDocument/2006/relationships/chart" Target="../charts/chart92.xml"/><Relationship Id="rId1" Type="http://schemas.openxmlformats.org/officeDocument/2006/relationships/chart" Target="../charts/chart77.xml"/><Relationship Id="rId6" Type="http://schemas.openxmlformats.org/officeDocument/2006/relationships/chart" Target="../charts/chart82.xml"/><Relationship Id="rId11" Type="http://schemas.openxmlformats.org/officeDocument/2006/relationships/chart" Target="../charts/chart87.xml"/><Relationship Id="rId5" Type="http://schemas.openxmlformats.org/officeDocument/2006/relationships/chart" Target="../charts/chart81.xml"/><Relationship Id="rId15" Type="http://schemas.openxmlformats.org/officeDocument/2006/relationships/chart" Target="../charts/chart91.xml"/><Relationship Id="rId10" Type="http://schemas.openxmlformats.org/officeDocument/2006/relationships/chart" Target="../charts/chart86.xml"/><Relationship Id="rId4" Type="http://schemas.openxmlformats.org/officeDocument/2006/relationships/chart" Target="../charts/chart80.xml"/><Relationship Id="rId9" Type="http://schemas.openxmlformats.org/officeDocument/2006/relationships/chart" Target="../charts/chart85.xml"/><Relationship Id="rId14" Type="http://schemas.openxmlformats.org/officeDocument/2006/relationships/chart" Target="../charts/chart90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2.xml"/><Relationship Id="rId3" Type="http://schemas.openxmlformats.org/officeDocument/2006/relationships/chart" Target="../charts/chart97.xml"/><Relationship Id="rId7" Type="http://schemas.openxmlformats.org/officeDocument/2006/relationships/chart" Target="../charts/chart101.xml"/><Relationship Id="rId2" Type="http://schemas.openxmlformats.org/officeDocument/2006/relationships/chart" Target="../charts/chart96.xml"/><Relationship Id="rId1" Type="http://schemas.openxmlformats.org/officeDocument/2006/relationships/chart" Target="../charts/chart95.xml"/><Relationship Id="rId6" Type="http://schemas.openxmlformats.org/officeDocument/2006/relationships/chart" Target="../charts/chart100.xml"/><Relationship Id="rId11" Type="http://schemas.openxmlformats.org/officeDocument/2006/relationships/chart" Target="../charts/chart105.xml"/><Relationship Id="rId5" Type="http://schemas.openxmlformats.org/officeDocument/2006/relationships/chart" Target="../charts/chart99.xml"/><Relationship Id="rId10" Type="http://schemas.openxmlformats.org/officeDocument/2006/relationships/chart" Target="../charts/chart104.xml"/><Relationship Id="rId4" Type="http://schemas.openxmlformats.org/officeDocument/2006/relationships/chart" Target="../charts/chart98.xml"/><Relationship Id="rId9" Type="http://schemas.openxmlformats.org/officeDocument/2006/relationships/chart" Target="../charts/chart10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3.xml"/><Relationship Id="rId13" Type="http://schemas.openxmlformats.org/officeDocument/2006/relationships/chart" Target="../charts/chart118.xml"/><Relationship Id="rId3" Type="http://schemas.openxmlformats.org/officeDocument/2006/relationships/chart" Target="../charts/chart108.xml"/><Relationship Id="rId7" Type="http://schemas.openxmlformats.org/officeDocument/2006/relationships/chart" Target="../charts/chart112.xml"/><Relationship Id="rId12" Type="http://schemas.openxmlformats.org/officeDocument/2006/relationships/chart" Target="../charts/chart117.xml"/><Relationship Id="rId2" Type="http://schemas.openxmlformats.org/officeDocument/2006/relationships/chart" Target="../charts/chart107.xml"/><Relationship Id="rId1" Type="http://schemas.openxmlformats.org/officeDocument/2006/relationships/chart" Target="../charts/chart106.xml"/><Relationship Id="rId6" Type="http://schemas.openxmlformats.org/officeDocument/2006/relationships/chart" Target="../charts/chart111.xml"/><Relationship Id="rId11" Type="http://schemas.openxmlformats.org/officeDocument/2006/relationships/chart" Target="../charts/chart116.xml"/><Relationship Id="rId5" Type="http://schemas.openxmlformats.org/officeDocument/2006/relationships/chart" Target="../charts/chart110.xml"/><Relationship Id="rId10" Type="http://schemas.openxmlformats.org/officeDocument/2006/relationships/chart" Target="../charts/chart115.xml"/><Relationship Id="rId4" Type="http://schemas.openxmlformats.org/officeDocument/2006/relationships/chart" Target="../charts/chart109.xml"/><Relationship Id="rId9" Type="http://schemas.openxmlformats.org/officeDocument/2006/relationships/chart" Target="../charts/chart1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7.xml"/><Relationship Id="rId3" Type="http://schemas.openxmlformats.org/officeDocument/2006/relationships/chart" Target="../charts/chart122.xml"/><Relationship Id="rId7" Type="http://schemas.openxmlformats.org/officeDocument/2006/relationships/chart" Target="../charts/chart126.xml"/><Relationship Id="rId2" Type="http://schemas.openxmlformats.org/officeDocument/2006/relationships/chart" Target="../charts/chart121.xml"/><Relationship Id="rId1" Type="http://schemas.openxmlformats.org/officeDocument/2006/relationships/chart" Target="../charts/chart120.xml"/><Relationship Id="rId6" Type="http://schemas.openxmlformats.org/officeDocument/2006/relationships/chart" Target="../charts/chart125.xml"/><Relationship Id="rId5" Type="http://schemas.openxmlformats.org/officeDocument/2006/relationships/chart" Target="../charts/chart124.xml"/><Relationship Id="rId4" Type="http://schemas.openxmlformats.org/officeDocument/2006/relationships/chart" Target="../charts/chart123.xml"/><Relationship Id="rId9" Type="http://schemas.openxmlformats.org/officeDocument/2006/relationships/chart" Target="../charts/chart1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6.xml"/><Relationship Id="rId3" Type="http://schemas.openxmlformats.org/officeDocument/2006/relationships/chart" Target="../charts/chart131.xml"/><Relationship Id="rId7" Type="http://schemas.openxmlformats.org/officeDocument/2006/relationships/chart" Target="../charts/chart135.xml"/><Relationship Id="rId2" Type="http://schemas.openxmlformats.org/officeDocument/2006/relationships/chart" Target="../charts/chart130.xml"/><Relationship Id="rId1" Type="http://schemas.openxmlformats.org/officeDocument/2006/relationships/chart" Target="../charts/chart129.xml"/><Relationship Id="rId6" Type="http://schemas.openxmlformats.org/officeDocument/2006/relationships/chart" Target="../charts/chart134.xml"/><Relationship Id="rId5" Type="http://schemas.openxmlformats.org/officeDocument/2006/relationships/chart" Target="../charts/chart133.xml"/><Relationship Id="rId4" Type="http://schemas.openxmlformats.org/officeDocument/2006/relationships/chart" Target="../charts/chart132.xml"/><Relationship Id="rId9" Type="http://schemas.openxmlformats.org/officeDocument/2006/relationships/chart" Target="../charts/chart13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241030</xdr:colOff>
      <xdr:row>4</xdr:row>
      <xdr:rowOff>171236</xdr:rowOff>
    </xdr:from>
    <xdr:to>
      <xdr:col>35</xdr:col>
      <xdr:colOff>803123</xdr:colOff>
      <xdr:row>26</xdr:row>
      <xdr:rowOff>52278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AC98CB-0899-4147-BCB8-DED095390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145840</xdr:colOff>
      <xdr:row>4</xdr:row>
      <xdr:rowOff>13675</xdr:rowOff>
    </xdr:from>
    <xdr:to>
      <xdr:col>24</xdr:col>
      <xdr:colOff>744513</xdr:colOff>
      <xdr:row>19</xdr:row>
      <xdr:rowOff>72076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562B3E-1E68-744D-B76F-6F8A90882F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282151</xdr:colOff>
      <xdr:row>9</xdr:row>
      <xdr:rowOff>36712</xdr:rowOff>
    </xdr:from>
    <xdr:to>
      <xdr:col>39</xdr:col>
      <xdr:colOff>745265</xdr:colOff>
      <xdr:row>28</xdr:row>
      <xdr:rowOff>201722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B66236-8CBE-CF48-BBF4-A97F25E26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456630</xdr:colOff>
      <xdr:row>27</xdr:row>
      <xdr:rowOff>14270</xdr:rowOff>
    </xdr:from>
    <xdr:to>
      <xdr:col>32</xdr:col>
      <xdr:colOff>573639</xdr:colOff>
      <xdr:row>46</xdr:row>
      <xdr:rowOff>171236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8934BB-B9D2-B84C-9A8B-4AE0055C5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299662</xdr:colOff>
      <xdr:row>6</xdr:row>
      <xdr:rowOff>185507</xdr:rowOff>
    </xdr:from>
    <xdr:to>
      <xdr:col>20</xdr:col>
      <xdr:colOff>759144</xdr:colOff>
      <xdr:row>26</xdr:row>
      <xdr:rowOff>142698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D1ED66-89CF-4B4C-8F59-E809EEEA9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399551</xdr:colOff>
      <xdr:row>29</xdr:row>
      <xdr:rowOff>185506</xdr:rowOff>
    </xdr:from>
    <xdr:to>
      <xdr:col>34</xdr:col>
      <xdr:colOff>31392</xdr:colOff>
      <xdr:row>49</xdr:row>
      <xdr:rowOff>142696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E24A76-39A7-EA4A-8066-28116196A3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713484</xdr:colOff>
      <xdr:row>54</xdr:row>
      <xdr:rowOff>142697</xdr:rowOff>
    </xdr:from>
    <xdr:to>
      <xdr:col>25</xdr:col>
      <xdr:colOff>345324</xdr:colOff>
      <xdr:row>74</xdr:row>
      <xdr:rowOff>99887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460108-891D-C749-B8D4-4E4F8D1C37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0</xdr:colOff>
      <xdr:row>4</xdr:row>
      <xdr:rowOff>0</xdr:rowOff>
    </xdr:from>
    <xdr:to>
      <xdr:col>47</xdr:col>
      <xdr:colOff>459482</xdr:colOff>
      <xdr:row>23</xdr:row>
      <xdr:rowOff>156965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E0C395B-2742-B042-9DFA-7C0CCD6DC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0</xdr:colOff>
      <xdr:row>26</xdr:row>
      <xdr:rowOff>0</xdr:rowOff>
    </xdr:from>
    <xdr:to>
      <xdr:col>47</xdr:col>
      <xdr:colOff>459482</xdr:colOff>
      <xdr:row>45</xdr:row>
      <xdr:rowOff>156965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9BD7C7C-3968-504B-A226-C21AFF160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0</xdr:colOff>
      <xdr:row>9</xdr:row>
      <xdr:rowOff>0</xdr:rowOff>
    </xdr:from>
    <xdr:to>
      <xdr:col>16</xdr:col>
      <xdr:colOff>145549</xdr:colOff>
      <xdr:row>28</xdr:row>
      <xdr:rowOff>156966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DDCEF84-1E99-C94F-A8A9-461A40BD1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625011</xdr:colOff>
      <xdr:row>42</xdr:row>
      <xdr:rowOff>76771</xdr:rowOff>
    </xdr:from>
    <xdr:to>
      <xdr:col>21</xdr:col>
      <xdr:colOff>231168</xdr:colOff>
      <xdr:row>56</xdr:row>
      <xdr:rowOff>23117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61E415-85F3-7941-A29D-7F86490FCB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35</xdr:col>
      <xdr:colOff>625011</xdr:colOff>
      <xdr:row>55</xdr:row>
      <xdr:rowOff>33962</xdr:rowOff>
    </xdr:from>
    <xdr:to>
      <xdr:col>43</xdr:col>
      <xdr:colOff>185505</xdr:colOff>
      <xdr:row>73</xdr:row>
      <xdr:rowOff>57079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6740275-CA71-3145-B220-2732F015E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26</xdr:col>
      <xdr:colOff>841910</xdr:colOff>
      <xdr:row>65</xdr:row>
      <xdr:rowOff>57080</xdr:rowOff>
    </xdr:from>
    <xdr:to>
      <xdr:col>34</xdr:col>
      <xdr:colOff>59933</xdr:colOff>
      <xdr:row>83</xdr:row>
      <xdr:rowOff>80197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4BFD851-EF16-144E-85F2-B21719E42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739169</xdr:colOff>
      <xdr:row>75</xdr:row>
      <xdr:rowOff>33962</xdr:rowOff>
    </xdr:from>
    <xdr:to>
      <xdr:col>29</xdr:col>
      <xdr:colOff>2855</xdr:colOff>
      <xdr:row>88</xdr:row>
      <xdr:rowOff>180083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F943014-9EE3-C040-BAC9-E086346EF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19</xdr:col>
      <xdr:colOff>599326</xdr:colOff>
      <xdr:row>133</xdr:row>
      <xdr:rowOff>1</xdr:rowOff>
    </xdr:from>
    <xdr:to>
      <xdr:col>26</xdr:col>
      <xdr:colOff>542246</xdr:colOff>
      <xdr:row>157</xdr:row>
      <xdr:rowOff>185507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6981832-8C4C-6045-BB85-A343D7E00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1730908</xdr:colOff>
      <xdr:row>126</xdr:row>
      <xdr:rowOff>199774</xdr:rowOff>
    </xdr:from>
    <xdr:to>
      <xdr:col>19</xdr:col>
      <xdr:colOff>342470</xdr:colOff>
      <xdr:row>145</xdr:row>
      <xdr:rowOff>73060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03D6C8-FCB5-B541-A59D-8A11350A6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40</xdr:col>
      <xdr:colOff>703495</xdr:colOff>
      <xdr:row>91</xdr:row>
      <xdr:rowOff>105310</xdr:rowOff>
    </xdr:from>
    <xdr:to>
      <xdr:col>46</xdr:col>
      <xdr:colOff>309652</xdr:colOff>
      <xdr:row>105</xdr:row>
      <xdr:rowOff>51656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D2F7CAB-07D4-994D-99F3-05BEBD02B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</xdr:col>
      <xdr:colOff>0</xdr:colOff>
      <xdr:row>100</xdr:row>
      <xdr:rowOff>0</xdr:rowOff>
    </xdr:from>
    <xdr:to>
      <xdr:col>20</xdr:col>
      <xdr:colOff>433798</xdr:colOff>
      <xdr:row>113</xdr:row>
      <xdr:rowOff>146121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AC34643-99EB-5044-8D1C-5263259FE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40</xdr:col>
      <xdr:colOff>713484</xdr:colOff>
      <xdr:row>105</xdr:row>
      <xdr:rowOff>128427</xdr:rowOff>
    </xdr:from>
    <xdr:to>
      <xdr:col>46</xdr:col>
      <xdr:colOff>319641</xdr:colOff>
      <xdr:row>119</xdr:row>
      <xdr:rowOff>74773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1BF9AE0-E64A-094E-B87C-03A58A5A5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40</xdr:col>
      <xdr:colOff>760573</xdr:colOff>
      <xdr:row>120</xdr:row>
      <xdr:rowOff>48230</xdr:rowOff>
    </xdr:from>
    <xdr:to>
      <xdr:col>46</xdr:col>
      <xdr:colOff>366730</xdr:colOff>
      <xdr:row>133</xdr:row>
      <xdr:rowOff>194351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8222E8A-9931-8648-9E88-4349A88A8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</xdr:colOff>
      <xdr:row>68</xdr:row>
      <xdr:rowOff>76200</xdr:rowOff>
    </xdr:from>
    <xdr:to>
      <xdr:col>14</xdr:col>
      <xdr:colOff>50800</xdr:colOff>
      <xdr:row>94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AF273F-27ED-984B-A98F-4A86535DD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228600</xdr:colOff>
      <xdr:row>68</xdr:row>
      <xdr:rowOff>38100</xdr:rowOff>
    </xdr:from>
    <xdr:to>
      <xdr:col>22</xdr:col>
      <xdr:colOff>177800</xdr:colOff>
      <xdr:row>94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FB23C4-60FF-D547-8760-502355899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342900</xdr:colOff>
      <xdr:row>64</xdr:row>
      <xdr:rowOff>158750</xdr:rowOff>
    </xdr:from>
    <xdr:to>
      <xdr:col>4</xdr:col>
      <xdr:colOff>546100</xdr:colOff>
      <xdr:row>78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E657FB-876B-C941-88FF-EB94CCAC0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203200</xdr:colOff>
      <xdr:row>93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E0C4FA-4211-424A-ABAC-DD68D6446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245207</xdr:colOff>
      <xdr:row>90</xdr:row>
      <xdr:rowOff>16608</xdr:rowOff>
    </xdr:from>
    <xdr:to>
      <xdr:col>7</xdr:col>
      <xdr:colOff>403469</xdr:colOff>
      <xdr:row>103</xdr:row>
      <xdr:rowOff>110393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FC2D70-E493-DC4B-8132-75F364219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703384</xdr:colOff>
      <xdr:row>69</xdr:row>
      <xdr:rowOff>39078</xdr:rowOff>
    </xdr:from>
    <xdr:to>
      <xdr:col>31</xdr:col>
      <xdr:colOff>789354</xdr:colOff>
      <xdr:row>95</xdr:row>
      <xdr:rowOff>51778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FEF922-4315-4B4E-A33C-1E07F5BF7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97</xdr:row>
      <xdr:rowOff>0</xdr:rowOff>
    </xdr:from>
    <xdr:to>
      <xdr:col>21</xdr:col>
      <xdr:colOff>769816</xdr:colOff>
      <xdr:row>123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EBE83EC-1F6C-8A47-B155-6FABC270D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355600</xdr:colOff>
      <xdr:row>487</xdr:row>
      <xdr:rowOff>12700</xdr:rowOff>
    </xdr:from>
    <xdr:to>
      <xdr:col>21</xdr:col>
      <xdr:colOff>0</xdr:colOff>
      <xdr:row>500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9C8A8-D113-8643-B4B9-DDD1949DF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169334</xdr:colOff>
      <xdr:row>34</xdr:row>
      <xdr:rowOff>59266</xdr:rowOff>
    </xdr:from>
    <xdr:to>
      <xdr:col>29</xdr:col>
      <xdr:colOff>123152</xdr:colOff>
      <xdr:row>48</xdr:row>
      <xdr:rowOff>59266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54D3C0-04D4-884E-9E20-35B68E7D30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304799</xdr:colOff>
      <xdr:row>3</xdr:row>
      <xdr:rowOff>114301</xdr:rowOff>
    </xdr:from>
    <xdr:to>
      <xdr:col>34</xdr:col>
      <xdr:colOff>252845</xdr:colOff>
      <xdr:row>20</xdr:row>
      <xdr:rowOff>13854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43335D8-C0AD-A248-A1AB-65F54E1B74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22</xdr:row>
      <xdr:rowOff>0</xdr:rowOff>
    </xdr:from>
    <xdr:to>
      <xdr:col>33</xdr:col>
      <xdr:colOff>779318</xdr:colOff>
      <xdr:row>38</xdr:row>
      <xdr:rowOff>107372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3B6FC49-AB25-E248-89E5-60D7C94623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636493</xdr:colOff>
      <xdr:row>7</xdr:row>
      <xdr:rowOff>21914</xdr:rowOff>
    </xdr:from>
    <xdr:to>
      <xdr:col>40</xdr:col>
      <xdr:colOff>255493</xdr:colOff>
      <xdr:row>643</xdr:row>
      <xdr:rowOff>24902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7D18F5-FB6F-6E4B-B49B-80B651A3A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31750</xdr:colOff>
      <xdr:row>777</xdr:row>
      <xdr:rowOff>95250</xdr:rowOff>
    </xdr:from>
    <xdr:to>
      <xdr:col>39</xdr:col>
      <xdr:colOff>476250</xdr:colOff>
      <xdr:row>790</xdr:row>
      <xdr:rowOff>196850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791F19-AAF7-B746-B7B8-8CE9EDC13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388470</xdr:colOff>
      <xdr:row>1201</xdr:row>
      <xdr:rowOff>204694</xdr:rowOff>
    </xdr:from>
    <xdr:to>
      <xdr:col>34</xdr:col>
      <xdr:colOff>29881</xdr:colOff>
      <xdr:row>1215</xdr:row>
      <xdr:rowOff>19423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D22F64E-1996-ED48-9625-F7D67BAC3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343647</xdr:colOff>
      <xdr:row>1243</xdr:row>
      <xdr:rowOff>194236</xdr:rowOff>
    </xdr:from>
    <xdr:to>
      <xdr:col>40</xdr:col>
      <xdr:colOff>582705</xdr:colOff>
      <xdr:row>1278</xdr:row>
      <xdr:rowOff>119530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FD6DE71-2491-524C-BE20-FDF9809C2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756793</xdr:colOff>
      <xdr:row>902</xdr:row>
      <xdr:rowOff>115951</xdr:rowOff>
    </xdr:from>
    <xdr:to>
      <xdr:col>28</xdr:col>
      <xdr:colOff>398205</xdr:colOff>
      <xdr:row>915</xdr:row>
      <xdr:rowOff>139858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AF5590F-76BA-F848-A22D-DCB1A4555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403412</xdr:colOff>
      <xdr:row>904</xdr:row>
      <xdr:rowOff>74706</xdr:rowOff>
    </xdr:from>
    <xdr:to>
      <xdr:col>28</xdr:col>
      <xdr:colOff>74706</xdr:colOff>
      <xdr:row>913</xdr:row>
      <xdr:rowOff>29884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545779F-6118-4545-842E-7DB3B9F86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37353</xdr:colOff>
      <xdr:row>1244</xdr:row>
      <xdr:rowOff>44824</xdr:rowOff>
    </xdr:from>
    <xdr:to>
      <xdr:col>32</xdr:col>
      <xdr:colOff>500529</xdr:colOff>
      <xdr:row>1266</xdr:row>
      <xdr:rowOff>49304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6C9B642-31A2-434F-ABC7-AFC94A804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448237</xdr:colOff>
      <xdr:row>1255</xdr:row>
      <xdr:rowOff>119533</xdr:rowOff>
    </xdr:from>
    <xdr:to>
      <xdr:col>27</xdr:col>
      <xdr:colOff>89649</xdr:colOff>
      <xdr:row>1268</xdr:row>
      <xdr:rowOff>143439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415E4F4-5434-4E46-8337-1A1E6B96D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27</xdr:col>
      <xdr:colOff>702236</xdr:colOff>
      <xdr:row>804</xdr:row>
      <xdr:rowOff>10459</xdr:rowOff>
    </xdr:from>
    <xdr:to>
      <xdr:col>33</xdr:col>
      <xdr:colOff>343647</xdr:colOff>
      <xdr:row>881</xdr:row>
      <xdr:rowOff>34364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DA57FB6-E2B7-9442-A660-47DC7426F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672353</xdr:colOff>
      <xdr:row>793</xdr:row>
      <xdr:rowOff>14942</xdr:rowOff>
    </xdr:from>
    <xdr:to>
      <xdr:col>33</xdr:col>
      <xdr:colOff>313764</xdr:colOff>
      <xdr:row>806</xdr:row>
      <xdr:rowOff>38848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5B4E6C1-BA67-E049-8695-5D54BEC52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29</xdr:col>
      <xdr:colOff>739588</xdr:colOff>
      <xdr:row>1103</xdr:row>
      <xdr:rowOff>104589</xdr:rowOff>
    </xdr:from>
    <xdr:to>
      <xdr:col>35</xdr:col>
      <xdr:colOff>381000</xdr:colOff>
      <xdr:row>1259</xdr:row>
      <xdr:rowOff>49306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97A5199-1CB0-094B-A4AF-6C6EA93E7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29</xdr:col>
      <xdr:colOff>806824</xdr:colOff>
      <xdr:row>1253</xdr:row>
      <xdr:rowOff>74707</xdr:rowOff>
    </xdr:from>
    <xdr:to>
      <xdr:col>35</xdr:col>
      <xdr:colOff>448236</xdr:colOff>
      <xdr:row>1266</xdr:row>
      <xdr:rowOff>98613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8FF4A10-FC17-FA48-901B-E1CD67BD1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1199778</xdr:colOff>
      <xdr:row>1163</xdr:row>
      <xdr:rowOff>155389</xdr:rowOff>
    </xdr:from>
    <xdr:to>
      <xdr:col>9</xdr:col>
      <xdr:colOff>1687856</xdr:colOff>
      <xdr:row>1256</xdr:row>
      <xdr:rowOff>179295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CE8CE9F-8D9E-7D4E-AF14-C212826AA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537882</xdr:colOff>
      <xdr:row>1250</xdr:row>
      <xdr:rowOff>194236</xdr:rowOff>
    </xdr:from>
    <xdr:to>
      <xdr:col>22</xdr:col>
      <xdr:colOff>179294</xdr:colOff>
      <xdr:row>1264</xdr:row>
      <xdr:rowOff>8965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B274F62-FD3C-9A40-B36F-6AB4DFC20D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28</xdr:col>
      <xdr:colOff>7471</xdr:colOff>
      <xdr:row>1073</xdr:row>
      <xdr:rowOff>129987</xdr:rowOff>
    </xdr:from>
    <xdr:to>
      <xdr:col>33</xdr:col>
      <xdr:colOff>470647</xdr:colOff>
      <xdr:row>1086</xdr:row>
      <xdr:rowOff>153893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F3428A4-ACBB-1C41-B445-CED0EABE3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31</xdr:col>
      <xdr:colOff>104589</xdr:colOff>
      <xdr:row>1244</xdr:row>
      <xdr:rowOff>-1</xdr:rowOff>
    </xdr:from>
    <xdr:to>
      <xdr:col>36</xdr:col>
      <xdr:colOff>567765</xdr:colOff>
      <xdr:row>1255</xdr:row>
      <xdr:rowOff>98611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3AA2122C-5AE9-BA4F-928D-FAC95F456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25</xdr:col>
      <xdr:colOff>95624</xdr:colOff>
      <xdr:row>1100</xdr:row>
      <xdr:rowOff>14941</xdr:rowOff>
    </xdr:from>
    <xdr:to>
      <xdr:col>30</xdr:col>
      <xdr:colOff>558801</xdr:colOff>
      <xdr:row>1113</xdr:row>
      <xdr:rowOff>38846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23136CC-56E9-F145-B069-FDE15B9EC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14</xdr:col>
      <xdr:colOff>824753</xdr:colOff>
      <xdr:row>990</xdr:row>
      <xdr:rowOff>25400</xdr:rowOff>
    </xdr:from>
    <xdr:to>
      <xdr:col>20</xdr:col>
      <xdr:colOff>234078</xdr:colOff>
      <xdr:row>1267</xdr:row>
      <xdr:rowOff>153395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5D9CFDB5-B91C-A34E-B619-F51F967A6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28</xdr:col>
      <xdr:colOff>7471</xdr:colOff>
      <xdr:row>1119</xdr:row>
      <xdr:rowOff>85164</xdr:rowOff>
    </xdr:from>
    <xdr:to>
      <xdr:col>33</xdr:col>
      <xdr:colOff>470647</xdr:colOff>
      <xdr:row>1132</xdr:row>
      <xdr:rowOff>109070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CBC22994-06F7-8D44-A6F3-B1BF9F08A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31</xdr:col>
      <xdr:colOff>433293</xdr:colOff>
      <xdr:row>1152</xdr:row>
      <xdr:rowOff>164352</xdr:rowOff>
    </xdr:from>
    <xdr:to>
      <xdr:col>37</xdr:col>
      <xdr:colOff>74704</xdr:colOff>
      <xdr:row>1265</xdr:row>
      <xdr:rowOff>128493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125DF68F-F439-C04A-93F5-AAA1AD35B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28</xdr:col>
      <xdr:colOff>112059</xdr:colOff>
      <xdr:row>1164</xdr:row>
      <xdr:rowOff>100106</xdr:rowOff>
    </xdr:from>
    <xdr:to>
      <xdr:col>33</xdr:col>
      <xdr:colOff>575235</xdr:colOff>
      <xdr:row>1177</xdr:row>
      <xdr:rowOff>124012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79ADFF-6031-6344-BAD6-92067E631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28</xdr:col>
      <xdr:colOff>732118</xdr:colOff>
      <xdr:row>1179</xdr:row>
      <xdr:rowOff>59764</xdr:rowOff>
    </xdr:from>
    <xdr:to>
      <xdr:col>34</xdr:col>
      <xdr:colOff>373530</xdr:colOff>
      <xdr:row>1192</xdr:row>
      <xdr:rowOff>83670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AFB4E4F-E29C-5240-A307-54A985C0AB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33</xdr:col>
      <xdr:colOff>637037</xdr:colOff>
      <xdr:row>1051</xdr:row>
      <xdr:rowOff>156702</xdr:rowOff>
    </xdr:from>
    <xdr:to>
      <xdr:col>39</xdr:col>
      <xdr:colOff>276638</xdr:colOff>
      <xdr:row>1064</xdr:row>
      <xdr:rowOff>180607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EC2F9F0-09C3-C840-93FD-EEA806D8D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16</xdr:col>
      <xdr:colOff>595609</xdr:colOff>
      <xdr:row>281</xdr:row>
      <xdr:rowOff>33550</xdr:rowOff>
    </xdr:from>
    <xdr:to>
      <xdr:col>22</xdr:col>
      <xdr:colOff>237021</xdr:colOff>
      <xdr:row>296</xdr:row>
      <xdr:rowOff>57456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15C246A-053D-244D-9915-8061186BA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26</xdr:col>
      <xdr:colOff>530411</xdr:colOff>
      <xdr:row>100</xdr:row>
      <xdr:rowOff>10459</xdr:rowOff>
    </xdr:from>
    <xdr:to>
      <xdr:col>32</xdr:col>
      <xdr:colOff>171823</xdr:colOff>
      <xdr:row>113</xdr:row>
      <xdr:rowOff>34365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946E8359-34F3-9940-9EBC-AD72FE1B8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25</xdr:col>
      <xdr:colOff>97118</xdr:colOff>
      <xdr:row>545</xdr:row>
      <xdr:rowOff>204694</xdr:rowOff>
    </xdr:from>
    <xdr:to>
      <xdr:col>30</xdr:col>
      <xdr:colOff>560294</xdr:colOff>
      <xdr:row>559</xdr:row>
      <xdr:rowOff>19424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3A10BB1E-6CD7-6642-B149-C2CE003F88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23</xdr:col>
      <xdr:colOff>545757</xdr:colOff>
      <xdr:row>234</xdr:row>
      <xdr:rowOff>135468</xdr:rowOff>
    </xdr:from>
    <xdr:to>
      <xdr:col>30</xdr:col>
      <xdr:colOff>226109</xdr:colOff>
      <xdr:row>250</xdr:row>
      <xdr:rowOff>21915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853C393-24CB-8A4A-BD3C-02992A62C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253</xdr:row>
      <xdr:rowOff>0</xdr:rowOff>
    </xdr:from>
    <xdr:to>
      <xdr:col>28</xdr:col>
      <xdr:colOff>463177</xdr:colOff>
      <xdr:row>266</xdr:row>
      <xdr:rowOff>19424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37A2B8FE-FB91-2849-BA2E-8C941FDC5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28</xdr:col>
      <xdr:colOff>487680</xdr:colOff>
      <xdr:row>642</xdr:row>
      <xdr:rowOff>86360</xdr:rowOff>
    </xdr:from>
    <xdr:to>
      <xdr:col>34</xdr:col>
      <xdr:colOff>121920</xdr:colOff>
      <xdr:row>655</xdr:row>
      <xdr:rowOff>187960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B65C78DD-26EE-564C-955C-4A41A3474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30</xdr:col>
      <xdr:colOff>477827</xdr:colOff>
      <xdr:row>668</xdr:row>
      <xdr:rowOff>90824</xdr:rowOff>
    </xdr:from>
    <xdr:to>
      <xdr:col>36</xdr:col>
      <xdr:colOff>325428</xdr:colOff>
      <xdr:row>775</xdr:row>
      <xdr:rowOff>90824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74CE4DCE-DEE4-8F42-9B47-1D2972C40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23</xdr:col>
      <xdr:colOff>497840</xdr:colOff>
      <xdr:row>697</xdr:row>
      <xdr:rowOff>174413</xdr:rowOff>
    </xdr:from>
    <xdr:to>
      <xdr:col>29</xdr:col>
      <xdr:colOff>125307</xdr:colOff>
      <xdr:row>711</xdr:row>
      <xdr:rowOff>72813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C627371A-7108-5C4F-823C-7A88FBF76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28</xdr:col>
      <xdr:colOff>35560</xdr:colOff>
      <xdr:row>693</xdr:row>
      <xdr:rowOff>106680</xdr:rowOff>
    </xdr:from>
    <xdr:to>
      <xdr:col>33</xdr:col>
      <xdr:colOff>492760</xdr:colOff>
      <xdr:row>707</xdr:row>
      <xdr:rowOff>5080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F51D517C-94F3-A44A-AE20-515830F81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23</xdr:col>
      <xdr:colOff>14163</xdr:colOff>
      <xdr:row>708</xdr:row>
      <xdr:rowOff>134081</xdr:rowOff>
    </xdr:from>
    <xdr:to>
      <xdr:col>28</xdr:col>
      <xdr:colOff>471978</xdr:colOff>
      <xdr:row>722</xdr:row>
      <xdr:rowOff>32481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51C0430B-94D4-5740-A73D-441661398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22</xdr:col>
      <xdr:colOff>640387</xdr:colOff>
      <xdr:row>722</xdr:row>
      <xdr:rowOff>133927</xdr:rowOff>
    </xdr:from>
    <xdr:to>
      <xdr:col>28</xdr:col>
      <xdr:colOff>267853</xdr:colOff>
      <xdr:row>736</xdr:row>
      <xdr:rowOff>32327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9C0BF0A-9E61-0745-9718-5C23B97B71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23</xdr:col>
      <xdr:colOff>621453</xdr:colOff>
      <xdr:row>734</xdr:row>
      <xdr:rowOff>67733</xdr:rowOff>
    </xdr:from>
    <xdr:to>
      <xdr:col>29</xdr:col>
      <xdr:colOff>255693</xdr:colOff>
      <xdr:row>755</xdr:row>
      <xdr:rowOff>169333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960BA04D-074C-E844-B3F7-707BBB558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23</xdr:col>
      <xdr:colOff>523240</xdr:colOff>
      <xdr:row>757</xdr:row>
      <xdr:rowOff>23708</xdr:rowOff>
    </xdr:from>
    <xdr:to>
      <xdr:col>29</xdr:col>
      <xdr:colOff>157480</xdr:colOff>
      <xdr:row>770</xdr:row>
      <xdr:rowOff>125308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55CAC80C-8287-4847-B636-7FEBD0D56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23</xdr:col>
      <xdr:colOff>643467</xdr:colOff>
      <xdr:row>280</xdr:row>
      <xdr:rowOff>67733</xdr:rowOff>
    </xdr:from>
    <xdr:to>
      <xdr:col>29</xdr:col>
      <xdr:colOff>237067</xdr:colOff>
      <xdr:row>295</xdr:row>
      <xdr:rowOff>169333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3C19C501-2BC9-9A4E-80D5-8315EC0B1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23</xdr:col>
      <xdr:colOff>296334</xdr:colOff>
      <xdr:row>302</xdr:row>
      <xdr:rowOff>93132</xdr:rowOff>
    </xdr:from>
    <xdr:to>
      <xdr:col>29</xdr:col>
      <xdr:colOff>330201</xdr:colOff>
      <xdr:row>316</xdr:row>
      <xdr:rowOff>203199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F107B890-1165-8849-A46B-DC0317DC5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23</xdr:col>
      <xdr:colOff>80433</xdr:colOff>
      <xdr:row>232</xdr:row>
      <xdr:rowOff>135466</xdr:rowOff>
    </xdr:from>
    <xdr:to>
      <xdr:col>28</xdr:col>
      <xdr:colOff>503766</xdr:colOff>
      <xdr:row>246</xdr:row>
      <xdr:rowOff>33866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79B465-645F-254F-A960-830774E07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35</xdr:col>
      <xdr:colOff>42334</xdr:colOff>
      <xdr:row>1171</xdr:row>
      <xdr:rowOff>143933</xdr:rowOff>
    </xdr:from>
    <xdr:to>
      <xdr:col>40</xdr:col>
      <xdr:colOff>465667</xdr:colOff>
      <xdr:row>1185</xdr:row>
      <xdr:rowOff>42333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12269ECE-C25E-1841-B2FA-91E8C1B5E6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22</xdr:col>
      <xdr:colOff>812800</xdr:colOff>
      <xdr:row>1084</xdr:row>
      <xdr:rowOff>84667</xdr:rowOff>
    </xdr:from>
    <xdr:to>
      <xdr:col>28</xdr:col>
      <xdr:colOff>406400</xdr:colOff>
      <xdr:row>1097</xdr:row>
      <xdr:rowOff>186267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315203AE-2325-3145-8E53-775EDC0B9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23</xdr:col>
      <xdr:colOff>80433</xdr:colOff>
      <xdr:row>793</xdr:row>
      <xdr:rowOff>110066</xdr:rowOff>
    </xdr:from>
    <xdr:to>
      <xdr:col>28</xdr:col>
      <xdr:colOff>503766</xdr:colOff>
      <xdr:row>807</xdr:row>
      <xdr:rowOff>8466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171D2721-C6A2-814A-BDFE-CE2924631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28</xdr:col>
      <xdr:colOff>118532</xdr:colOff>
      <xdr:row>983</xdr:row>
      <xdr:rowOff>50800</xdr:rowOff>
    </xdr:from>
    <xdr:to>
      <xdr:col>33</xdr:col>
      <xdr:colOff>541866</xdr:colOff>
      <xdr:row>1254</xdr:row>
      <xdr:rowOff>152400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E1B766FA-4C77-6644-8FE3-F53CB5CEC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21</xdr:col>
      <xdr:colOff>188576</xdr:colOff>
      <xdr:row>1162</xdr:row>
      <xdr:rowOff>190885</xdr:rowOff>
    </xdr:from>
    <xdr:to>
      <xdr:col>26</xdr:col>
      <xdr:colOff>642697</xdr:colOff>
      <xdr:row>1206</xdr:row>
      <xdr:rowOff>132388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483D66-7002-8B45-B714-6A4415614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28</xdr:col>
      <xdr:colOff>529315</xdr:colOff>
      <xdr:row>828</xdr:row>
      <xdr:rowOff>93785</xdr:rowOff>
    </xdr:from>
    <xdr:to>
      <xdr:col>34</xdr:col>
      <xdr:colOff>145651</xdr:colOff>
      <xdr:row>841</xdr:row>
      <xdr:rowOff>181531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A63E77C4-CB40-CA4C-96F3-8DE0640D2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597771</xdr:colOff>
      <xdr:row>0</xdr:row>
      <xdr:rowOff>799101</xdr:rowOff>
    </xdr:from>
    <xdr:to>
      <xdr:col>34</xdr:col>
      <xdr:colOff>332224</xdr:colOff>
      <xdr:row>22</xdr:row>
      <xdr:rowOff>9469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2BCA97-1B63-5547-9D18-1512F78A26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145840</xdr:colOff>
      <xdr:row>4</xdr:row>
      <xdr:rowOff>13675</xdr:rowOff>
    </xdr:from>
    <xdr:to>
      <xdr:col>22</xdr:col>
      <xdr:colOff>744513</xdr:colOff>
      <xdr:row>19</xdr:row>
      <xdr:rowOff>72076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63E1F6-1A7B-4848-8AE8-F08810957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62</xdr:col>
      <xdr:colOff>214045</xdr:colOff>
      <xdr:row>158</xdr:row>
      <xdr:rowOff>-1</xdr:rowOff>
    </xdr:from>
    <xdr:to>
      <xdr:col>69</xdr:col>
      <xdr:colOff>566506</xdr:colOff>
      <xdr:row>177</xdr:row>
      <xdr:rowOff>80195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E9BFC8-3887-FC49-A1FE-F880BA2B4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62</xdr:col>
      <xdr:colOff>165485</xdr:colOff>
      <xdr:row>93</xdr:row>
      <xdr:rowOff>69273</xdr:rowOff>
    </xdr:from>
    <xdr:to>
      <xdr:col>69</xdr:col>
      <xdr:colOff>708121</xdr:colOff>
      <xdr:row>115</xdr:row>
      <xdr:rowOff>88515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153064-3663-5D43-8D9A-F56132FD0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55</xdr:col>
      <xdr:colOff>25686</xdr:colOff>
      <xdr:row>71</xdr:row>
      <xdr:rowOff>76771</xdr:rowOff>
    </xdr:from>
    <xdr:to>
      <xdr:col>60</xdr:col>
      <xdr:colOff>459484</xdr:colOff>
      <xdr:row>85</xdr:row>
      <xdr:rowOff>23117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3A491A-B8DE-014C-83BF-CC80B221B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52</xdr:col>
      <xdr:colOff>292100</xdr:colOff>
      <xdr:row>137</xdr:row>
      <xdr:rowOff>25400</xdr:rowOff>
    </xdr:from>
    <xdr:to>
      <xdr:col>58</xdr:col>
      <xdr:colOff>241300</xdr:colOff>
      <xdr:row>156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34F36B5-0BDF-E741-B1A9-D1914A6A3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77</xdr:col>
      <xdr:colOff>234757</xdr:colOff>
      <xdr:row>82</xdr:row>
      <xdr:rowOff>90823</xdr:rowOff>
    </xdr:from>
    <xdr:to>
      <xdr:col>85</xdr:col>
      <xdr:colOff>230908</xdr:colOff>
      <xdr:row>103</xdr:row>
      <xdr:rowOff>19242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314F810-58BA-6B45-AE96-14CF3590B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0</xdr:colOff>
      <xdr:row>25</xdr:row>
      <xdr:rowOff>0</xdr:rowOff>
    </xdr:from>
    <xdr:to>
      <xdr:col>34</xdr:col>
      <xdr:colOff>561878</xdr:colOff>
      <xdr:row>46</xdr:row>
      <xdr:rowOff>76277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A21E88E-6B39-7447-B76B-A6183B619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81</xdr:col>
      <xdr:colOff>280940</xdr:colOff>
      <xdr:row>1</xdr:row>
      <xdr:rowOff>180879</xdr:rowOff>
    </xdr:from>
    <xdr:to>
      <xdr:col>88</xdr:col>
      <xdr:colOff>646546</xdr:colOff>
      <xdr:row>22</xdr:row>
      <xdr:rowOff>141701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07EA42A-401A-1F44-9EA7-A3A24DDB4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81</xdr:col>
      <xdr:colOff>404091</xdr:colOff>
      <xdr:row>23</xdr:row>
      <xdr:rowOff>11545</xdr:rowOff>
    </xdr:from>
    <xdr:to>
      <xdr:col>88</xdr:col>
      <xdr:colOff>769697</xdr:colOff>
      <xdr:row>43</xdr:row>
      <xdr:rowOff>180185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609F2DE-3C40-694D-B7C5-1B889429C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63</xdr:col>
      <xdr:colOff>8466</xdr:colOff>
      <xdr:row>6</xdr:row>
      <xdr:rowOff>91595</xdr:rowOff>
    </xdr:from>
    <xdr:to>
      <xdr:col>70</xdr:col>
      <xdr:colOff>374073</xdr:colOff>
      <xdr:row>27</xdr:row>
      <xdr:rowOff>52417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B4341A8-6612-BE4A-A28E-3EF2FB8B9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69</xdr:col>
      <xdr:colOff>361758</xdr:colOff>
      <xdr:row>26</xdr:row>
      <xdr:rowOff>36945</xdr:rowOff>
    </xdr:from>
    <xdr:to>
      <xdr:col>76</xdr:col>
      <xdr:colOff>725824</xdr:colOff>
      <xdr:row>46</xdr:row>
      <xdr:rowOff>200968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0F0CC7B-4C84-0245-B8E7-780B180DB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61</xdr:col>
      <xdr:colOff>541867</xdr:colOff>
      <xdr:row>29</xdr:row>
      <xdr:rowOff>50800</xdr:rowOff>
    </xdr:from>
    <xdr:to>
      <xdr:col>69</xdr:col>
      <xdr:colOff>77740</xdr:colOff>
      <xdr:row>50</xdr:row>
      <xdr:rowOff>16240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F98FB99-F9F5-EF44-94CD-72A21CB2EA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51</xdr:col>
      <xdr:colOff>427182</xdr:colOff>
      <xdr:row>5</xdr:row>
      <xdr:rowOff>80818</xdr:rowOff>
    </xdr:from>
    <xdr:to>
      <xdr:col>60</xdr:col>
      <xdr:colOff>254001</xdr:colOff>
      <xdr:row>27</xdr:row>
      <xdr:rowOff>150091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054E9D4-F1D9-C84A-BF4B-A97250D96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52</xdr:col>
      <xdr:colOff>0</xdr:colOff>
      <xdr:row>29</xdr:row>
      <xdr:rowOff>16933</xdr:rowOff>
    </xdr:from>
    <xdr:to>
      <xdr:col>59</xdr:col>
      <xdr:colOff>365607</xdr:colOff>
      <xdr:row>49</xdr:row>
      <xdr:rowOff>185573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47EC4A9-F144-0745-A455-5419A1535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52</xdr:col>
      <xdr:colOff>329045</xdr:colOff>
      <xdr:row>96</xdr:row>
      <xdr:rowOff>2309</xdr:rowOff>
    </xdr:from>
    <xdr:to>
      <xdr:col>57</xdr:col>
      <xdr:colOff>744682</xdr:colOff>
      <xdr:row>109</xdr:row>
      <xdr:rowOff>43872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1F19314-FFF8-AA4E-A1CC-6208ABF04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1270002</xdr:colOff>
      <xdr:row>196</xdr:row>
      <xdr:rowOff>169718</xdr:rowOff>
    </xdr:from>
    <xdr:to>
      <xdr:col>12</xdr:col>
      <xdr:colOff>762002</xdr:colOff>
      <xdr:row>210</xdr:row>
      <xdr:rowOff>3464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FC0EF52-53EF-B042-9DFA-1B37B21C75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334818</xdr:colOff>
      <xdr:row>196</xdr:row>
      <xdr:rowOff>204354</xdr:rowOff>
    </xdr:from>
    <xdr:to>
      <xdr:col>18</xdr:col>
      <xdr:colOff>750454</xdr:colOff>
      <xdr:row>210</xdr:row>
      <xdr:rowOff>38100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F5078AA-FA72-9247-AC2A-23FE4DA98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715501</xdr:colOff>
      <xdr:row>45</xdr:row>
      <xdr:rowOff>188457</xdr:rowOff>
    </xdr:from>
    <xdr:to>
      <xdr:col>30</xdr:col>
      <xdr:colOff>702802</xdr:colOff>
      <xdr:row>59</xdr:row>
      <xdr:rowOff>86857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673C12-9CBF-284C-A622-817D715C2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476250</xdr:colOff>
      <xdr:row>35</xdr:row>
      <xdr:rowOff>88900</xdr:rowOff>
    </xdr:from>
    <xdr:to>
      <xdr:col>34</xdr:col>
      <xdr:colOff>419100</xdr:colOff>
      <xdr:row>64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E60443-576D-9142-B9C8-0AB8925DF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473391</xdr:colOff>
      <xdr:row>66</xdr:row>
      <xdr:rowOff>34052</xdr:rowOff>
    </xdr:from>
    <xdr:to>
      <xdr:col>31</xdr:col>
      <xdr:colOff>622254</xdr:colOff>
      <xdr:row>89</xdr:row>
      <xdr:rowOff>127499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617C85-6B74-3042-858D-168CFC89D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285446</xdr:colOff>
      <xdr:row>105</xdr:row>
      <xdr:rowOff>101599</xdr:rowOff>
    </xdr:from>
    <xdr:to>
      <xdr:col>43</xdr:col>
      <xdr:colOff>685799</xdr:colOff>
      <xdr:row>131</xdr:row>
      <xdr:rowOff>188394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2E1D61-3A93-234B-A08E-B2EFAE767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431800</xdr:colOff>
      <xdr:row>46</xdr:row>
      <xdr:rowOff>88900</xdr:rowOff>
    </xdr:from>
    <xdr:to>
      <xdr:col>43</xdr:col>
      <xdr:colOff>196850</xdr:colOff>
      <xdr:row>68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D1D21C-A1A3-6547-8395-1FAAF74E1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590550</xdr:colOff>
      <xdr:row>38</xdr:row>
      <xdr:rowOff>120650</xdr:rowOff>
    </xdr:from>
    <xdr:to>
      <xdr:col>17</xdr:col>
      <xdr:colOff>209550</xdr:colOff>
      <xdr:row>52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62BF2F3-6D82-8E40-B461-A88B82AD8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35</xdr:col>
      <xdr:colOff>381000</xdr:colOff>
      <xdr:row>82</xdr:row>
      <xdr:rowOff>152400</xdr:rowOff>
    </xdr:from>
    <xdr:to>
      <xdr:col>44</xdr:col>
      <xdr:colOff>146050</xdr:colOff>
      <xdr:row>104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51C5C11-C3C8-1B46-80DA-B283C6DB0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292100</xdr:colOff>
      <xdr:row>16</xdr:row>
      <xdr:rowOff>63500</xdr:rowOff>
    </xdr:from>
    <xdr:to>
      <xdr:col>37</xdr:col>
      <xdr:colOff>234950</xdr:colOff>
      <xdr:row>32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D5042C0-9C22-AE49-8168-F6E345942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127000</xdr:colOff>
      <xdr:row>14</xdr:row>
      <xdr:rowOff>76200</xdr:rowOff>
    </xdr:from>
    <xdr:to>
      <xdr:col>41</xdr:col>
      <xdr:colOff>571500</xdr:colOff>
      <xdr:row>27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163B37-7996-4E44-AD21-62E6034E4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37</xdr:col>
      <xdr:colOff>685800</xdr:colOff>
      <xdr:row>10</xdr:row>
      <xdr:rowOff>184355</xdr:rowOff>
    </xdr:from>
    <xdr:to>
      <xdr:col>46</xdr:col>
      <xdr:colOff>260350</xdr:colOff>
      <xdr:row>36</xdr:row>
      <xdr:rowOff>127000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F11AD56-3976-724F-8873-F4E2B46C8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565832</xdr:colOff>
      <xdr:row>15</xdr:row>
      <xdr:rowOff>157718</xdr:rowOff>
    </xdr:from>
    <xdr:to>
      <xdr:col>14</xdr:col>
      <xdr:colOff>221704</xdr:colOff>
      <xdr:row>29</xdr:row>
      <xdr:rowOff>33176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31B9F0E-496E-354C-8C43-7C0559D75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412377</xdr:colOff>
      <xdr:row>7</xdr:row>
      <xdr:rowOff>129989</xdr:rowOff>
    </xdr:from>
    <xdr:to>
      <xdr:col>13</xdr:col>
      <xdr:colOff>802341</xdr:colOff>
      <xdr:row>27</xdr:row>
      <xdr:rowOff>22412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97C269-C0DA-2C46-9C62-EFEC08A8A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201707</xdr:colOff>
      <xdr:row>44</xdr:row>
      <xdr:rowOff>124758</xdr:rowOff>
    </xdr:from>
    <xdr:to>
      <xdr:col>27</xdr:col>
      <xdr:colOff>642471</xdr:colOff>
      <xdr:row>58</xdr:row>
      <xdr:rowOff>23158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1C309A-588D-D647-AED6-A6BF8B038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926352</xdr:colOff>
      <xdr:row>5</xdr:row>
      <xdr:rowOff>29883</xdr:rowOff>
    </xdr:from>
    <xdr:to>
      <xdr:col>26</xdr:col>
      <xdr:colOff>814292</xdr:colOff>
      <xdr:row>22</xdr:row>
      <xdr:rowOff>175559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68907AC-CF93-B344-B658-C083926729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487082</xdr:colOff>
      <xdr:row>47</xdr:row>
      <xdr:rowOff>153147</xdr:rowOff>
    </xdr:from>
    <xdr:to>
      <xdr:col>26</xdr:col>
      <xdr:colOff>375022</xdr:colOff>
      <xdr:row>65</xdr:row>
      <xdr:rowOff>89646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B02B9AE-9568-8849-B6EC-E401C1894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493059</xdr:colOff>
      <xdr:row>66</xdr:row>
      <xdr:rowOff>14941</xdr:rowOff>
    </xdr:from>
    <xdr:to>
      <xdr:col>26</xdr:col>
      <xdr:colOff>380999</xdr:colOff>
      <xdr:row>83</xdr:row>
      <xdr:rowOff>160617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C68D5EB-7A49-614C-824F-2616EF401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990600</xdr:colOff>
      <xdr:row>24</xdr:row>
      <xdr:rowOff>84666</xdr:rowOff>
    </xdr:from>
    <xdr:to>
      <xdr:col>27</xdr:col>
      <xdr:colOff>49305</xdr:colOff>
      <xdr:row>40</xdr:row>
      <xdr:rowOff>215402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2084414-9127-FB4D-B14B-49B085BD2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44824</xdr:colOff>
      <xdr:row>5</xdr:row>
      <xdr:rowOff>59765</xdr:rowOff>
    </xdr:from>
    <xdr:to>
      <xdr:col>35</xdr:col>
      <xdr:colOff>22411</xdr:colOff>
      <xdr:row>22</xdr:row>
      <xdr:rowOff>205441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D0D396B-CD52-AA4E-A439-D1C48CFA0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741083</xdr:colOff>
      <xdr:row>27</xdr:row>
      <xdr:rowOff>16933</xdr:rowOff>
    </xdr:from>
    <xdr:to>
      <xdr:col>35</xdr:col>
      <xdr:colOff>718670</xdr:colOff>
      <xdr:row>43</xdr:row>
      <xdr:rowOff>44076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DF97737-59A8-4A46-BF5F-69C8F9CC1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614082</xdr:colOff>
      <xdr:row>70</xdr:row>
      <xdr:rowOff>146423</xdr:rowOff>
    </xdr:from>
    <xdr:to>
      <xdr:col>35</xdr:col>
      <xdr:colOff>578222</xdr:colOff>
      <xdr:row>88</xdr:row>
      <xdr:rowOff>101599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D120711-1687-7748-9BF6-DF75EC2BB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745066</xdr:colOff>
      <xdr:row>47</xdr:row>
      <xdr:rowOff>169334</xdr:rowOff>
    </xdr:from>
    <xdr:to>
      <xdr:col>35</xdr:col>
      <xdr:colOff>718420</xdr:colOff>
      <xdr:row>66</xdr:row>
      <xdr:rowOff>10210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9034551-9983-C943-A15F-7671254A1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36</xdr:col>
      <xdr:colOff>457200</xdr:colOff>
      <xdr:row>25</xdr:row>
      <xdr:rowOff>1</xdr:rowOff>
    </xdr:from>
    <xdr:to>
      <xdr:col>44</xdr:col>
      <xdr:colOff>434787</xdr:colOff>
      <xdr:row>41</xdr:row>
      <xdr:rowOff>10210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C21989F-F9AD-9F4E-91BA-88D3A12A9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36</xdr:col>
      <xdr:colOff>287866</xdr:colOff>
      <xdr:row>50</xdr:row>
      <xdr:rowOff>16934</xdr:rowOff>
    </xdr:from>
    <xdr:to>
      <xdr:col>44</xdr:col>
      <xdr:colOff>265453</xdr:colOff>
      <xdr:row>68</xdr:row>
      <xdr:rowOff>94877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9B4E4BC-9652-F04D-95A3-9713A8A04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0</xdr:colOff>
      <xdr:row>33</xdr:row>
      <xdr:rowOff>0</xdr:rowOff>
    </xdr:from>
    <xdr:to>
      <xdr:col>20</xdr:col>
      <xdr:colOff>62253</xdr:colOff>
      <xdr:row>49</xdr:row>
      <xdr:rowOff>111810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B644EF7-DF4A-C242-9CB8-E115910B4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673100</xdr:colOff>
      <xdr:row>42</xdr:row>
      <xdr:rowOff>165100</xdr:rowOff>
    </xdr:from>
    <xdr:to>
      <xdr:col>11</xdr:col>
      <xdr:colOff>292100</xdr:colOff>
      <xdr:row>56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75B899-5BF2-DE43-B4B0-A32FE8DD5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806077</xdr:colOff>
      <xdr:row>15</xdr:row>
      <xdr:rowOff>714189</xdr:rowOff>
    </xdr:from>
    <xdr:to>
      <xdr:col>15</xdr:col>
      <xdr:colOff>370541</xdr:colOff>
      <xdr:row>37</xdr:row>
      <xdr:rowOff>60512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35F4C1-EBA8-974A-B9C3-B0C4DF05D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201707</xdr:colOff>
      <xdr:row>39</xdr:row>
      <xdr:rowOff>124758</xdr:rowOff>
    </xdr:from>
    <xdr:to>
      <xdr:col>27</xdr:col>
      <xdr:colOff>642471</xdr:colOff>
      <xdr:row>53</xdr:row>
      <xdr:rowOff>23158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D24DE2-8043-9F40-AC2C-A3EF2E071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202452</xdr:colOff>
      <xdr:row>6</xdr:row>
      <xdr:rowOff>139700</xdr:rowOff>
    </xdr:from>
    <xdr:to>
      <xdr:col>30</xdr:col>
      <xdr:colOff>191992</xdr:colOff>
      <xdr:row>18</xdr:row>
      <xdr:rowOff>467659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4D0696-85D2-014F-96C6-7C739442B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533400</xdr:colOff>
      <xdr:row>19</xdr:row>
      <xdr:rowOff>25400</xdr:rowOff>
    </xdr:from>
    <xdr:to>
      <xdr:col>30</xdr:col>
      <xdr:colOff>214405</xdr:colOff>
      <xdr:row>35</xdr:row>
      <xdr:rowOff>156135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CA4A95-A868-EA4C-85C2-053574569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44824</xdr:colOff>
      <xdr:row>1</xdr:row>
      <xdr:rowOff>0</xdr:rowOff>
    </xdr:from>
    <xdr:to>
      <xdr:col>35</xdr:col>
      <xdr:colOff>22411</xdr:colOff>
      <xdr:row>17</xdr:row>
      <xdr:rowOff>205441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7092AF-7E76-8346-9D11-CA1EBFC37A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791883</xdr:colOff>
      <xdr:row>29</xdr:row>
      <xdr:rowOff>0</xdr:rowOff>
    </xdr:from>
    <xdr:to>
      <xdr:col>35</xdr:col>
      <xdr:colOff>769470</xdr:colOff>
      <xdr:row>46</xdr:row>
      <xdr:rowOff>145676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B0273E-0D6A-2349-87D0-8E33BF25B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663610</xdr:colOff>
      <xdr:row>28</xdr:row>
      <xdr:rowOff>1279197</xdr:rowOff>
    </xdr:from>
    <xdr:to>
      <xdr:col>16</xdr:col>
      <xdr:colOff>249765</xdr:colOff>
      <xdr:row>41</xdr:row>
      <xdr:rowOff>154006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EC24E7A-BCF2-1A41-87E0-C2A53F1A8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660400</xdr:colOff>
      <xdr:row>42</xdr:row>
      <xdr:rowOff>12700</xdr:rowOff>
    </xdr:from>
    <xdr:to>
      <xdr:col>16</xdr:col>
      <xdr:colOff>246555</xdr:colOff>
      <xdr:row>55</xdr:row>
      <xdr:rowOff>99119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DBFA9C2-535A-B346-B572-E646AA03E8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0</xdr:colOff>
      <xdr:row>14</xdr:row>
      <xdr:rowOff>0</xdr:rowOff>
    </xdr:from>
    <xdr:to>
      <xdr:col>15</xdr:col>
      <xdr:colOff>506505</xdr:colOff>
      <xdr:row>23</xdr:row>
      <xdr:rowOff>549835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F48928F-6E6D-2146-8D2E-88AD00A7E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1</xdr:row>
      <xdr:rowOff>50800</xdr:rowOff>
    </xdr:from>
    <xdr:to>
      <xdr:col>10</xdr:col>
      <xdr:colOff>0</xdr:colOff>
      <xdr:row>19</xdr:row>
      <xdr:rowOff>56776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806E3-F13E-494C-B6FA-1D065FC08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190500</xdr:rowOff>
    </xdr:from>
    <xdr:to>
      <xdr:col>10</xdr:col>
      <xdr:colOff>0</xdr:colOff>
      <xdr:row>37</xdr:row>
      <xdr:rowOff>196476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B9C462-F5D7-B341-ABB8-AD91D018C2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9</xdr:col>
      <xdr:colOff>812800</xdr:colOff>
      <xdr:row>57</xdr:row>
      <xdr:rowOff>5976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B25266-C28E-5843-A823-28D101AC0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500706</xdr:colOff>
      <xdr:row>3</xdr:row>
      <xdr:rowOff>0</xdr:rowOff>
    </xdr:from>
    <xdr:to>
      <xdr:col>22</xdr:col>
      <xdr:colOff>473938</xdr:colOff>
      <xdr:row>21</xdr:row>
      <xdr:rowOff>5976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615546-4BA7-574B-BB5A-EB430B07A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482600</xdr:colOff>
      <xdr:row>21</xdr:row>
      <xdr:rowOff>139700</xdr:rowOff>
    </xdr:from>
    <xdr:to>
      <xdr:col>22</xdr:col>
      <xdr:colOff>469900</xdr:colOff>
      <xdr:row>39</xdr:row>
      <xdr:rowOff>145676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9387FF-4541-E648-A643-1F57AF13D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478953</xdr:colOff>
      <xdr:row>40</xdr:row>
      <xdr:rowOff>152400</xdr:rowOff>
    </xdr:from>
    <xdr:to>
      <xdr:col>22</xdr:col>
      <xdr:colOff>459219</xdr:colOff>
      <xdr:row>58</xdr:row>
      <xdr:rowOff>158376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C857F2-DB06-4942-904F-644EEF619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12700</xdr:colOff>
      <xdr:row>2</xdr:row>
      <xdr:rowOff>139700</xdr:rowOff>
    </xdr:from>
    <xdr:to>
      <xdr:col>32</xdr:col>
      <xdr:colOff>812800</xdr:colOff>
      <xdr:row>16</xdr:row>
      <xdr:rowOff>82176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9C103DF-5ED9-8D47-BA39-5689FDB9C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12700</xdr:colOff>
      <xdr:row>16</xdr:row>
      <xdr:rowOff>114300</xdr:rowOff>
    </xdr:from>
    <xdr:to>
      <xdr:col>33</xdr:col>
      <xdr:colOff>12700</xdr:colOff>
      <xdr:row>30</xdr:row>
      <xdr:rowOff>56776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C8A64C4-320E-054B-B76B-5810FAEB5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25400</xdr:colOff>
      <xdr:row>30</xdr:row>
      <xdr:rowOff>76200</xdr:rowOff>
    </xdr:from>
    <xdr:to>
      <xdr:col>33</xdr:col>
      <xdr:colOff>12700</xdr:colOff>
      <xdr:row>44</xdr:row>
      <xdr:rowOff>18676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A6B990C-9E88-D448-9249-86C31E69E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nry/Documents/Research/Mantle%20Xenoliths/AZ18%20Samples/Microprobe%20July%202020/Final%20Microprobe%20Data/AB+HT_EMPA_July_2020_SIMS-Mounts_HenrysSampl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nry/Documents/Research/Mantle%20Xenoliths/AZ18%20Samples/Microprobe%20October%202021/AZ18_Slab_Oct_2021_EMP_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ivine Profiles_WDS+EDS"/>
      <sheetName val="MI Adjacent Olivine"/>
      <sheetName val="Glasses"/>
      <sheetName val="Pyroxenes"/>
      <sheetName val="Pyroxenes and Spinel"/>
      <sheetName val="Sheet3"/>
      <sheetName val="Pyroxene Spinel Pivot"/>
      <sheetName val="Sheet2"/>
    </sheetNames>
    <sheetDataSet>
      <sheetData sheetId="0">
        <row r="541">
          <cell r="AX541">
            <v>0.15836700000000001</v>
          </cell>
          <cell r="CK541">
            <v>0</v>
          </cell>
        </row>
        <row r="542">
          <cell r="AX542">
            <v>0.152221</v>
          </cell>
          <cell r="CK542">
            <v>2.5</v>
          </cell>
        </row>
        <row r="543">
          <cell r="AX543">
            <v>0.111649</v>
          </cell>
          <cell r="CK543">
            <v>5.0612496949730827</v>
          </cell>
        </row>
        <row r="544">
          <cell r="AX544">
            <v>0.13378200000000001</v>
          </cell>
          <cell r="CK544">
            <v>7.4819933823548386</v>
          </cell>
        </row>
        <row r="545">
          <cell r="AX545">
            <v>0.14802399999999999</v>
          </cell>
          <cell r="CK545">
            <v>9.9819933823548386</v>
          </cell>
        </row>
        <row r="546">
          <cell r="AX546">
            <v>0.163525</v>
          </cell>
          <cell r="CK546">
            <v>12.543243077327922</v>
          </cell>
        </row>
        <row r="547">
          <cell r="AX547">
            <v>0.15257599999999999</v>
          </cell>
          <cell r="CK547">
            <v>15.043243077327922</v>
          </cell>
        </row>
        <row r="548">
          <cell r="AX548">
            <v>0.158718</v>
          </cell>
          <cell r="CK548">
            <v>17.463986764709677</v>
          </cell>
        </row>
        <row r="549">
          <cell r="AX549">
            <v>0.15579200000000001</v>
          </cell>
          <cell r="CK549">
            <v>20.025236459683043</v>
          </cell>
        </row>
        <row r="550">
          <cell r="AX550">
            <v>0.14063800000000001</v>
          </cell>
          <cell r="CK550">
            <v>22.525236459683043</v>
          </cell>
        </row>
        <row r="551">
          <cell r="AX551">
            <v>0.15472900000000001</v>
          </cell>
          <cell r="CK551">
            <v>25.025236459683043</v>
          </cell>
        </row>
        <row r="552">
          <cell r="AX552">
            <v>0.14126900000000001</v>
          </cell>
          <cell r="CK552">
            <v>27.509184929358941</v>
          </cell>
        </row>
        <row r="553">
          <cell r="AX553">
            <v>0.15814700000000001</v>
          </cell>
          <cell r="CK553">
            <v>30.009184929358941</v>
          </cell>
        </row>
        <row r="554">
          <cell r="AX554">
            <v>0.14580699999999999</v>
          </cell>
          <cell r="CK554">
            <v>32.509184929358938</v>
          </cell>
        </row>
        <row r="555">
          <cell r="AX555">
            <v>0.14397199999999999</v>
          </cell>
          <cell r="CK555">
            <v>35.070434624332023</v>
          </cell>
        </row>
        <row r="556">
          <cell r="AX556">
            <v>0.13585900000000001</v>
          </cell>
          <cell r="CK556">
            <v>37.491178311713782</v>
          </cell>
        </row>
        <row r="557">
          <cell r="AX557">
            <v>0.14604900000000001</v>
          </cell>
          <cell r="CK557">
            <v>39.991178311713782</v>
          </cell>
        </row>
        <row r="558">
          <cell r="AX558">
            <v>0.15320900000000001</v>
          </cell>
          <cell r="CK558">
            <v>42.491178311713782</v>
          </cell>
        </row>
        <row r="559">
          <cell r="AX559">
            <v>0.15523899999999999</v>
          </cell>
          <cell r="CK559">
            <v>45.052428006686867</v>
          </cell>
        </row>
        <row r="560">
          <cell r="AX560">
            <v>0.148308</v>
          </cell>
          <cell r="CK560">
            <v>47.473171694068625</v>
          </cell>
        </row>
        <row r="561">
          <cell r="AX561">
            <v>0.14591499999999999</v>
          </cell>
          <cell r="CK561">
            <v>49.973171694068625</v>
          </cell>
        </row>
        <row r="562">
          <cell r="AX562">
            <v>0.160216</v>
          </cell>
          <cell r="CK562">
            <v>52.534421389041711</v>
          </cell>
        </row>
        <row r="563">
          <cell r="AX563">
            <v>0.149336</v>
          </cell>
          <cell r="CK563">
            <v>55.034421389041711</v>
          </cell>
        </row>
        <row r="564">
          <cell r="AX564">
            <v>0.157194</v>
          </cell>
          <cell r="CK564">
            <v>57.455165076423469</v>
          </cell>
        </row>
        <row r="565">
          <cell r="AX565">
            <v>0.16137799999999999</v>
          </cell>
          <cell r="CK565">
            <v>60.016414771396839</v>
          </cell>
        </row>
        <row r="566">
          <cell r="AX566">
            <v>0.14002899999999999</v>
          </cell>
          <cell r="CK566">
            <v>62.516414771396839</v>
          </cell>
        </row>
        <row r="567">
          <cell r="AX567">
            <v>0.149226</v>
          </cell>
          <cell r="CK567">
            <v>65.016414771396839</v>
          </cell>
        </row>
        <row r="568">
          <cell r="AX568">
            <v>0.149122</v>
          </cell>
          <cell r="CK568">
            <v>67.500363241071341</v>
          </cell>
        </row>
        <row r="569">
          <cell r="AX569">
            <v>0.14785999999999999</v>
          </cell>
          <cell r="CK569">
            <v>70.000363241071341</v>
          </cell>
        </row>
        <row r="570">
          <cell r="AX570">
            <v>0.14582899999999999</v>
          </cell>
          <cell r="CK570">
            <v>72.500363241071341</v>
          </cell>
        </row>
        <row r="571">
          <cell r="AX571">
            <v>0.15764600000000001</v>
          </cell>
          <cell r="CK571">
            <v>75.061612936044426</v>
          </cell>
        </row>
        <row r="572">
          <cell r="AX572">
            <v>0.141319</v>
          </cell>
          <cell r="CK572">
            <v>77.482356623427606</v>
          </cell>
        </row>
        <row r="573">
          <cell r="AX573">
            <v>0.14655000000000001</v>
          </cell>
          <cell r="CK573">
            <v>79.982356623427606</v>
          </cell>
        </row>
        <row r="574">
          <cell r="AX574">
            <v>0.14827299999999999</v>
          </cell>
          <cell r="CK574">
            <v>82.543606318400691</v>
          </cell>
        </row>
        <row r="575">
          <cell r="AX575">
            <v>0.15279400000000001</v>
          </cell>
          <cell r="CK575">
            <v>85.043606318400691</v>
          </cell>
        </row>
        <row r="576">
          <cell r="AX576">
            <v>0.137604</v>
          </cell>
          <cell r="CK576">
            <v>87.46435000578245</v>
          </cell>
        </row>
        <row r="577">
          <cell r="AX577">
            <v>0.150951</v>
          </cell>
          <cell r="CK577">
            <v>90.025599700755535</v>
          </cell>
        </row>
        <row r="578">
          <cell r="AX578">
            <v>0.125084</v>
          </cell>
          <cell r="CK578">
            <v>92.525599700755535</v>
          </cell>
        </row>
        <row r="579">
          <cell r="AX579">
            <v>0.14663699999999999</v>
          </cell>
          <cell r="CK579">
            <v>95.025599700755535</v>
          </cell>
        </row>
        <row r="580">
          <cell r="AX580">
            <v>0.15415799999999999</v>
          </cell>
          <cell r="CK580">
            <v>97.509548170430335</v>
          </cell>
        </row>
        <row r="581">
          <cell r="AX581">
            <v>0.14135400000000001</v>
          </cell>
          <cell r="CK581">
            <v>100.00954817043034</v>
          </cell>
        </row>
        <row r="582">
          <cell r="AX582">
            <v>0.14477999999999999</v>
          </cell>
          <cell r="CK582">
            <v>108.99063941815771</v>
          </cell>
        </row>
        <row r="583">
          <cell r="AX583">
            <v>0.13680400000000001</v>
          </cell>
          <cell r="CK583">
            <v>117.97173066588508</v>
          </cell>
        </row>
        <row r="584">
          <cell r="AX584">
            <v>0.13150700000000001</v>
          </cell>
          <cell r="CK584">
            <v>126.952821913611</v>
          </cell>
        </row>
        <row r="585">
          <cell r="AX585">
            <v>0.132271</v>
          </cell>
          <cell r="CK585">
            <v>135.93391316133838</v>
          </cell>
        </row>
        <row r="586">
          <cell r="AX586">
            <v>0.13481299999999999</v>
          </cell>
          <cell r="CK586">
            <v>144.91500440906574</v>
          </cell>
        </row>
        <row r="587">
          <cell r="AX587">
            <v>0.12879299999999999</v>
          </cell>
          <cell r="CK587">
            <v>153.95768100396862</v>
          </cell>
        </row>
        <row r="588">
          <cell r="AX588">
            <v>0.128994</v>
          </cell>
          <cell r="CK588">
            <v>162.93877225169598</v>
          </cell>
        </row>
        <row r="589">
          <cell r="AX589">
            <v>0.14038300000000001</v>
          </cell>
          <cell r="CK589">
            <v>171.99912544569366</v>
          </cell>
        </row>
        <row r="590">
          <cell r="AX590">
            <v>0.150002</v>
          </cell>
          <cell r="CK590">
            <v>180.98021669342103</v>
          </cell>
        </row>
        <row r="591">
          <cell r="AX591">
            <v>0.135938</v>
          </cell>
          <cell r="CK591">
            <v>189.96130794114839</v>
          </cell>
        </row>
        <row r="592">
          <cell r="AX592">
            <v>0.13556199999999999</v>
          </cell>
          <cell r="CK592">
            <v>198.94239918887575</v>
          </cell>
        </row>
        <row r="593">
          <cell r="AX593">
            <v>0.125725</v>
          </cell>
          <cell r="CK593">
            <v>207.9234904366017</v>
          </cell>
        </row>
        <row r="594">
          <cell r="AX594">
            <v>0.13431199999999999</v>
          </cell>
          <cell r="CK594">
            <v>216.90458168432906</v>
          </cell>
        </row>
        <row r="595">
          <cell r="AX595">
            <v>0.14374300000000001</v>
          </cell>
          <cell r="CK595">
            <v>225.88567293205642</v>
          </cell>
        </row>
        <row r="596">
          <cell r="AX596">
            <v>0.127355</v>
          </cell>
          <cell r="CK596">
            <v>234.92834952695929</v>
          </cell>
        </row>
        <row r="597">
          <cell r="AX597">
            <v>0.13454099999999999</v>
          </cell>
          <cell r="CK597">
            <v>243.90944077468666</v>
          </cell>
        </row>
        <row r="598">
          <cell r="AX598">
            <v>0.13649800000000001</v>
          </cell>
          <cell r="CK598">
            <v>252.8905320224126</v>
          </cell>
        </row>
        <row r="599">
          <cell r="AX599">
            <v>0.14988499999999999</v>
          </cell>
          <cell r="CK599">
            <v>261.87162327013999</v>
          </cell>
        </row>
        <row r="600">
          <cell r="AX600">
            <v>0.14347699999999999</v>
          </cell>
          <cell r="CK600">
            <v>270.85271451786735</v>
          </cell>
        </row>
      </sheetData>
      <sheetData sheetId="1"/>
      <sheetData sheetId="2"/>
      <sheetData sheetId="3">
        <row r="62">
          <cell r="AU62">
            <v>0.33784700000000001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ass"/>
      <sheetName val="Averages"/>
      <sheetName val="cpx Sort"/>
      <sheetName val="cpx"/>
      <sheetName val="spinel sort"/>
      <sheetName val="spinel"/>
      <sheetName val="cpx MP"/>
      <sheetName val="cpx MP ignore plag region"/>
      <sheetName val="cpx MP Deep"/>
      <sheetName val="glass MP Deep"/>
      <sheetName val="EMP Colocation"/>
      <sheetName val="Rhodes Diagram"/>
      <sheetName val="Laser Positions"/>
      <sheetName val="Laser CPX Positions"/>
      <sheetName val="Laser glass Positions"/>
    </sheetNames>
    <sheetDataSet>
      <sheetData sheetId="0">
        <row r="1">
          <cell r="Z1" t="str">
            <v>MgO</v>
          </cell>
        </row>
        <row r="2">
          <cell r="AE2">
            <v>6.0167719999999996</v>
          </cell>
          <cell r="AF2">
            <v>1.753976</v>
          </cell>
        </row>
        <row r="3">
          <cell r="AE3">
            <v>7.9437530000000001</v>
          </cell>
          <cell r="AF3">
            <v>1.9534629999999999</v>
          </cell>
        </row>
        <row r="4">
          <cell r="AE4">
            <v>7.1545709999999998</v>
          </cell>
          <cell r="AF4">
            <v>1.700334</v>
          </cell>
        </row>
        <row r="5">
          <cell r="AE5">
            <v>6.8132279999999996</v>
          </cell>
          <cell r="AF5">
            <v>1.6843509999999999</v>
          </cell>
        </row>
        <row r="6">
          <cell r="AE6">
            <v>7.1923329999999996</v>
          </cell>
          <cell r="AF6">
            <v>1.7878039999999999</v>
          </cell>
        </row>
        <row r="7">
          <cell r="AE7">
            <v>5.9545870000000001</v>
          </cell>
          <cell r="AF7">
            <v>1.3814379999999999</v>
          </cell>
        </row>
        <row r="8">
          <cell r="AE8">
            <v>8.4566909999999993</v>
          </cell>
          <cell r="AF8">
            <v>1.581863</v>
          </cell>
        </row>
        <row r="9">
          <cell r="AE9">
            <v>8.5318559999999994</v>
          </cell>
          <cell r="AF9">
            <v>1.6000799999999999</v>
          </cell>
        </row>
        <row r="10">
          <cell r="AE10">
            <v>7.504308</v>
          </cell>
          <cell r="AF10">
            <v>1.690142</v>
          </cell>
        </row>
        <row r="11">
          <cell r="AE11">
            <v>7.5071750000000002</v>
          </cell>
          <cell r="AF11">
            <v>1.7737579999999999</v>
          </cell>
        </row>
        <row r="12">
          <cell r="AE12">
            <v>9.2915720000000004</v>
          </cell>
          <cell r="AF12">
            <v>1.653769</v>
          </cell>
        </row>
        <row r="13">
          <cell r="AE13">
            <v>9.2942009999999993</v>
          </cell>
          <cell r="AF13">
            <v>1.697948</v>
          </cell>
        </row>
        <row r="14">
          <cell r="AE14">
            <v>5.7661360000000004</v>
          </cell>
          <cell r="AF14">
            <v>2.360843</v>
          </cell>
        </row>
        <row r="15">
          <cell r="AE15">
            <v>7.6199440000000003</v>
          </cell>
          <cell r="AF15">
            <v>2.3691749999999998</v>
          </cell>
        </row>
        <row r="16">
          <cell r="AE16">
            <v>7.3536270000000004</v>
          </cell>
          <cell r="AF16">
            <v>2.271515</v>
          </cell>
        </row>
        <row r="17">
          <cell r="AE17">
            <v>5.8791200000000003</v>
          </cell>
          <cell r="AF17">
            <v>2.3768389999999999</v>
          </cell>
        </row>
        <row r="18">
          <cell r="AE18">
            <v>7.0009620000000004</v>
          </cell>
          <cell r="AF18">
            <v>2.2029839999999998</v>
          </cell>
        </row>
        <row r="19">
          <cell r="AE19">
            <v>6.5094779999999997</v>
          </cell>
          <cell r="AF19">
            <v>2.3009040000000001</v>
          </cell>
        </row>
        <row r="20">
          <cell r="AE20">
            <v>7.0081340000000001</v>
          </cell>
          <cell r="AF20">
            <v>2.2800250000000002</v>
          </cell>
        </row>
        <row r="21">
          <cell r="AE21">
            <v>7.1177349999999997</v>
          </cell>
          <cell r="AF21">
            <v>2.1922410000000001</v>
          </cell>
        </row>
        <row r="22">
          <cell r="AE22">
            <v>6.3294249999999996</v>
          </cell>
          <cell r="AF22">
            <v>2.230613</v>
          </cell>
        </row>
        <row r="23">
          <cell r="AE23">
            <v>7.3312439999999999</v>
          </cell>
          <cell r="AF23">
            <v>1.004794</v>
          </cell>
        </row>
        <row r="24">
          <cell r="AE24">
            <v>8.3404469999999993</v>
          </cell>
          <cell r="AF24">
            <v>0.98307199999999995</v>
          </cell>
        </row>
        <row r="25">
          <cell r="AE25">
            <v>8.1603399999999997</v>
          </cell>
          <cell r="AF25">
            <v>1.015876</v>
          </cell>
        </row>
        <row r="26">
          <cell r="AE26">
            <v>8.7780229999999992</v>
          </cell>
          <cell r="AF26">
            <v>1.1124039999999999</v>
          </cell>
        </row>
        <row r="27">
          <cell r="AE27">
            <v>9.1396870000000003</v>
          </cell>
          <cell r="AF27">
            <v>0.98365800000000003</v>
          </cell>
        </row>
        <row r="28">
          <cell r="AE28">
            <v>9.8338020000000004</v>
          </cell>
          <cell r="AF28">
            <v>1.1820170000000001</v>
          </cell>
        </row>
        <row r="29">
          <cell r="AE29">
            <v>9.1644419999999993</v>
          </cell>
          <cell r="AF29">
            <v>0.93999299999999997</v>
          </cell>
        </row>
        <row r="30">
          <cell r="AE30">
            <v>9.8024620000000002</v>
          </cell>
          <cell r="AF30">
            <v>0.92596900000000004</v>
          </cell>
        </row>
        <row r="31">
          <cell r="AE31">
            <v>9.4639889999999998</v>
          </cell>
          <cell r="AF31">
            <v>0.94655299999999998</v>
          </cell>
        </row>
        <row r="32">
          <cell r="AE32">
            <v>9.083774</v>
          </cell>
          <cell r="AF32">
            <v>0.80079800000000001</v>
          </cell>
        </row>
        <row r="33">
          <cell r="AE33">
            <v>8.5964569999999991</v>
          </cell>
          <cell r="AF33">
            <v>0.84024100000000002</v>
          </cell>
        </row>
        <row r="34">
          <cell r="AE34">
            <v>9.679665</v>
          </cell>
          <cell r="AF34">
            <v>0.96169899999999997</v>
          </cell>
        </row>
        <row r="35">
          <cell r="AE35">
            <v>9.4657339999999994</v>
          </cell>
          <cell r="AF35">
            <v>1.0823069999999999</v>
          </cell>
        </row>
        <row r="36">
          <cell r="AE36">
            <v>10.272130000000001</v>
          </cell>
          <cell r="AF36">
            <v>1.089996</v>
          </cell>
        </row>
        <row r="37">
          <cell r="AE37">
            <v>9.8877380000000006</v>
          </cell>
          <cell r="AF37">
            <v>0.95285299999999995</v>
          </cell>
        </row>
        <row r="38">
          <cell r="AE38">
            <v>9.5867450000000005</v>
          </cell>
          <cell r="AF38">
            <v>1.0048999999999999</v>
          </cell>
        </row>
        <row r="39">
          <cell r="AE39">
            <v>10.123279999999999</v>
          </cell>
          <cell r="AF39">
            <v>0.96733599999999997</v>
          </cell>
        </row>
        <row r="40">
          <cell r="AE40">
            <v>9.6019620000000003</v>
          </cell>
          <cell r="AF40">
            <v>0.97601700000000002</v>
          </cell>
        </row>
        <row r="41">
          <cell r="AE41">
            <v>9.4451269999999994</v>
          </cell>
          <cell r="AF41">
            <v>0.96310399999999996</v>
          </cell>
        </row>
        <row r="42">
          <cell r="AE42">
            <v>9.3152399999999993</v>
          </cell>
          <cell r="AF42">
            <v>0.97418300000000002</v>
          </cell>
        </row>
        <row r="43">
          <cell r="AE43">
            <v>9.1938040000000001</v>
          </cell>
          <cell r="AF43">
            <v>0.96168900000000002</v>
          </cell>
        </row>
        <row r="44">
          <cell r="AE44">
            <v>9.0267660000000003</v>
          </cell>
          <cell r="AF44">
            <v>0.96798300000000004</v>
          </cell>
        </row>
        <row r="45">
          <cell r="AE45">
            <v>9.1692730000000005</v>
          </cell>
          <cell r="AF45">
            <v>0.96615099999999998</v>
          </cell>
        </row>
        <row r="46">
          <cell r="AE46">
            <v>9.6257730000000006</v>
          </cell>
          <cell r="AF46">
            <v>0.96186000000000005</v>
          </cell>
        </row>
        <row r="47">
          <cell r="AE47">
            <v>8.5931569999999997</v>
          </cell>
          <cell r="AF47">
            <v>0.95167400000000002</v>
          </cell>
        </row>
        <row r="48">
          <cell r="AE48">
            <v>9.1746739999999996</v>
          </cell>
          <cell r="AF48">
            <v>0.992815</v>
          </cell>
        </row>
        <row r="49">
          <cell r="AE49">
            <v>8.7281180000000003</v>
          </cell>
          <cell r="AF49">
            <v>0.88103799999999999</v>
          </cell>
        </row>
        <row r="50">
          <cell r="AE50">
            <v>8.2913680000000003</v>
          </cell>
          <cell r="AF50">
            <v>0.88861699999999999</v>
          </cell>
        </row>
        <row r="51">
          <cell r="AE51">
            <v>8.4420819999999992</v>
          </cell>
          <cell r="AF51">
            <v>0.89219000000000004</v>
          </cell>
        </row>
      </sheetData>
      <sheetData sheetId="1"/>
      <sheetData sheetId="2"/>
      <sheetData sheetId="3">
        <row r="2">
          <cell r="V2">
            <v>59.874699999999997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118">
          <cell r="D118">
            <v>53.113383584284747</v>
          </cell>
        </row>
      </sheetData>
      <sheetData sheetId="11"/>
      <sheetData sheetId="12"/>
      <sheetData sheetId="13"/>
      <sheetData sheetId="1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 Towbin" refreshedDate="44783.599252546293" createdVersion="7" refreshedVersion="7" minRefreshableVersion="3" recordCount="1247" xr:uid="{A700A855-244C-064D-9B20-0D51D0C68105}">
  <cacheSource type="worksheet">
    <worksheetSource ref="A1:AQ1048576" sheet="Olivine"/>
  </cacheSource>
  <cacheFields count="43">
    <cacheField name="DataSet/Point" numFmtId="0">
      <sharedItems containsBlank="1"/>
    </cacheField>
    <cacheField name="Comment" numFmtId="0">
      <sharedItems containsBlank="1"/>
    </cacheField>
    <cacheField name="Phase" numFmtId="0">
      <sharedItems containsBlank="1"/>
    </cacheField>
    <cacheField name="Category" numFmtId="0">
      <sharedItems containsBlank="1"/>
    </cacheField>
    <cacheField name="Shape" numFmtId="0">
      <sharedItems containsNonDate="0" containsString="0" containsBlank="1"/>
    </cacheField>
    <cacheField name="Grain_Name" numFmtId="0">
      <sharedItems containsBlank="1"/>
    </cacheField>
    <cacheField name="Profile" numFmtId="0">
      <sharedItems containsBlank="1"/>
    </cacheField>
    <cacheField name="Profile_Number" numFmtId="0">
      <sharedItems containsBlank="1"/>
    </cacheField>
    <cacheField name="Profile_Name" numFmtId="0">
      <sharedItems containsBlank="1"/>
    </cacheField>
    <cacheField name="Paired_Grains" numFmtId="0">
      <sharedItems containsNonDate="0" containsString="0" containsBlank="1"/>
    </cacheField>
    <cacheField name="Xenolith_Or_Sample" numFmtId="0">
      <sharedItems containsBlank="1" count="11">
        <s v="GCB1"/>
        <s v="Scoria"/>
        <s v="MP"/>
        <s v="standard"/>
        <m/>
        <s v="San Carlos"/>
        <s v="AZ18 WHT06"/>
        <s v="AZ18 WHT01"/>
        <s v="Xenocryst"/>
        <s v="GCB1A R31"/>
        <s v="Phenocryst"/>
      </sharedItems>
    </cacheField>
    <cacheField name="Collection Date" numFmtId="0">
      <sharedItems containsNonDate="0" containsDate="1" containsString="0" containsBlank="1" minDate="2018-07-01T00:00:00" maxDate="2022-02-02T00:00:00"/>
    </cacheField>
    <cacheField name="Marked_bad" numFmtId="0">
      <sharedItems containsBlank="1"/>
    </cacheField>
    <cacheField name="Ignore" numFmtId="0">
      <sharedItems containsBlank="1" count="2">
        <s v="yes"/>
        <m/>
      </sharedItems>
    </cacheField>
    <cacheField name="Na2O" numFmtId="0">
      <sharedItems containsBlank="1" containsMixedTypes="1" containsNumber="1" containsInteger="1" minValue="2" maxValue="16"/>
    </cacheField>
    <cacheField name="MgO" numFmtId="0">
      <sharedItems containsString="0" containsBlank="1" containsNumber="1" minValue="1.7E-5" maxValue="53.093060000000001"/>
    </cacheField>
    <cacheField name="SiO2" numFmtId="0">
      <sharedItems containsString="0" containsBlank="1" containsNumber="1" minValue="2.0999999999999999E-5" maxValue="49.964379999999998"/>
    </cacheField>
    <cacheField name="CaO" numFmtId="0">
      <sharedItems containsString="0" containsBlank="1" containsNumber="1" minValue="2.9818192433479253E-3" maxValue="13.531980000000001"/>
    </cacheField>
    <cacheField name="Cr2O3" numFmtId="0">
      <sharedItems containsString="0" containsBlank="1" containsNumber="1" minValue="1.5E-5" maxValue="3.566627"/>
    </cacheField>
    <cacheField name="FeO" numFmtId="0">
      <sharedItems containsString="0" containsBlank="1" containsNumber="1" minValue="1.2999999999999999E-5" maxValue="23.941140000000001"/>
    </cacheField>
    <cacheField name="K2O" numFmtId="0">
      <sharedItems containsBlank="1"/>
    </cacheField>
    <cacheField name="Al2O3" numFmtId="0">
      <sharedItems containsString="0" containsBlank="1" containsNumber="1" minValue="1.9000000000000001E-5" maxValue="27.567499999999999"/>
    </cacheField>
    <cacheField name="P2O5" numFmtId="0">
      <sharedItems containsString="0" containsBlank="1" containsNumber="1" minValue="2.3E-5" maxValue="0.51809700000000003"/>
    </cacheField>
    <cacheField name="TiO2" numFmtId="0">
      <sharedItems containsString="0" containsBlank="1" containsNumber="1" minValue="1.7E-5" maxValue="2.7024249999999999"/>
    </cacheField>
    <cacheField name="MnO" numFmtId="0">
      <sharedItems containsString="0" containsBlank="1" containsNumber="1" minValue="7.8948171099779106E-3" maxValue="0.39276499999999998" count="1214">
        <n v="0.156804"/>
        <n v="0.15288000000000002"/>
        <n v="0.14929000000000001"/>
        <n v="0.15866333333333335"/>
        <n v="0.16256999999999999"/>
        <n v="0.15616374999999999"/>
        <n v="0.15257999999999999"/>
        <n v="0.16105666666666665"/>
        <n v="0.15365999999999999"/>
        <n v="0.14896999999999999"/>
        <n v="0.1623"/>
        <n v="0.15913333333333335"/>
        <n v="0.167325"/>
        <n v="0.16022500000000001"/>
        <n v="0.1641"/>
        <n v="0.1568042857142857"/>
        <n v="0.15149666666666664"/>
        <n v="0.173235"/>
        <n v="0.14833499999999999"/>
        <n v="0.11400800000000003"/>
        <n v="0.11374333333333335"/>
        <n v="0.11440500000000001"/>
        <n v="0.18463050000000003"/>
        <n v="0.15979285714285713"/>
        <n v="0.17379666666666668"/>
        <n v="0.20352999999999999"/>
        <n v="0.13121000000000002"/>
        <n v="0.29240000000000005"/>
        <n v="0.16968600000000003"/>
        <n v="0.20621999999999999"/>
        <n v="0.17943999999999999"/>
        <n v="0.14486000000000002"/>
        <n v="0.15472666666666665"/>
        <n v="0.12209"/>
        <n v="0.15731666666666669"/>
        <m/>
        <n v="0.12898100000000001"/>
        <n v="0.15226600000000001"/>
        <n v="0.18373900000000001"/>
        <n v="0.180176"/>
        <n v="0.18654799999999999"/>
        <n v="0.18010499999999999"/>
        <n v="0.17882700000000001"/>
        <n v="0.17654"/>
        <n v="0.17369100000000001"/>
        <n v="0.199347"/>
        <n v="0.16961799999999999"/>
        <n v="0.172762"/>
        <n v="0.175118"/>
        <n v="0.18907199999999999"/>
        <n v="0.170463"/>
        <n v="0.167909"/>
        <n v="0.17786399999999999"/>
        <n v="0.17360800000000001"/>
        <n v="0.176514"/>
        <n v="0.17565800000000001"/>
        <n v="0.178503"/>
        <n v="0.16499"/>
        <n v="0.17293800000000001"/>
        <n v="0.17121800000000001"/>
        <n v="0.182118"/>
        <n v="0.16173399999999999"/>
        <n v="0.151863"/>
        <n v="0.18570500000000001"/>
        <n v="0.189918"/>
        <n v="0.16242799999999999"/>
        <n v="0.169906"/>
        <n v="0.16661200000000001"/>
        <n v="0.16664799999999999"/>
        <n v="0.157356"/>
        <n v="0.15473899999999999"/>
        <n v="0.17990700000000001"/>
        <n v="0.16636999999999999"/>
        <n v="0.16996900000000001"/>
        <n v="0.144035"/>
        <n v="0.154581"/>
        <n v="0.15682499999999999"/>
        <n v="0.159056"/>
        <n v="0.14743400000000001"/>
        <n v="0.16239899999999999"/>
        <n v="0.15274399999999999"/>
        <n v="0.179839"/>
        <n v="0.14802599999999999"/>
        <n v="0.14774200000000001"/>
        <n v="0.15112999999999999"/>
        <n v="0.12393800000000001"/>
        <n v="0.15882299999999999"/>
        <n v="0.14111199999999999"/>
        <n v="0.16763500000000001"/>
        <n v="0.14304600000000001"/>
        <n v="0.14691399999999999"/>
        <n v="0.14142399999999999"/>
        <n v="0.17599300000000001"/>
        <n v="0.166575"/>
        <n v="0.16020599999999999"/>
        <n v="0.17708099999999999"/>
        <n v="0.171018"/>
        <n v="0.16652"/>
        <n v="0.185977"/>
        <n v="0.15768399999999999"/>
        <n v="0.13442899999999999"/>
        <n v="0.16070599999999999"/>
        <n v="0.15679699999999999"/>
        <n v="0.181973"/>
        <n v="0.22239"/>
        <n v="0.19014900000000001"/>
        <n v="0.21474399999999999"/>
        <n v="0.20458299999999999"/>
        <n v="0.19493099999999999"/>
        <n v="0.18304799999999999"/>
        <n v="0.19830100000000001"/>
        <n v="0.19492300000000001"/>
        <n v="0.162832"/>
        <n v="0.20396800000000001"/>
        <n v="0.18345700000000001"/>
        <n v="0.193604"/>
        <n v="0.175819"/>
        <n v="0.18973200000000001"/>
        <n v="0.17122499999999999"/>
        <n v="0.18564600000000001"/>
        <n v="0.17008999999999999"/>
        <n v="0.21272199999999999"/>
        <n v="0.18404100000000001"/>
        <n v="0.19775200000000001"/>
        <n v="0.19414899999999999"/>
        <n v="0.18542800000000001"/>
        <n v="0.21071599999999999"/>
        <n v="0.19594500000000001"/>
        <n v="0.201985"/>
        <n v="0.18625900000000001"/>
        <n v="0.19705300000000001"/>
        <n v="0.18079400000000001"/>
        <n v="0.20336399999999999"/>
        <n v="0.189888"/>
        <n v="0.17121600000000001"/>
        <n v="0.18335199999999999"/>
        <n v="0.210927"/>
        <n v="0.214333"/>
        <n v="0.196494"/>
        <n v="0.21384400000000001"/>
        <n v="0.19492999999999999"/>
        <n v="0.18058099999999999"/>
        <n v="0.19275100000000001"/>
        <n v="0.17788899999999999"/>
        <n v="0.17458099999999999"/>
        <n v="0.172989"/>
        <n v="0.19896"/>
        <n v="0.19806799999999999"/>
        <n v="0.186835"/>
        <n v="0.161799"/>
        <n v="0.17607500000000001"/>
        <n v="0.17447599999999999"/>
        <n v="0.17138800000000001"/>
        <n v="0.246448"/>
        <n v="0.22381999999999999"/>
        <n v="0.224163"/>
        <n v="0.20952299999999999"/>
        <n v="0.203179"/>
        <n v="0.19652900000000001"/>
        <n v="0.18943299999999999"/>
        <n v="0.19368299999999999"/>
        <n v="0.16800399999999999"/>
        <n v="0.174154"/>
        <n v="0.202986"/>
        <n v="0.17138600000000001"/>
        <n v="0.19209100000000001"/>
        <n v="0.20019100000000001"/>
        <n v="0.17488899999999999"/>
        <n v="0.18426000000000001"/>
        <n v="0.193941"/>
        <n v="0.210312"/>
        <n v="0.19952800000000001"/>
        <n v="0.20494000000000001"/>
        <n v="0.18781"/>
        <n v="0.18223200000000001"/>
        <n v="0.185894"/>
        <n v="0.20830000000000001"/>
        <n v="0.18862100000000001"/>
        <n v="0.18721499999999999"/>
        <n v="0.185587"/>
        <n v="0.18026700000000001"/>
        <n v="0.17885799999999999"/>
        <n v="0.207958"/>
        <n v="0.199128"/>
        <n v="0.21021200000000001"/>
        <n v="0.205758"/>
        <n v="0.20600199999999999"/>
        <n v="0.185284"/>
        <n v="0.21346999999999999"/>
        <n v="0.25412000000000001"/>
        <n v="0.211147"/>
        <n v="0.22847899999999999"/>
        <n v="0.19738800000000001"/>
        <n v="0.17261399999999999"/>
        <n v="0.16822300000000001"/>
        <n v="0.17635700000000001"/>
        <n v="0.17535800000000001"/>
        <n v="0.17267099999999999"/>
        <n v="0.16495499999999999"/>
        <n v="0.183228"/>
        <n v="0.184643"/>
        <n v="0.183203"/>
        <n v="0.19814100000000001"/>
        <n v="0.166688"/>
        <n v="0.18968499999999999"/>
        <n v="0.188585"/>
        <n v="0.22486700000000001"/>
        <n v="0.17804900000000001"/>
        <n v="0.210922"/>
        <n v="0.192357"/>
        <n v="0.18781400000000001"/>
        <n v="0.203624"/>
        <n v="0.19835"/>
        <n v="0.195247"/>
        <n v="0.211002"/>
        <n v="0.22295799999999999"/>
        <n v="0.197436"/>
        <n v="0.20655699999999999"/>
        <n v="0.19050400000000001"/>
        <n v="0.20349"/>
        <n v="0.192661"/>
        <n v="0.187168"/>
        <n v="0.18329599999999999"/>
        <n v="0.20236199999999999"/>
        <n v="0.19456499999999999"/>
        <n v="0.215003"/>
        <n v="0.184335"/>
        <n v="0.212839"/>
        <n v="0.12806000000000001"/>
        <n v="0.26833000000000001"/>
        <n v="0.241448"/>
        <n v="0.22284200000000001"/>
        <n v="0.235402"/>
        <n v="0.210096"/>
        <n v="0.19497999999999999"/>
        <n v="0.185027"/>
        <n v="0.20358699999999999"/>
        <n v="0.204955"/>
        <n v="0.18501899999999999"/>
        <n v="0.20055799999999999"/>
        <n v="0.200352"/>
        <n v="0.20322000000000001"/>
        <n v="0.175736"/>
        <n v="0.167411"/>
        <n v="0.184562"/>
        <n v="0.13925499999999999"/>
        <n v="0.16747600000000001"/>
        <n v="0.143542"/>
        <n v="0.14272699999999999"/>
        <n v="0.14663499999999999"/>
        <n v="0.15166199999999999"/>
        <n v="0.138574"/>
        <n v="0.156717"/>
        <n v="0.14804"/>
        <n v="0.144093"/>
        <n v="0.13500100000000001"/>
        <n v="0.15418200000000001"/>
        <n v="0.15446799999999999"/>
        <n v="0.17343800000000001"/>
        <n v="0.16312699999999999"/>
        <n v="0.163137"/>
        <n v="0.16280500000000001"/>
        <n v="0.14526600000000001"/>
        <n v="0.15529999999999999"/>
        <n v="0.143597"/>
        <n v="0.14749599999999999"/>
        <n v="0.145563"/>
        <n v="0.154526"/>
        <n v="0.23979400000000001"/>
        <n v="0.20771400000000001"/>
        <n v="0.21355299999999999"/>
        <n v="0.192278"/>
        <n v="0.17686199999999999"/>
        <n v="0.213448"/>
        <n v="0.188528"/>
        <n v="0.16856199999999999"/>
        <n v="0.19658600000000001"/>
        <n v="0.18154600000000001"/>
        <n v="0.18876499999999999"/>
        <n v="0.174287"/>
        <n v="0.20642099999999999"/>
        <n v="0.20788200000000001"/>
        <n v="0.18825"/>
        <n v="0.148566"/>
        <n v="0.14855699999999999"/>
        <n v="0.188614"/>
        <n v="0.20435900000000001"/>
        <n v="0.17946799999999999"/>
        <n v="0.17924999999999999"/>
        <n v="0.17377500000000001"/>
        <n v="0.1893"/>
        <n v="0.18041599999999999"/>
        <n v="0.16667000000000001"/>
        <n v="0.182064"/>
        <n v="0.178013"/>
        <n v="0.205371"/>
        <n v="0.206623"/>
        <n v="0.21084800000000001"/>
        <n v="0.202545"/>
        <n v="0.216636"/>
        <n v="0.205285"/>
        <n v="0.218141"/>
        <n v="0.214694"/>
        <n v="0.22115499999999999"/>
        <n v="0.22084699999999999"/>
        <n v="0.21829799999999999"/>
        <n v="0.21701200000000001"/>
        <n v="0.22717799999999999"/>
        <n v="0.198959"/>
        <n v="0.237098"/>
        <n v="0.236564"/>
        <n v="0.24187600000000001"/>
        <n v="0.23638200000000001"/>
        <n v="0.24368000000000001"/>
        <n v="0.235009"/>
        <n v="0.24943199999999999"/>
        <n v="0.22103400000000001"/>
        <n v="0.217444"/>
        <n v="0.27169700000000002"/>
        <n v="0.240284"/>
        <n v="0.235704"/>
        <n v="0.23782200000000001"/>
        <n v="0.228017"/>
        <n v="0.22150700000000001"/>
        <n v="0.22956299999999999"/>
        <n v="0.23180899999999999"/>
        <n v="0.248728"/>
        <n v="0.22151199999999999"/>
        <n v="0.242141"/>
        <n v="0.24268100000000001"/>
        <n v="0.26778000000000002"/>
        <n v="0.246283"/>
        <n v="0.24298800000000001"/>
        <n v="0.26338499999999998"/>
        <n v="0.24081900000000001"/>
        <n v="0.145174"/>
        <n v="0.144875"/>
        <n v="0.14630699999999999"/>
        <n v="0.23024"/>
        <n v="0.23216000000000001"/>
        <n v="0.20046700000000001"/>
        <n v="0.20886299999999999"/>
        <n v="0.23205200000000001"/>
        <n v="0.182338"/>
        <n v="0.20063800000000001"/>
        <n v="0.194274"/>
        <n v="0.178619"/>
        <n v="0.16953699999999999"/>
        <n v="0.181561"/>
        <n v="0.156141"/>
        <n v="0.165828"/>
        <n v="0.16414500000000001"/>
        <n v="0.187718"/>
        <n v="0.16103500000000001"/>
        <n v="0.15853600000000001"/>
        <n v="0.162967"/>
        <n v="0.164079"/>
        <n v="0.16597300000000001"/>
        <n v="0.162468"/>
        <n v="0.17932999999999999"/>
        <n v="0.169381"/>
        <n v="0.16519900000000001"/>
        <n v="0.159993"/>
        <n v="0.16334000000000001"/>
        <n v="0.19820299999999999"/>
        <n v="0.19520399999999999"/>
        <n v="0.17140900000000001"/>
        <n v="0.171129"/>
        <n v="0.176653"/>
        <n v="0.15862200000000001"/>
        <n v="0.19985600000000001"/>
        <n v="0.16916"/>
        <n v="0.17415"/>
        <n v="0.16003300000000001"/>
        <n v="0.170263"/>
        <n v="0.17033200000000001"/>
        <n v="0.145928"/>
        <n v="0.143178"/>
        <n v="0.17005700000000001"/>
        <n v="0.147928"/>
        <n v="0.183062"/>
        <n v="0.173183"/>
        <n v="0.1731"/>
        <n v="0.168658"/>
        <n v="0.17813999999999999"/>
        <n v="0.177754"/>
        <n v="0.172573"/>
        <n v="0.20811199999999999"/>
        <n v="0.20533799999999999"/>
        <n v="0.20372000000000001"/>
        <n v="0.17743300000000001"/>
        <n v="0.171926"/>
        <n v="0.17971100000000001"/>
        <n v="0.16536500000000001"/>
        <n v="0.17695"/>
        <n v="0.18501500000000001"/>
        <n v="0.17454500000000001"/>
        <n v="0.153196"/>
        <n v="0.181982"/>
        <n v="0.16239100000000001"/>
        <n v="0.16847100000000001"/>
        <n v="0.16517499999999999"/>
        <n v="0.179005"/>
        <n v="0.16880999999999999"/>
        <n v="0.17467099999999999"/>
        <n v="0.18521399999999999"/>
        <n v="0.18686700000000001"/>
        <n v="0.175262"/>
        <n v="0.180566"/>
        <n v="0.188856"/>
        <n v="0.17532600000000001"/>
        <n v="0.189633"/>
        <n v="0.17635899999999999"/>
        <n v="0.18073800000000001"/>
        <n v="0.16159499999999999"/>
        <n v="0.16687299999999999"/>
        <n v="0.15381900000000001"/>
        <n v="0.16822599999999999"/>
        <n v="0.17011599999999999"/>
        <n v="0.17344000000000001"/>
        <n v="0.18928600000000001"/>
        <n v="0.164599"/>
        <n v="0.16298399999999999"/>
        <n v="0.157692"/>
        <n v="0.192937"/>
        <n v="0.16595699999999999"/>
        <n v="0.17486399999999999"/>
        <n v="0.17222999999999999"/>
        <n v="0.17982300000000001"/>
        <n v="0.18628800000000001"/>
        <n v="0.159742"/>
        <n v="0.17424400000000001"/>
        <n v="0.15344099999999999"/>
        <n v="0.15623300000000001"/>
        <n v="0.14654700000000001"/>
        <n v="0.14935499999999999"/>
        <n v="0.154387"/>
        <n v="0.15518699999999999"/>
        <n v="0.13941999999999999"/>
        <n v="0.151671"/>
        <n v="0.13508100000000001"/>
        <n v="0.14590500000000001"/>
        <n v="0.140709"/>
        <n v="0.13492499999999999"/>
        <n v="0.157996"/>
        <n v="0.14752899999999999"/>
        <n v="0.12442599999999999"/>
        <n v="0.15482199999999999"/>
        <n v="0.14446200000000001"/>
        <n v="0.128109"/>
        <n v="0.13646"/>
        <n v="0.148675"/>
        <n v="0.13617899999999999"/>
        <n v="0.14925099999999999"/>
        <n v="0.139492"/>
        <n v="0.11025699999999999"/>
        <n v="0.14361599999999999"/>
        <n v="0.12917200000000001"/>
        <n v="0.14721000000000001"/>
        <n v="0.138041"/>
        <n v="0.14527200000000001"/>
        <n v="0.165272"/>
        <n v="0.146345"/>
        <n v="0.149116"/>
        <n v="0.14438799999999999"/>
        <n v="0.14272399999999999"/>
        <n v="0.15242900000000001"/>
        <n v="0.13680500000000001"/>
        <n v="0.13599700000000001"/>
        <n v="0.17349000000000001"/>
        <n v="0.143765"/>
        <n v="0.157939"/>
        <n v="0.14369799999999999"/>
        <n v="0.15038000000000001"/>
        <n v="0.14708099999999999"/>
        <n v="0.16419300000000001"/>
        <n v="0.15087800000000001"/>
        <n v="0.148371"/>
        <n v="0.14754600000000001"/>
        <n v="0.16362699999999999"/>
        <n v="0.16414699999999999"/>
        <n v="0.144511"/>
        <n v="0.145255"/>
        <n v="0.17859700000000001"/>
        <n v="0.16939499999999999"/>
        <n v="0.15856500000000001"/>
        <n v="0.15740399999999999"/>
        <n v="0.15940499999999999"/>
        <n v="0.18516199999999999"/>
        <n v="8.0125000000000002E-2"/>
        <n v="0.19681899999999999"/>
        <n v="0.18269199999999999"/>
        <n v="0.15752099999999999"/>
        <n v="0.18191399999999999"/>
        <n v="0.18884799999999999"/>
        <n v="0.18081700000000001"/>
        <n v="0.167518"/>
        <n v="0.16724"/>
        <n v="0.19946"/>
        <n v="0.17502400000000001"/>
        <n v="0.15063399999999999"/>
        <n v="0.178123"/>
        <n v="0.165351"/>
        <n v="0.166433"/>
        <n v="0.151753"/>
        <n v="0.190611"/>
        <n v="0.16980000000000001"/>
        <n v="0.163462"/>
        <n v="0.16347700000000001"/>
        <n v="0.17236099999999999"/>
        <n v="0.16234299999999999"/>
        <n v="0.160968"/>
        <n v="0.14604300000000001"/>
        <n v="0.162408"/>
        <n v="0.15912599999999999"/>
        <n v="0.17463100000000001"/>
        <n v="0.17106499999999999"/>
        <n v="0.17971200000000001"/>
        <n v="0.17713699999999999"/>
        <n v="0.15357999999999999"/>
        <n v="0.16083900000000001"/>
        <n v="0.14862700000000001"/>
        <n v="0.17863999999999999"/>
        <n v="0.17779800000000001"/>
        <n v="0.16506599999999999"/>
        <n v="0.16513800000000001"/>
        <n v="0.15481500000000001"/>
        <n v="0.156218"/>
        <n v="0.14797399999999999"/>
        <n v="0.16711100000000001"/>
        <n v="0.17247999999999999"/>
        <n v="0.166328"/>
        <n v="0.192804"/>
        <n v="0.15640000000000001"/>
        <n v="0.168321"/>
        <n v="0.151092"/>
        <n v="0.16281399999999999"/>
        <n v="0.15392"/>
        <n v="0.14913799999999999"/>
        <n v="0.170321"/>
        <n v="0.14946699999999999"/>
        <n v="0.14419100000000001"/>
        <n v="0.130857"/>
        <n v="0.160057"/>
        <n v="0.14336699999999999"/>
        <n v="0.14446300000000001"/>
        <n v="0.14137"/>
        <n v="0.25882300000000003"/>
        <n v="0.23314099999999999"/>
        <n v="0.20594799999999999"/>
        <n v="0.220938"/>
        <n v="0.20745"/>
        <n v="0.222354"/>
        <n v="0.216083"/>
        <n v="0.225466"/>
        <n v="0.20752899999999999"/>
        <n v="0.21634700000000001"/>
        <n v="0.185118"/>
        <n v="0.221971"/>
        <n v="0.195601"/>
        <n v="0.18754499999999999"/>
        <n v="0.19109300000000001"/>
        <n v="0.18357699999999999"/>
        <n v="0.194325"/>
        <n v="0.19757"/>
        <n v="0.186141"/>
        <n v="0.19439100000000001"/>
        <n v="0.17777000000000001"/>
        <n v="0.18464800000000001"/>
        <n v="0.18457599999999999"/>
        <n v="0.189412"/>
        <n v="0.201237"/>
        <n v="0.18568000000000001"/>
        <n v="0.20852699999999999"/>
        <n v="0.181698"/>
        <n v="0.178116"/>
        <n v="0.159216"/>
        <n v="0.13717199999999999"/>
        <n v="0.17421700000000001"/>
        <n v="0.19889000000000001"/>
        <n v="0.184701"/>
        <n v="0.18120600000000001"/>
        <n v="0.198739"/>
        <n v="0.168799"/>
        <n v="0.19442499999999999"/>
        <n v="0.191137"/>
        <n v="0.17738599999999999"/>
        <n v="0.19558200000000001"/>
        <n v="0.18601100000000001"/>
        <n v="0.19702500000000001"/>
        <n v="0.18476500000000001"/>
        <n v="0.18043000000000001"/>
        <n v="0.17852599999999999"/>
        <n v="0.13788700000000001"/>
        <n v="0.121971"/>
        <n v="0.18970799999999999"/>
        <n v="0.18055099999999999"/>
        <n v="0.189468"/>
        <n v="0.16905700000000001"/>
        <n v="0.20476900000000001"/>
        <n v="0.18637699999999999"/>
        <n v="0.166266"/>
        <n v="0.18146799999999999"/>
        <n v="0.18679599999999999"/>
        <n v="0.16762299999999999"/>
        <n v="0.16463800000000001"/>
        <n v="0.19151899999999999"/>
        <n v="0.15415799999999999"/>
        <n v="0.165524"/>
        <n v="0.18015700000000001"/>
        <n v="0.17427799999999999"/>
        <n v="0.17840500000000001"/>
        <n v="0.17319300000000001"/>
        <n v="0.166766"/>
        <n v="0.159001"/>
        <n v="0.19478599999999999"/>
        <n v="0.162414"/>
        <n v="0.18123300000000001"/>
        <n v="0.16747100000000001"/>
        <n v="0.16952700000000001"/>
        <n v="0.16533300000000001"/>
        <n v="0.18127299999999999"/>
        <n v="0.16350100000000001"/>
        <n v="0.19076000000000001"/>
        <n v="0.178565"/>
        <n v="0.17446300000000001"/>
        <n v="0.159749"/>
        <n v="0.16192899999999999"/>
        <n v="0.18037700000000001"/>
        <n v="0.17585500000000001"/>
        <n v="0.17147999999999999"/>
        <n v="0.185056"/>
        <n v="0.18473500000000001"/>
        <n v="0.17235500000000001"/>
        <n v="0.169211"/>
        <n v="0.2281"/>
        <n v="0.18909999999999999"/>
        <n v="0.17052300000000001"/>
        <n v="0.231239"/>
        <n v="0.18385899999999999"/>
        <n v="0.206427"/>
        <n v="0.211175"/>
        <n v="0.196072"/>
        <n v="0.19728399999999999"/>
        <n v="0.19813700000000001"/>
        <n v="0.15989700000000001"/>
        <n v="0.15135100000000001"/>
        <n v="0.176457"/>
        <n v="0.1671"/>
        <n v="0.15881999999999999"/>
        <n v="0.15997900000000001"/>
        <n v="0.15857499999999999"/>
        <n v="0.15715599999999999"/>
        <n v="0.15936800000000001"/>
        <n v="0.170878"/>
        <n v="0.14383399999999999"/>
        <n v="0.17111199999999999"/>
        <n v="0.14271500000000001"/>
        <n v="0.155526"/>
        <n v="0.135995"/>
        <n v="0.15945699999999999"/>
        <n v="0.15443899999999999"/>
        <n v="9.1537999999999994E-2"/>
        <n v="9.0685000000000002E-2"/>
        <n v="9.1801999999999995E-2"/>
        <n v="0.107784"/>
        <n v="0.124802"/>
        <n v="0.12028899999999999"/>
        <n v="0.119924"/>
        <n v="0.118129"/>
        <n v="0.10664899999999999"/>
        <n v="0.11161500000000001"/>
        <n v="0.133878"/>
        <n v="0.13774"/>
        <n v="0.139963"/>
        <n v="0.131632"/>
        <n v="0.118215"/>
        <n v="8.4931999999999994E-2"/>
        <n v="0.112911"/>
        <n v="0.14225199999999999"/>
        <n v="0.148702"/>
        <n v="0.147455"/>
        <n v="0.14981900000000001"/>
        <n v="0.15049699999999999"/>
        <n v="0.154781"/>
        <n v="0.27721499999999999"/>
        <n v="0.23211699999999999"/>
        <n v="0.22536700000000001"/>
        <n v="0.20634"/>
        <n v="0.20755000000000001"/>
        <n v="0.200179"/>
        <n v="0.18649299999999999"/>
        <n v="0.16003400000000001"/>
        <n v="0.14277000000000001"/>
        <n v="0.138379"/>
        <n v="0.138539"/>
        <n v="0.14083899999999999"/>
        <n v="0.14369399999999999"/>
        <n v="0.137771"/>
        <n v="0.13572400000000001"/>
        <n v="0.13855500000000001"/>
        <n v="0.13830600000000001"/>
        <n v="0.224249"/>
        <n v="0.21584100000000001"/>
        <n v="0.22269600000000001"/>
        <n v="0.223385"/>
        <n v="0.22106300000000001"/>
        <n v="0.21840799999999999"/>
        <n v="0.21895899999999999"/>
        <n v="0.21795700000000001"/>
        <n v="0.22339999999999999"/>
        <n v="0.21624199999999999"/>
        <n v="0.21843299999999999"/>
        <n v="0.21281"/>
        <n v="0.18280199999999999"/>
        <n v="0.156587"/>
        <n v="0.14724899999999999"/>
        <n v="0.138928"/>
        <n v="0.14480799999999999"/>
        <n v="0.13933999999999999"/>
        <n v="0.13749800000000001"/>
        <n v="0.14336499999999999"/>
        <n v="0.14172999999999999"/>
        <n v="0.13919500000000001"/>
        <n v="0.131856"/>
        <n v="0.139686"/>
        <n v="0.133275"/>
        <n v="0.13875199999999999"/>
        <n v="0.13605600000000001"/>
        <n v="0.13675899999999999"/>
        <n v="0.13961000000000001"/>
        <n v="0.13758500000000001"/>
        <n v="0.14871599999999999"/>
        <n v="0.14768000000000001"/>
        <n v="0.14296200000000001"/>
        <n v="0.14747399999999999"/>
        <n v="0.141318"/>
        <n v="0.39276499999999998"/>
        <n v="0.14854000000000001"/>
        <n v="0.144537"/>
        <n v="0.13622000000000001"/>
        <n v="0.13696"/>
        <n v="0.135404"/>
        <n v="0.14421600000000001"/>
        <n v="0.135907"/>
        <n v="0.137208"/>
        <n v="0.13672200000000001"/>
        <n v="0.14057600000000001"/>
        <n v="0.137155"/>
        <n v="0.133715"/>
        <n v="0.13511200000000001"/>
        <n v="0.15701699999999999"/>
        <n v="0.15645500000000001"/>
        <n v="0.169435"/>
        <n v="0.18814"/>
        <n v="0.20528399999999999"/>
        <n v="0.212532"/>
        <n v="0.2243"/>
        <n v="0.224715"/>
        <n v="0.233067"/>
        <n v="0.23994699999999999"/>
        <n v="0.24623999999999999"/>
        <n v="0.25728000000000001"/>
        <n v="0.28226099999999998"/>
        <n v="0.28794500000000001"/>
        <n v="0.14752999999999999"/>
        <n v="0.14952299999999999"/>
        <n v="0.137484"/>
        <n v="0.13680100000000001"/>
        <n v="0.13492199999999999"/>
        <n v="0.13764100000000001"/>
        <n v="0.130832"/>
        <n v="0.135354"/>
        <n v="0.128888"/>
        <n v="0.12854499999999999"/>
        <n v="0.124668"/>
        <n v="0.130218"/>
        <n v="0.12127300000000001"/>
        <n v="0.120216"/>
        <n v="0.114981"/>
        <n v="0.120627"/>
        <n v="0.117023"/>
        <n v="0.112343"/>
        <n v="0.11448800000000001"/>
        <n v="0.10387200000000001"/>
        <n v="0.10570499999999999"/>
        <n v="0.112303"/>
        <n v="7.5910000000000005E-2"/>
        <n v="0.109495"/>
        <n v="0.104323"/>
        <n v="0.111694"/>
        <n v="0.11572499999999999"/>
        <n v="0.112215"/>
        <n v="0.120949"/>
        <n v="0.11709700000000001"/>
        <n v="0.123574"/>
        <n v="0.12545400000000001"/>
        <n v="0.13174"/>
        <n v="0.132906"/>
        <n v="0.130111"/>
        <n v="0.13065499999999999"/>
        <n v="0.14248"/>
        <n v="0.13822799999999999"/>
        <n v="0.13928599999999999"/>
        <n v="0.14339299999999999"/>
        <n v="0.140183"/>
        <n v="0.151333"/>
        <n v="0.124101"/>
        <n v="0.13731399999999999"/>
        <n v="0.132523"/>
        <n v="0.121195"/>
        <n v="0.119093"/>
        <n v="0.121438"/>
        <n v="0.11293300000000001"/>
        <n v="0.106778"/>
        <n v="0.10445400000000001"/>
        <n v="0.110696"/>
        <n v="0.11734899999999999"/>
        <n v="0.120265"/>
        <n v="0.12466000000000001"/>
        <n v="0.12751999999999999"/>
        <n v="0.132663"/>
        <n v="0.135412"/>
        <n v="0.134464"/>
        <n v="0.14269000000000001"/>
        <n v="0.141128"/>
        <n v="0.14290800000000001"/>
        <n v="0.14156199999999999"/>
        <n v="0.136654"/>
        <n v="0.14884700000000001"/>
        <n v="0.14732200000000001"/>
        <n v="0.150807"/>
        <n v="0.147976"/>
        <n v="0.15013000000000001"/>
        <n v="0.145704"/>
        <n v="0.14293400000000001"/>
        <n v="0.14099999999999999"/>
        <n v="0.140346"/>
        <n v="0.13914000000000001"/>
        <n v="0.134108"/>
        <n v="0.135986"/>
        <n v="0.13036400000000001"/>
        <n v="0.13889199999999999"/>
        <n v="0.133634"/>
        <n v="0.138681"/>
        <n v="0.14272199999999999"/>
        <n v="0.14388699999999999"/>
        <n v="0.148206"/>
        <n v="0.15407299999999999"/>
        <n v="0.14918400000000001"/>
        <n v="0.15293000000000001"/>
        <n v="0.14757600000000001"/>
        <n v="0.15338399999999999"/>
        <n v="0.14877199999999999"/>
        <n v="0.148617"/>
        <n v="0.15375900000000001"/>
        <n v="0.14286799999999999"/>
        <n v="0.147281"/>
        <n v="0.14694599999999999"/>
        <n v="0.14240900000000001"/>
        <n v="0.14313799999999999"/>
        <n v="0.14204"/>
        <n v="0.14529300000000001"/>
        <n v="0.14241599999999999"/>
        <n v="0.146623"/>
        <n v="0.141071"/>
        <n v="0.147374"/>
        <n v="0.14596700000000001"/>
        <n v="0.14421800000000001"/>
        <n v="0.10526199999999999"/>
        <n v="0.10478700000000001"/>
        <n v="0.10879999999999999"/>
        <n v="0.123818"/>
        <n v="0.128801"/>
        <n v="0.134078"/>
        <n v="0.13508000000000001"/>
        <n v="0.136216"/>
        <n v="0.136245"/>
        <n v="0.13450100000000001"/>
        <n v="0.13881399999999999"/>
        <n v="0.13847499999999999"/>
        <n v="0.131911"/>
        <n v="0.13215399999999999"/>
        <n v="0.13403599999999999"/>
        <n v="0.13647100000000001"/>
        <n v="0.137965"/>
        <n v="0.13551199999999999"/>
        <n v="0.13336799999999999"/>
        <n v="0.140847"/>
        <n v="9.4370999999999997E-2"/>
        <n v="0.161191"/>
        <n v="0.150504"/>
        <n v="0.14103499999999999"/>
        <n v="0.13930000000000001"/>
        <n v="0.13340299999999999"/>
        <n v="0.14230999999999999"/>
        <n v="0.13481899999999999"/>
        <n v="0.134383"/>
        <n v="0.13059000000000001"/>
        <n v="0.134043"/>
        <n v="0.139159"/>
        <n v="0.14114399999999999"/>
        <n v="0.14833099999999999"/>
        <n v="0.13886200000000001"/>
        <n v="0.14424100000000001"/>
        <n v="0.14774499999999999"/>
        <n v="0.143155"/>
        <n v="0.14343400000000001"/>
        <n v="0.13889499999999999"/>
        <n v="0.14596300000000001"/>
        <n v="0.142009"/>
        <n v="1.5716999999999998E-2"/>
        <n v="0.139736"/>
        <n v="0.13006300000000001"/>
        <n v="0.126662"/>
        <n v="0.133102"/>
        <n v="0.12587200000000001"/>
        <n v="0.12831400000000001"/>
        <n v="0.130324"/>
        <n v="0.12878300000000001"/>
        <n v="0.134022"/>
        <n v="0.13304299999999999"/>
        <n v="0.13625300000000001"/>
        <n v="0.13761899999999999"/>
        <n v="0.135071"/>
        <n v="0.13857700000000001"/>
        <n v="0.14407200000000001"/>
        <n v="0.14111399999999999"/>
        <n v="0.15118100000000001"/>
        <n v="0.14322699999999999"/>
        <n v="0.255996"/>
        <n v="0.270847"/>
        <n v="0.25629000000000002"/>
        <n v="0.22348199999999999"/>
        <n v="0.210428"/>
        <n v="0.19586300000000001"/>
        <n v="0.18914800000000001"/>
        <n v="0.186365"/>
        <n v="0.18088399999999999"/>
        <n v="0.179644"/>
        <n v="0.17808299999999999"/>
        <n v="0.17049400000000001"/>
        <n v="0.17114599999999999"/>
        <n v="0.16337299999999999"/>
        <n v="0.15993399999999999"/>
        <n v="0.15848499999999999"/>
        <n v="0.157997"/>
        <n v="0.15648400000000001"/>
        <n v="0.15082599999999999"/>
        <n v="0.15587999999999999"/>
        <n v="0.15809799999999999"/>
        <n v="0.16547600000000001"/>
        <n v="0.15865799999999999"/>
        <n v="0.163797"/>
        <n v="0.15961"/>
        <n v="0.149281"/>
        <n v="0.143814"/>
        <n v="0.25886799999999999"/>
        <n v="0.24363599999999999"/>
        <n v="0.23577799999999999"/>
        <n v="0.22769300000000001"/>
        <n v="0.22567799999999999"/>
        <n v="0.142736"/>
        <n v="0.141648"/>
        <n v="0.146312"/>
        <n v="0.14524799999999999"/>
        <n v="0.110804"/>
        <n v="0.117392"/>
        <n v="0.11436499999999999"/>
        <n v="0.134241"/>
        <n v="0.146508"/>
        <n v="0.151365"/>
        <n v="0.146032"/>
        <n v="0.149501"/>
        <n v="0.13138"/>
        <n v="0.139177"/>
        <n v="0.11728"/>
        <n v="0.124987"/>
        <n v="0.133405"/>
        <n v="0.122319"/>
        <n v="0.134073"/>
        <n v="0.13017200000000001"/>
        <n v="0.13451199999999999"/>
        <n v="0.12395100000000001"/>
        <n v="0.12420399999999999"/>
        <n v="0.12761800000000001"/>
        <n v="0.132325"/>
        <n v="0.124144"/>
        <n v="0.12584200000000001"/>
        <n v="0.152866"/>
        <n v="0.13570699999999999"/>
        <n v="0.14158799999999999"/>
        <n v="0.134376"/>
        <n v="0.12403"/>
        <n v="0.144068"/>
        <n v="0.133964"/>
        <n v="0.13713800000000001"/>
        <n v="0.133328"/>
        <n v="0.146569"/>
        <n v="0.136964"/>
        <n v="0.152585"/>
        <n v="0.142481"/>
        <n v="0.14288899999999999"/>
        <n v="0.144455"/>
        <n v="0.14480000000000001"/>
        <n v="0.14616999999999999"/>
        <n v="0.147784"/>
        <n v="0.14968400000000001"/>
        <n v="0.157636"/>
        <n v="0.13622500000000001"/>
        <n v="0.14818100000000001"/>
        <n v="0.113604"/>
        <n v="0.132466"/>
        <n v="0.12499200000000001"/>
        <n v="0.142397"/>
        <n v="0.18595100000000001"/>
        <n v="0.13019700000000001"/>
        <n v="0.171623"/>
        <n v="0.14380299999999999"/>
        <n v="0.29337800000000003"/>
        <n v="0.28129399999999999"/>
        <n v="0.26336599999999999"/>
        <n v="0.24132400000000001"/>
        <n v="0.22273299999999999"/>
        <n v="0.195137"/>
        <n v="0.17440800000000001"/>
        <n v="0.15871199999999999"/>
        <n v="0.14931"/>
        <n v="0.14202999999999999"/>
        <n v="0.14679300000000001"/>
        <n v="0.14847099999999999"/>
        <n v="0.145289"/>
        <n v="0.14946599999999999"/>
        <n v="0.15285899999999999"/>
        <n v="0.144929"/>
        <n v="0.149011"/>
        <n v="0.15036099999999999"/>
        <n v="0.147843"/>
        <n v="0.15104600000000001"/>
        <n v="0.14713499999999999"/>
        <n v="0.14725099999999999"/>
        <n v="0.146783"/>
        <n v="0.146589"/>
        <n v="0.15152399999999999"/>
        <n v="0.150563"/>
        <n v="0.15410299999999999"/>
        <n v="0.147949"/>
        <n v="0.15130199999999999"/>
        <n v="0.138847"/>
        <n v="0.133633"/>
        <n v="0.131994"/>
        <n v="0.13594700000000001"/>
        <n v="0.14295099999999999"/>
        <n v="0.14593100000000001"/>
        <n v="0.144092"/>
        <n v="0.148978"/>
        <n v="0.14649400000000001"/>
        <n v="0.146784"/>
        <n v="0.14766399999999999"/>
        <n v="0.14809"/>
        <n v="0.14460400000000001"/>
        <n v="0.14852000000000001"/>
        <n v="0.14358499999999999"/>
        <n v="0.14358799999999999"/>
        <n v="0.14652699999999999"/>
        <n v="0.146761"/>
        <n v="0.15037400000000001"/>
        <n v="0.147647"/>
        <n v="0.14107600000000001"/>
        <n v="0.12903999999999999"/>
        <n v="0.131637"/>
        <n v="0.12987000000000001"/>
        <n v="0.12310699999999999"/>
        <n v="0.12407700000000001"/>
        <n v="0.12687699999999999"/>
        <n v="0.134877"/>
        <n v="0.13822400000000001"/>
        <n v="0.140765"/>
        <n v="0.14336199999999999"/>
        <n v="0.14532300000000001"/>
        <n v="0.14302200000000001"/>
        <n v="0.143903"/>
        <n v="0.14937800000000001"/>
        <n v="0.148503"/>
        <n v="0.14280399999999999"/>
        <n v="0.14346400000000001"/>
        <n v="0.14016600000000001"/>
        <n v="0.14618999999999999"/>
        <n v="0.15038499999999999"/>
        <n v="0.14652399999999999"/>
        <n v="0.143009"/>
        <n v="0.14383000000000001"/>
        <n v="0.145568"/>
        <n v="0.144312"/>
        <n v="0.145096"/>
        <n v="0.146871"/>
        <n v="0.144208"/>
        <n v="0.14057"/>
        <n v="0.1177"/>
        <n v="0.116997"/>
        <n v="0.115969"/>
        <n v="0.110375"/>
        <n v="0.112787"/>
        <n v="0.11507000000000001"/>
        <n v="0.13076399999999999"/>
        <n v="0.13325500000000001"/>
        <n v="0.13681699999999999"/>
        <n v="0.14172499999999999"/>
        <n v="0.14516799999999999"/>
        <n v="0.143035"/>
        <n v="0.14419999999999999"/>
        <n v="0.149699"/>
        <n v="0.14411199999999999"/>
        <n v="0.14985499999999999"/>
        <n v="0.14527999999999999"/>
        <n v="0.143066"/>
        <n v="0.144201"/>
        <n v="0.144733"/>
        <n v="0.245422"/>
        <n v="0.24911"/>
        <n v="0.16109899999999999"/>
        <n v="0.13833799999999999"/>
        <n v="0.14046900000000001"/>
        <n v="0.16722400000000001"/>
        <n v="0.136791"/>
        <n v="0.14666999999999999"/>
        <n v="0.15453800000000001"/>
        <n v="0.13509399999999999"/>
        <n v="0.14502000000000001"/>
        <n v="0.17818899999999999"/>
        <n v="0.17931800000000001"/>
        <n v="0.16097600000000001"/>
        <n v="0.155386"/>
        <n v="0.13842699999999999"/>
        <n v="0.180141"/>
        <n v="0.136348"/>
        <n v="0.134324"/>
        <n v="0.13111100000000001"/>
        <n v="0.147844"/>
        <n v="0.111349"/>
        <n v="0.14589299999999999"/>
        <n v="0.13391800000000001"/>
        <n v="0.110677"/>
        <n v="0.11562500000000001"/>
        <n v="0.14327899999999999"/>
        <n v="0.13595499999999999"/>
        <n v="0.133911"/>
        <n v="0.13352800000000001"/>
        <n v="0.14171400000000001"/>
        <n v="0.14185600000000001"/>
        <n v="0.148502"/>
        <n v="0.14841399999999999"/>
        <n v="0.148176"/>
        <n v="0.14130499999999999"/>
        <n v="0.14544499999999999"/>
        <n v="0.14020199999999999"/>
        <n v="0.141736"/>
        <n v="0.14202899999999999"/>
        <n v="0.147037"/>
        <n v="0.14384"/>
        <n v="0.144284"/>
        <n v="0.148373"/>
        <n v="0.14582999999999999"/>
        <n v="0.144206"/>
        <n v="0.14460000000000001"/>
        <n v="0.14699200000000001"/>
        <n v="0.15192600000000001"/>
        <n v="0.147478"/>
        <n v="0.148452"/>
        <n v="0.14882899999999999"/>
        <n v="0.14898900000000001"/>
        <n v="0.14133799999999999"/>
        <n v="0.14640400000000001"/>
        <n v="0.14230799999999999"/>
        <n v="0.26674999999999999"/>
        <n v="0.23350799999999999"/>
        <n v="0.20727799999999999"/>
        <n v="0.191581"/>
        <n v="0.17072100000000001"/>
        <n v="0.16001799999999999"/>
        <n v="0.14618300000000001"/>
        <n v="0.14491299999999999"/>
        <n v="0.141074"/>
        <n v="0.14768400000000001"/>
        <n v="0.146679"/>
        <n v="0.14505000000000001"/>
        <n v="0.151003"/>
        <n v="0.14919299999999999"/>
        <n v="0.14303299999999999"/>
        <n v="0.14954600000000001"/>
        <n v="0.14843400000000001"/>
        <n v="0.14660300000000001"/>
        <n v="0.14730699999999999"/>
        <n v="0.14189399999999999"/>
        <n v="0.14474600000000001"/>
        <n v="0.143872"/>
        <n v="0.15129600000000001"/>
        <n v="0.14286599999999999"/>
        <n v="0.15507149999999997"/>
        <n v="8.966308708687044E-3"/>
        <n v="0.13744333333333333"/>
        <n v="1.4345071952881006E-2"/>
        <n v="0.14379681250000001"/>
        <n v="1.0482291360313355E-2"/>
        <n v="0.13415040909090911"/>
        <n v="1.7796149729804537E-2"/>
        <n v="0.13268449999999998"/>
        <n v="1.0775217569342469E-2"/>
        <n v="0.10101500000000001"/>
        <n v="7.8948171099779106E-3"/>
        <n v="0.14651203921568631"/>
        <n v="8.6333841728573474E-3"/>
        <n v="0.18475238554948381"/>
        <n v="2.6069362723649604E-2"/>
      </sharedItems>
    </cacheField>
    <cacheField name="NiO" numFmtId="0">
      <sharedItems containsString="0" containsBlank="1" containsNumber="1" minValue="5.4187041116857413E-3" maxValue="0.44552599999999998"/>
    </cacheField>
    <cacheField name="Total" numFmtId="0">
      <sharedItems containsString="0" containsBlank="1" containsNumber="1" minValue="0.38740248181521342" maxValue="108.6825"/>
    </cacheField>
    <cacheField name="Fo#" numFmtId="0">
      <sharedItems containsString="0" containsBlank="1" containsNumber="1" minValue="0" maxValue="93.363923822370396"/>
    </cacheField>
    <cacheField name="Cr#" numFmtId="0">
      <sharedItems containsString="0" containsBlank="1" containsNumber="1" minValue="89.488135191811949" maxValue="90.816216667425266"/>
    </cacheField>
    <cacheField name=" X " numFmtId="0">
      <sharedItems containsString="0" containsBlank="1" containsNumber="1" minValue="-20028" maxValue="17354"/>
    </cacheField>
    <cacheField name=" Y " numFmtId="0">
      <sharedItems containsString="0" containsBlank="1" containsNumber="1" minValue="-32525" maxValue="33116"/>
    </cacheField>
    <cacheField name=" Z " numFmtId="0">
      <sharedItems containsString="0" containsBlank="1" containsNumber="1" minValue="-620" maxValue="1085"/>
    </cacheField>
    <cacheField name=" Beam X " numFmtId="0">
      <sharedItems containsBlank="1" containsMixedTypes="1" containsNumber="1" minValue="-51.97" maxValue="40"/>
    </cacheField>
    <cacheField name=" Beam Y " numFmtId="0">
      <sharedItems containsBlank="1" containsMixedTypes="1" containsNumber="1" minValue="-40" maxValue="59"/>
    </cacheField>
    <cacheField name="X-Distance from Edge" numFmtId="0">
      <sharedItems containsNonDate="0" containsString="0" containsBlank="1"/>
    </cacheField>
    <cacheField name="Image_X" numFmtId="0">
      <sharedItems containsNonDate="0" containsString="0" containsBlank="1"/>
    </cacheField>
    <cacheField name="Image_Y" numFmtId="0">
      <sharedItems containsNonDate="0" containsString="0" containsBlank="1"/>
    </cacheField>
    <cacheField name="X_mm" numFmtId="0">
      <sharedItems containsNonDate="0" containsString="0" containsBlank="1"/>
    </cacheField>
    <cacheField name="Y_mm" numFmtId="0">
      <sharedItems containsNonDate="0" containsString="0" containsBlank="1"/>
    </cacheField>
    <cacheField name="Y_mm_offset" numFmtId="0">
      <sharedItems containsNonDate="0" containsString="0" containsBlank="1"/>
    </cacheField>
    <cacheField name="Edge distance x mm" numFmtId="0">
      <sharedItems containsString="0" containsBlank="1" containsNumber="1" containsInteger="1" minValue="0" maxValue="0"/>
    </cacheField>
    <cacheField name="Distance µm" numFmtId="0">
      <sharedItems containsString="0" containsBlank="1" containsNumber="1" minValue="0" maxValue="65213.215309369407"/>
    </cacheField>
    <cacheField name="Core_Rim" numFmtId="0">
      <sharedItems containsBlank="1" count="4">
        <m/>
        <s v="core"/>
        <s v="rim"/>
        <s v="overgrow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7">
  <r>
    <m/>
    <s v="Primary core Summary"/>
    <s v="olivine"/>
    <s v="Summary Average"/>
    <m/>
    <m/>
    <m/>
    <m/>
    <s v="GCB1__"/>
    <m/>
    <x v="0"/>
    <d v="2018-07-01T00:00:00"/>
    <m/>
    <x v="0"/>
    <m/>
    <n v="49.595896999999994"/>
    <n v="40.885497000000001"/>
    <n v="4.5240000000000002E-2"/>
    <n v="8.9730000000000001E-3"/>
    <n v="9.8571249999999999"/>
    <m/>
    <n v="4.5999999999999999E-3"/>
    <m/>
    <n v="3.9690000000000003E-3"/>
    <x v="0"/>
    <n v="0.39408399999999999"/>
    <n v="100.95673000000002"/>
    <n v="89.969032753485067"/>
    <m/>
    <m/>
    <m/>
    <m/>
    <m/>
    <m/>
    <m/>
    <m/>
    <m/>
    <m/>
    <m/>
    <m/>
    <m/>
    <m/>
    <x v="0"/>
  </r>
  <r>
    <m/>
    <s v="R-1_ol-1_A"/>
    <s v="olivine"/>
    <s v="Primary"/>
    <m/>
    <m/>
    <m/>
    <m/>
    <s v="GCB1__"/>
    <m/>
    <x v="0"/>
    <d v="2018-07-01T00:00:00"/>
    <m/>
    <x v="1"/>
    <m/>
    <n v="49.721074999999999"/>
    <n v="40.589269999999999"/>
    <n v="4.7460000000000002E-2"/>
    <n v="1.329E-2"/>
    <n v="9.7961349999999996"/>
    <m/>
    <n v="6.0949999999999997E-3"/>
    <m/>
    <n v="6.4850000000000003E-3"/>
    <x v="1"/>
    <n v="0.39034999999999997"/>
    <n v="100.72305"/>
    <n v="90.047461139975582"/>
    <m/>
    <m/>
    <m/>
    <m/>
    <m/>
    <m/>
    <m/>
    <m/>
    <m/>
    <m/>
    <m/>
    <m/>
    <m/>
    <m/>
    <x v="1"/>
  </r>
  <r>
    <m/>
    <s v="R-2_ol-6_G"/>
    <s v="olivine"/>
    <s v="Primary"/>
    <m/>
    <m/>
    <m/>
    <m/>
    <s v="GCB1__"/>
    <m/>
    <x v="0"/>
    <d v="2018-07-01T00:00:00"/>
    <m/>
    <x v="1"/>
    <m/>
    <n v="49.594965000000002"/>
    <n v="40.745684999999995"/>
    <n v="4.1135000000000005E-2"/>
    <n v="9.4349999999999989E-3"/>
    <n v="9.9451400000000003"/>
    <m/>
    <n v="3.6849999999999999E-3"/>
    <m/>
    <n v="2.2049999999999999E-3"/>
    <x v="2"/>
    <n v="0.38988500000000004"/>
    <n v="100.88589999999999"/>
    <n v="89.888346468034499"/>
    <m/>
    <m/>
    <m/>
    <m/>
    <m/>
    <m/>
    <m/>
    <m/>
    <m/>
    <m/>
    <m/>
    <m/>
    <m/>
    <m/>
    <x v="1"/>
  </r>
  <r>
    <m/>
    <s v="R-20_ol-1_A"/>
    <s v="olivine"/>
    <s v="Primary"/>
    <m/>
    <m/>
    <m/>
    <m/>
    <s v="GCB1__"/>
    <m/>
    <x v="0"/>
    <d v="2018-07-01T00:00:00"/>
    <m/>
    <x v="1"/>
    <m/>
    <n v="49.520296666666667"/>
    <n v="41.017346666666661"/>
    <n v="4.7693333333333331E-2"/>
    <n v="4.6500000000000005E-3"/>
    <n v="9.9032733333333347"/>
    <m/>
    <n v="3.0433333333333337E-3"/>
    <m/>
    <n v="6.2533333333333338E-3"/>
    <x v="3"/>
    <n v="0.39760000000000001"/>
    <n v="101.0656"/>
    <n v="89.912978303749696"/>
    <m/>
    <m/>
    <m/>
    <m/>
    <m/>
    <m/>
    <m/>
    <m/>
    <m/>
    <m/>
    <m/>
    <m/>
    <m/>
    <m/>
    <x v="1"/>
  </r>
  <r>
    <m/>
    <s v="R-21_ol-1_C"/>
    <s v="olivine"/>
    <s v="Primary"/>
    <m/>
    <m/>
    <m/>
    <m/>
    <s v="GCB1__"/>
    <m/>
    <x v="0"/>
    <d v="2018-07-01T00:00:00"/>
    <m/>
    <x v="1"/>
    <m/>
    <n v="49.588666666666661"/>
    <n v="41.044339999999998"/>
    <n v="4.404333333333333E-2"/>
    <n v="1.0109999999999999E-2"/>
    <n v="9.7929600000000008"/>
    <m/>
    <n v="5.77E-3"/>
    <m/>
    <n v="1.1833333333333333E-3"/>
    <x v="4"/>
    <n v="0.39585666666666669"/>
    <n v="101.05086666666666"/>
    <n v="90.02659246919383"/>
    <m/>
    <m/>
    <m/>
    <m/>
    <m/>
    <m/>
    <m/>
    <m/>
    <m/>
    <m/>
    <m/>
    <m/>
    <m/>
    <m/>
    <x v="1"/>
  </r>
  <r>
    <m/>
    <s v="Primary rim Summary"/>
    <s v="olivine"/>
    <s v="Summary Average"/>
    <m/>
    <m/>
    <m/>
    <m/>
    <s v="GCB1__"/>
    <m/>
    <x v="0"/>
    <d v="2018-07-01T00:00:00"/>
    <m/>
    <x v="0"/>
    <m/>
    <n v="49.780276250000007"/>
    <n v="41.024326250000001"/>
    <n v="6.2013749999999999E-2"/>
    <n v="1.185375E-2"/>
    <n v="9.7502375000000008"/>
    <m/>
    <n v="5.8812499999999993E-3"/>
    <m/>
    <n v="5.41875E-3"/>
    <x v="5"/>
    <n v="0.38431375000000001"/>
    <n v="101.1846625"/>
    <n v="90.100004054846053"/>
    <m/>
    <m/>
    <m/>
    <m/>
    <m/>
    <m/>
    <m/>
    <m/>
    <m/>
    <m/>
    <m/>
    <m/>
    <m/>
    <m/>
    <x v="0"/>
  </r>
  <r>
    <m/>
    <s v="R-1_ol-1_B"/>
    <s v="olivine"/>
    <s v="Primary"/>
    <m/>
    <m/>
    <m/>
    <m/>
    <s v="GCB1__"/>
    <m/>
    <x v="0"/>
    <d v="2018-07-01T00:00:00"/>
    <m/>
    <x v="1"/>
    <m/>
    <n v="49.954025000000001"/>
    <n v="40.879694999999998"/>
    <n v="4.8945000000000002E-2"/>
    <n v="7.8700000000000003E-3"/>
    <n v="9.845320000000001"/>
    <m/>
    <n v="6.4249999999999993E-3"/>
    <m/>
    <n v="3.6600000000000001E-3"/>
    <x v="6"/>
    <n v="0.39483000000000001"/>
    <n v="101.29554999999999"/>
    <n v="90.044481065927471"/>
    <m/>
    <m/>
    <m/>
    <m/>
    <m/>
    <m/>
    <m/>
    <m/>
    <m/>
    <m/>
    <m/>
    <m/>
    <m/>
    <m/>
    <x v="2"/>
  </r>
  <r>
    <m/>
    <s v="R-20_ol-1_B"/>
    <s v="olivine"/>
    <s v="Primary"/>
    <m/>
    <m/>
    <m/>
    <m/>
    <s v="GCB1__"/>
    <m/>
    <x v="0"/>
    <d v="2018-07-01T00:00:00"/>
    <m/>
    <x v="1"/>
    <m/>
    <n v="49.581926666666668"/>
    <n v="41.223819999999996"/>
    <n v="5.3596666666666661E-2"/>
    <n v="1.4423333333333335E-2"/>
    <n v="9.7445800000000009"/>
    <m/>
    <n v="5.9066666666666668E-3"/>
    <m/>
    <n v="9.1599999999999997E-3"/>
    <x v="7"/>
    <n v="0.38284000000000001"/>
    <n v="101.18616666666667"/>
    <n v="90.069330678172719"/>
    <m/>
    <m/>
    <m/>
    <m/>
    <m/>
    <m/>
    <m/>
    <m/>
    <m/>
    <m/>
    <m/>
    <m/>
    <m/>
    <m/>
    <x v="2"/>
  </r>
  <r>
    <m/>
    <s v="R-22_ol-1_A"/>
    <s v="olivine"/>
    <s v="Primary"/>
    <m/>
    <m/>
    <m/>
    <m/>
    <s v="GCB1__"/>
    <m/>
    <x v="0"/>
    <d v="2018-07-01T00:00:00"/>
    <m/>
    <x v="1"/>
    <m/>
    <n v="49.862793333333336"/>
    <n v="40.921253333333333"/>
    <n v="7.9143333333333329E-2"/>
    <n v="1.1939999999999999E-2"/>
    <n v="9.6925066666666666"/>
    <m/>
    <n v="5.4933333333333327E-3"/>
    <m/>
    <n v="2.8499999999999997E-3"/>
    <x v="8"/>
    <n v="0.37877666666666671"/>
    <n v="101.10923333333334"/>
    <n v="90.167692757465105"/>
    <m/>
    <m/>
    <m/>
    <m/>
    <m/>
    <m/>
    <m/>
    <m/>
    <m/>
    <m/>
    <m/>
    <m/>
    <m/>
    <m/>
    <x v="2"/>
  </r>
  <r>
    <m/>
    <s v="Primary interior Summary"/>
    <s v="olivine"/>
    <s v="Summary Average"/>
    <m/>
    <m/>
    <m/>
    <m/>
    <s v="GCB1__"/>
    <m/>
    <x v="0"/>
    <d v="2018-07-01T00:00:00"/>
    <m/>
    <x v="0"/>
    <m/>
    <n v="50.041554761904763"/>
    <n v="40.543496190476198"/>
    <n v="7.8200476190476181E-2"/>
    <n v="3.7253809523809515E-2"/>
    <n v="9.1139904761904766"/>
    <m/>
    <n v="1.3140476190476192E-2"/>
    <m/>
    <n v="5.3404761904761906E-3"/>
    <x v="9"/>
    <n v="0.36070952380952381"/>
    <n v="100.34663571428571"/>
    <n v="90.728297261748907"/>
    <m/>
    <m/>
    <m/>
    <m/>
    <m/>
    <m/>
    <m/>
    <m/>
    <m/>
    <m/>
    <m/>
    <m/>
    <m/>
    <m/>
    <x v="0"/>
  </r>
  <r>
    <m/>
    <s v="Primary core Summary "/>
    <s v="olivine"/>
    <s v="Summary Average"/>
    <m/>
    <m/>
    <m/>
    <m/>
    <s v="GCB1__"/>
    <m/>
    <x v="0"/>
    <d v="2018-07-01T00:00:00"/>
    <m/>
    <x v="0"/>
    <m/>
    <n v="49.577903333333339"/>
    <n v="40.493403333333326"/>
    <n v="4.3168888888888889E-2"/>
    <n v="6.8766666666666663E-3"/>
    <n v="9.9486088888888897"/>
    <m/>
    <n v="5.5111111111111116E-3"/>
    <m/>
    <n v="3.642222222222222E-3"/>
    <x v="10"/>
    <n v="0.36730111111111108"/>
    <n v="100.61185333333333"/>
    <n v="89.881575562281185"/>
    <m/>
    <m/>
    <m/>
    <m/>
    <m/>
    <m/>
    <m/>
    <m/>
    <m/>
    <m/>
    <m/>
    <m/>
    <m/>
    <m/>
    <x v="0"/>
  </r>
  <r>
    <m/>
    <s v="R-30_ol-1_A"/>
    <s v="olivine"/>
    <s v="Primary"/>
    <m/>
    <m/>
    <m/>
    <m/>
    <s v="GCB1__"/>
    <m/>
    <x v="0"/>
    <d v="2018-07-01T00:00:00"/>
    <m/>
    <x v="1"/>
    <m/>
    <n v="49.343436666666669"/>
    <n v="40.423459999999999"/>
    <n v="4.655666666666667E-2"/>
    <n v="8.8299999999999993E-3"/>
    <n v="9.9300666666666668"/>
    <m/>
    <n v="6.5899999999999995E-3"/>
    <m/>
    <n v="4.3233333333333327E-3"/>
    <x v="11"/>
    <n v="0.36854333333333328"/>
    <n v="100.29248333333334"/>
    <n v="89.855836001515684"/>
    <m/>
    <m/>
    <m/>
    <m/>
    <m/>
    <m/>
    <m/>
    <m/>
    <m/>
    <m/>
    <m/>
    <m/>
    <m/>
    <m/>
    <x v="1"/>
  </r>
  <r>
    <m/>
    <s v="R-31_ol-1_B"/>
    <s v="olivine"/>
    <s v="Primary"/>
    <m/>
    <m/>
    <m/>
    <m/>
    <s v="GCB1__"/>
    <m/>
    <x v="0"/>
    <d v="2018-07-01T00:00:00"/>
    <m/>
    <x v="1"/>
    <m/>
    <n v="49.844224999999994"/>
    <n v="41.019935000000004"/>
    <n v="4.4725000000000001E-2"/>
    <n v="5.0750000000000005E-3"/>
    <n v="9.9631700000000016"/>
    <m/>
    <n v="7.0600000000000003E-3"/>
    <m/>
    <n v="7.8849999999999996E-3"/>
    <x v="12"/>
    <n v="0.36395"/>
    <n v="101.42335"/>
    <n v="89.916978237745894"/>
    <m/>
    <m/>
    <m/>
    <m/>
    <m/>
    <m/>
    <m/>
    <m/>
    <m/>
    <m/>
    <m/>
    <m/>
    <m/>
    <m/>
    <x v="1"/>
  </r>
  <r>
    <m/>
    <s v="R-31_ol-3_A"/>
    <s v="olivine"/>
    <s v="Primary"/>
    <m/>
    <m/>
    <m/>
    <m/>
    <s v="GCB1__"/>
    <m/>
    <x v="0"/>
    <d v="2018-07-01T00:00:00"/>
    <m/>
    <x v="1"/>
    <m/>
    <n v="49.288305000000001"/>
    <n v="40.003259999999997"/>
    <n v="3.9959999999999996E-2"/>
    <n v="3.8249999999999998E-3"/>
    <n v="10.004045"/>
    <m/>
    <m/>
    <m/>
    <n v="2E-3"/>
    <x v="13"/>
    <n v="0.37028"/>
    <n v="99.878715"/>
    <n v="89.777728933798585"/>
    <m/>
    <m/>
    <m/>
    <m/>
    <m/>
    <m/>
    <m/>
    <m/>
    <m/>
    <m/>
    <m/>
    <m/>
    <m/>
    <m/>
    <x v="1"/>
  </r>
  <r>
    <m/>
    <s v="R-5_ol-4_A"/>
    <s v="olivine"/>
    <s v="Primary"/>
    <m/>
    <m/>
    <m/>
    <m/>
    <s v="GCB1__"/>
    <m/>
    <x v="0"/>
    <d v="2018-07-01T00:00:00"/>
    <m/>
    <x v="1"/>
    <m/>
    <n v="49.95288"/>
    <n v="40.561930000000004"/>
    <n v="3.9739999999999998E-2"/>
    <n v="8.8000000000000005E-3"/>
    <n v="9.9064250000000005"/>
    <m/>
    <n v="7.6150000000000002E-3"/>
    <m/>
    <n v="2.0000000000000002E-5"/>
    <x v="14"/>
    <n v="0.36580999999999997"/>
    <n v="101.01255"/>
    <n v="89.988628856447406"/>
    <m/>
    <m/>
    <m/>
    <m/>
    <m/>
    <m/>
    <m/>
    <m/>
    <m/>
    <m/>
    <m/>
    <m/>
    <m/>
    <m/>
    <x v="1"/>
  </r>
  <r>
    <m/>
    <s v="Primary rim Summary"/>
    <s v="olivine"/>
    <s v="Summary Average"/>
    <m/>
    <m/>
    <m/>
    <m/>
    <s v="GCB1__"/>
    <m/>
    <x v="0"/>
    <d v="2018-07-01T00:00:00"/>
    <m/>
    <x v="0"/>
    <m/>
    <n v="49.86279714285714"/>
    <n v="40.435381428571432"/>
    <n v="7.4184285714285716E-2"/>
    <n v="2.2681428571428575E-2"/>
    <n v="9.2404342857142847"/>
    <m/>
    <n v="1.0341428571428573E-2"/>
    <m/>
    <n v="7.0928571428571429E-3"/>
    <x v="15"/>
    <n v="0.35553000000000001"/>
    <n v="100.16889142857144"/>
    <n v="90.58128492937314"/>
    <m/>
    <m/>
    <m/>
    <m/>
    <m/>
    <m/>
    <m/>
    <m/>
    <m/>
    <m/>
    <m/>
    <m/>
    <m/>
    <m/>
    <x v="0"/>
  </r>
  <r>
    <m/>
    <s v="R-30_ol-1_Rim"/>
    <s v="olivine"/>
    <s v="Primary"/>
    <m/>
    <m/>
    <m/>
    <m/>
    <s v="GCB1__"/>
    <m/>
    <x v="0"/>
    <d v="2018-07-01T00:00:00"/>
    <m/>
    <x v="1"/>
    <m/>
    <n v="50.185346666666668"/>
    <n v="40.489899999999999"/>
    <n v="6.8573333333333333E-2"/>
    <n v="2.3086666666666669E-2"/>
    <n v="8.98306"/>
    <m/>
    <n v="1.0706666666666668E-2"/>
    <m/>
    <n v="7.6633333333333336E-3"/>
    <x v="16"/>
    <n v="0.37084"/>
    <n v="100.29423000000001"/>
    <n v="90.875008965491858"/>
    <m/>
    <m/>
    <m/>
    <m/>
    <m/>
    <m/>
    <m/>
    <m/>
    <m/>
    <m/>
    <m/>
    <m/>
    <m/>
    <m/>
    <x v="2"/>
  </r>
  <r>
    <m/>
    <s v="R-31_ol-1_A"/>
    <s v="olivine"/>
    <s v="Primary"/>
    <m/>
    <m/>
    <m/>
    <m/>
    <s v="GCB1__"/>
    <m/>
    <x v="0"/>
    <d v="2018-07-01T00:00:00"/>
    <m/>
    <x v="1"/>
    <m/>
    <n v="49.136054999999999"/>
    <n v="39.923905000000005"/>
    <n v="5.57E-2"/>
    <n v="1.4860000000000002E-2"/>
    <n v="9.9429999999999996"/>
    <m/>
    <n v="1.5635E-2"/>
    <m/>
    <n v="8.7650000000000002E-3"/>
    <x v="17"/>
    <n v="0.37499499999999997"/>
    <n v="99.650984999999991"/>
    <n v="89.805502277816544"/>
    <m/>
    <m/>
    <m/>
    <m/>
    <m/>
    <m/>
    <m/>
    <m/>
    <m/>
    <m/>
    <m/>
    <m/>
    <m/>
    <m/>
    <x v="2"/>
  </r>
  <r>
    <m/>
    <s v="R-31_ol-3_Rim"/>
    <s v="olivine"/>
    <s v="Primary"/>
    <m/>
    <m/>
    <m/>
    <m/>
    <s v="GCB1__"/>
    <m/>
    <x v="0"/>
    <d v="2018-07-01T00:00:00"/>
    <m/>
    <x v="1"/>
    <m/>
    <n v="50.105715000000004"/>
    <n v="40.865079999999999"/>
    <n v="0.10108500000000001"/>
    <n v="2.9894999999999998E-2"/>
    <n v="8.9239300000000004"/>
    <m/>
    <n v="4.5000000000000005E-3"/>
    <m/>
    <n v="4.5649999999999996E-3"/>
    <x v="18"/>
    <n v="0.31309999999999999"/>
    <n v="100.49879"/>
    <n v="90.916481526751653"/>
    <m/>
    <m/>
    <m/>
    <m/>
    <m/>
    <m/>
    <m/>
    <m/>
    <m/>
    <m/>
    <m/>
    <m/>
    <m/>
    <m/>
    <x v="2"/>
  </r>
  <r>
    <m/>
    <s v="Melt Pocket Summary"/>
    <s v="olivine"/>
    <s v="Summary Average"/>
    <m/>
    <m/>
    <m/>
    <m/>
    <s v="GCB1__"/>
    <m/>
    <x v="0"/>
    <d v="2018-07-01T00:00:00"/>
    <m/>
    <x v="0"/>
    <m/>
    <n v="51.126388000000006"/>
    <n v="40.785024000000007"/>
    <n v="0.14688000000000001"/>
    <n v="0.112334"/>
    <n v="7.4346559999999995"/>
    <m/>
    <n v="3.0792000000000003E-2"/>
    <m/>
    <n v="5.9440000000000005E-3"/>
    <x v="19"/>
    <n v="0.35609599999999997"/>
    <n v="100.11808599999999"/>
    <n v="92.458213586116841"/>
    <m/>
    <m/>
    <m/>
    <m/>
    <m/>
    <m/>
    <m/>
    <m/>
    <m/>
    <m/>
    <m/>
    <m/>
    <m/>
    <m/>
    <x v="0"/>
  </r>
  <r>
    <m/>
    <s v="R-30_ol-_melt pocket"/>
    <s v="olivine"/>
    <s v="MP"/>
    <m/>
    <m/>
    <m/>
    <m/>
    <s v="GCB1__"/>
    <m/>
    <x v="0"/>
    <d v="2018-07-01T00:00:00"/>
    <m/>
    <x v="1"/>
    <m/>
    <n v="51.312976666666664"/>
    <n v="40.785256666666669"/>
    <n v="0.15059666666666668"/>
    <n v="0.13938333333333333"/>
    <n v="7.5459866666666668"/>
    <m/>
    <n v="3.2906666666666667E-2"/>
    <m/>
    <n v="4.7766666666666669E-3"/>
    <x v="20"/>
    <n v="0.35535"/>
    <n v="100.44853333333333"/>
    <n v="92.379069840189871"/>
    <m/>
    <m/>
    <m/>
    <m/>
    <m/>
    <m/>
    <m/>
    <m/>
    <m/>
    <m/>
    <m/>
    <m/>
    <m/>
    <m/>
    <x v="0"/>
  </r>
  <r>
    <m/>
    <s v="R-31_ol-_melt pocket"/>
    <s v="olivine"/>
    <s v="MP"/>
    <m/>
    <m/>
    <m/>
    <m/>
    <s v="GCB1__"/>
    <m/>
    <x v="0"/>
    <d v="2018-07-01T00:00:00"/>
    <m/>
    <x v="1"/>
    <m/>
    <n v="50.846505000000001"/>
    <n v="40.784675"/>
    <n v="0.14130500000000001"/>
    <n v="7.175999999999999E-2"/>
    <n v="7.2676600000000002"/>
    <m/>
    <n v="2.7619999999999999E-2"/>
    <m/>
    <n v="7.6950000000000005E-3"/>
    <x v="21"/>
    <n v="0.357215"/>
    <n v="99.62241499999999"/>
    <n v="92.576929205007289"/>
    <m/>
    <m/>
    <m/>
    <m/>
    <m/>
    <m/>
    <m/>
    <m/>
    <m/>
    <m/>
    <m/>
    <m/>
    <m/>
    <m/>
    <x v="0"/>
  </r>
  <r>
    <m/>
    <s v="scoria Summary "/>
    <s v="olivine"/>
    <s v="Summary Average"/>
    <m/>
    <m/>
    <m/>
    <m/>
    <s v="Scoria__"/>
    <m/>
    <x v="1"/>
    <d v="2018-07-01T00:00:00"/>
    <m/>
    <x v="0"/>
    <m/>
    <n v="47.505939000000005"/>
    <n v="40.156762999999998"/>
    <n v="0.12241999999999997"/>
    <n v="2.3573500000000004E-2"/>
    <n v="12.394644499999998"/>
    <m/>
    <n v="2.3121999999999997E-2"/>
    <m/>
    <n v="1.3851499999999999E-2"/>
    <x v="22"/>
    <n v="0.32331599999999999"/>
    <n v="100.75711799999999"/>
    <n v="87.192088344465319"/>
    <m/>
    <m/>
    <m/>
    <m/>
    <m/>
    <m/>
    <m/>
    <m/>
    <m/>
    <m/>
    <m/>
    <m/>
    <m/>
    <m/>
    <x v="0"/>
  </r>
  <r>
    <m/>
    <s v="Summary core Summary "/>
    <s v="olivine"/>
    <s v="Summary Average"/>
    <m/>
    <m/>
    <m/>
    <m/>
    <s v="Scoria__"/>
    <m/>
    <x v="1"/>
    <d v="2018-07-01T00:00:00"/>
    <m/>
    <x v="0"/>
    <m/>
    <n v="48.574744285714289"/>
    <n v="40.304345714285716"/>
    <n v="9.6471428571428569E-2"/>
    <n v="2.8737142857142857E-2"/>
    <n v="11.09017857142857"/>
    <m/>
    <n v="2.5947142857142853E-2"/>
    <m/>
    <n v="8.6657142857142853E-3"/>
    <x v="23"/>
    <n v="0.37633428571428568"/>
    <n v="100.67360857142857"/>
    <n v="88.645719518177813"/>
    <m/>
    <m/>
    <m/>
    <m/>
    <m/>
    <m/>
    <m/>
    <m/>
    <m/>
    <m/>
    <m/>
    <m/>
    <m/>
    <m/>
    <x v="0"/>
  </r>
  <r>
    <m/>
    <s v="Scoria_ol-2_A"/>
    <s v="olivine"/>
    <s v="Phenocryst"/>
    <m/>
    <m/>
    <m/>
    <m/>
    <s v="Scoria__"/>
    <m/>
    <x v="1"/>
    <d v="2018-07-01T00:00:00"/>
    <m/>
    <x v="1"/>
    <m/>
    <n v="47.93345333333334"/>
    <n v="40.759013333333336"/>
    <n v="0.14007333333333333"/>
    <n v="4.6443333333333336E-2"/>
    <n v="11.922713333333334"/>
    <m/>
    <n v="4.5286666666666663E-2"/>
    <m/>
    <n v="1.4396666666666667E-2"/>
    <x v="24"/>
    <n v="0.35170999999999997"/>
    <n v="101.39409999999999"/>
    <n v="87.754983087002799"/>
    <m/>
    <m/>
    <m/>
    <m/>
    <m/>
    <m/>
    <m/>
    <m/>
    <m/>
    <m/>
    <m/>
    <m/>
    <m/>
    <m/>
    <x v="0"/>
  </r>
  <r>
    <m/>
    <s v="Scoria_ol-24_A"/>
    <s v="olivine"/>
    <s v="Phenocryst"/>
    <m/>
    <m/>
    <m/>
    <m/>
    <s v="Scoria__"/>
    <m/>
    <x v="1"/>
    <d v="2018-07-01T00:00:00"/>
    <m/>
    <x v="1"/>
    <m/>
    <n v="48.12274"/>
    <n v="40.163600000000002"/>
    <n v="0.15565000000000001"/>
    <n v="3.9969999999999999E-2"/>
    <n v="12.51844"/>
    <m/>
    <n v="4.002E-2"/>
    <m/>
    <n v="1.239E-2"/>
    <x v="25"/>
    <n v="0.31522"/>
    <n v="101.5849"/>
    <n v="87.265295367007397"/>
    <m/>
    <m/>
    <m/>
    <m/>
    <m/>
    <m/>
    <m/>
    <m/>
    <m/>
    <m/>
    <m/>
    <m/>
    <m/>
    <m/>
    <x v="0"/>
  </r>
  <r>
    <m/>
    <s v="Scoria_ol-6_A"/>
    <s v="olivine"/>
    <s v="Phenocryst"/>
    <m/>
    <m/>
    <m/>
    <m/>
    <s v="Scoria__"/>
    <m/>
    <x v="1"/>
    <d v="2018-07-01T00:00:00"/>
    <m/>
    <x v="1"/>
    <m/>
    <n v="49.366703333333334"/>
    <n v="39.896593333333335"/>
    <n v="3.3143333333333337E-2"/>
    <n v="7.2866666666666661E-3"/>
    <n v="9.7815566666666669"/>
    <m/>
    <n v="1.9166666666666666E-3"/>
    <m/>
    <n v="1.6933333333333334E-3"/>
    <x v="26"/>
    <n v="0.42132999999999998"/>
    <n v="99.649353333333337"/>
    <n v="89.996597333076309"/>
    <m/>
    <m/>
    <m/>
    <m/>
    <m/>
    <m/>
    <m/>
    <m/>
    <m/>
    <m/>
    <m/>
    <m/>
    <m/>
    <m/>
    <x v="0"/>
  </r>
  <r>
    <m/>
    <s v="overgrowth summary"/>
    <s v="olivine"/>
    <s v="Summary Average"/>
    <m/>
    <m/>
    <m/>
    <m/>
    <s v="Scoria__"/>
    <m/>
    <x v="1"/>
    <d v="2018-07-01T00:00:00"/>
    <m/>
    <x v="0"/>
    <m/>
    <n v="43.270896666666658"/>
    <n v="39.50421"/>
    <n v="0.29755666666666664"/>
    <n v="1.6199999999999999E-2"/>
    <n v="17.538013333333335"/>
    <m/>
    <n v="2.7269999999999999E-2"/>
    <m/>
    <n v="3.4326666666666665E-2"/>
    <x v="27"/>
    <n v="0.13632666666666668"/>
    <n v="101.12413333333332"/>
    <n v="81.473910371202066"/>
    <m/>
    <m/>
    <m/>
    <m/>
    <m/>
    <m/>
    <m/>
    <m/>
    <m/>
    <m/>
    <m/>
    <m/>
    <m/>
    <m/>
    <x v="0"/>
  </r>
  <r>
    <m/>
    <s v="Scoria_ol-6_Rim_Overgrowth"/>
    <s v="olivine"/>
    <s v="Phenocryst"/>
    <m/>
    <m/>
    <m/>
    <m/>
    <s v="Scoria__"/>
    <m/>
    <x v="1"/>
    <d v="2018-07-01T00:00:00"/>
    <m/>
    <x v="1"/>
    <m/>
    <n v="43.270896666666658"/>
    <n v="39.50421"/>
    <n v="0.29755666666666664"/>
    <n v="1.6199999999999999E-2"/>
    <n v="17.538013333333335"/>
    <m/>
    <n v="2.7269999999999999E-2"/>
    <m/>
    <n v="3.4326666666666665E-2"/>
    <x v="27"/>
    <n v="0.13632666666666668"/>
    <n v="101.12413333333332"/>
    <n v="81.473910371202066"/>
    <m/>
    <m/>
    <m/>
    <m/>
    <m/>
    <m/>
    <m/>
    <m/>
    <m/>
    <m/>
    <m/>
    <m/>
    <m/>
    <m/>
    <x v="0"/>
  </r>
  <r>
    <m/>
    <s v=" Scoria rim Summary"/>
    <s v="olivine"/>
    <s v="Summary Average"/>
    <m/>
    <m/>
    <m/>
    <m/>
    <s v="Scoria__"/>
    <m/>
    <x v="1"/>
    <d v="2018-07-01T00:00:00"/>
    <m/>
    <x v="0"/>
    <m/>
    <n v="48.028288000000003"/>
    <n v="40.249220999999999"/>
    <n v="8.804300000000001E-2"/>
    <n v="2.2171E-2"/>
    <n v="11.764760000000001"/>
    <m/>
    <n v="1.9900000000000001E-2"/>
    <m/>
    <n v="1.1339000000000002E-2"/>
    <x v="28"/>
    <n v="0.34230000000000005"/>
    <n v="100.70547000000001"/>
    <n v="87.889999914845575"/>
    <m/>
    <m/>
    <m/>
    <m/>
    <m/>
    <m/>
    <m/>
    <m/>
    <m/>
    <m/>
    <m/>
    <m/>
    <m/>
    <m/>
    <x v="0"/>
  </r>
  <r>
    <m/>
    <s v="Scoria_ol-2_D"/>
    <s v="olivine"/>
    <s v="Phenocryst"/>
    <m/>
    <m/>
    <m/>
    <m/>
    <s v="Scoria__"/>
    <m/>
    <x v="1"/>
    <d v="2018-07-01T00:00:00"/>
    <m/>
    <x v="1"/>
    <m/>
    <n v="45.385313333333329"/>
    <n v="39.620350000000002"/>
    <n v="0.15215333333333333"/>
    <n v="3.9510000000000003E-2"/>
    <n v="15.116783333333332"/>
    <m/>
    <n v="3.7043333333333338E-2"/>
    <m/>
    <n v="2.0606666666666665E-2"/>
    <x v="29"/>
    <n v="0.23497000000000001"/>
    <n v="100.82866666666666"/>
    <n v="84.253459269685692"/>
    <m/>
    <m/>
    <m/>
    <m/>
    <m/>
    <m/>
    <m/>
    <m/>
    <m/>
    <m/>
    <m/>
    <m/>
    <m/>
    <m/>
    <x v="0"/>
  </r>
  <r>
    <m/>
    <s v="Scoria_ol-24_C"/>
    <s v="olivine"/>
    <s v="Phenocryst"/>
    <m/>
    <m/>
    <m/>
    <m/>
    <s v="Scoria__"/>
    <m/>
    <x v="1"/>
    <d v="2018-07-01T00:00:00"/>
    <m/>
    <x v="1"/>
    <m/>
    <n v="45.928870000000003"/>
    <n v="38.459220000000002"/>
    <n v="0.15167"/>
    <n v="3.9269999999999999E-2"/>
    <n v="14.99999"/>
    <m/>
    <n v="5.2749999999999998E-2"/>
    <m/>
    <n v="1.8169999999999999E-2"/>
    <x v="30"/>
    <n v="0.26421"/>
    <n v="100.11320000000001"/>
    <n v="84.515746001401126"/>
    <m/>
    <m/>
    <m/>
    <m/>
    <m/>
    <m/>
    <m/>
    <m/>
    <m/>
    <m/>
    <m/>
    <m/>
    <m/>
    <m/>
    <x v="0"/>
  </r>
  <r>
    <m/>
    <s v="Scoria_ol-6_E"/>
    <s v="olivine"/>
    <s v="Phenocryst"/>
    <m/>
    <m/>
    <m/>
    <m/>
    <s v="Scoria__"/>
    <m/>
    <x v="1"/>
    <d v="2018-07-01T00:00:00"/>
    <m/>
    <x v="1"/>
    <m/>
    <n v="49.457723333333327"/>
    <n v="41.423556666666663"/>
    <n v="4.7539999999999999E-2"/>
    <n v="1.0976666666666668E-2"/>
    <n v="9.3699433333333335"/>
    <m/>
    <n v="3.3799999999999998E-3"/>
    <m/>
    <n v="7.6199999999999992E-3"/>
    <x v="31"/>
    <n v="0.41338999999999998"/>
    <n v="100.88470000000001"/>
    <n v="90.392942818572877"/>
    <m/>
    <m/>
    <m/>
    <m/>
    <m/>
    <m/>
    <m/>
    <m/>
    <m/>
    <m/>
    <m/>
    <m/>
    <m/>
    <m/>
    <x v="0"/>
  </r>
  <r>
    <m/>
    <s v="Scoria_ol-6_Rim_before Overgrowth"/>
    <s v="olivine"/>
    <s v="Phenocryst"/>
    <m/>
    <m/>
    <m/>
    <m/>
    <s v="Scoria__"/>
    <m/>
    <x v="1"/>
    <d v="2018-07-01T00:00:00"/>
    <m/>
    <x v="1"/>
    <m/>
    <n v="49.941633333333328"/>
    <n v="40.300423333333335"/>
    <n v="4.322666666666667E-2"/>
    <n v="1.0326666666666666E-2"/>
    <n v="9.729143333333333"/>
    <m/>
    <n v="8.326666666666668E-3"/>
    <m/>
    <n v="3.5133333333333336E-3"/>
    <x v="32"/>
    <n v="0.40456999999999993"/>
    <n v="100.60046666666666"/>
    <n v="90.14834896075962"/>
    <m/>
    <m/>
    <m/>
    <m/>
    <m/>
    <m/>
    <m/>
    <m/>
    <m/>
    <m/>
    <m/>
    <m/>
    <m/>
    <m/>
    <x v="0"/>
  </r>
  <r>
    <m/>
    <s v="R-11_ol-_melt pocket"/>
    <s v="olivine"/>
    <s v="MP"/>
    <m/>
    <m/>
    <m/>
    <m/>
    <s v="MP__"/>
    <m/>
    <x v="2"/>
    <d v="2018-07-01T00:00:00"/>
    <m/>
    <x v="1"/>
    <m/>
    <n v="51.763019999999997"/>
    <n v="40.946424999999998"/>
    <n v="0.20957999999999999"/>
    <n v="0.10846"/>
    <n v="6.8334349999999997"/>
    <m/>
    <n v="3.2649999999999998E-2"/>
    <m/>
    <n v="9.3399999999999993E-3"/>
    <x v="33"/>
    <n v="0.37192000000000003"/>
    <n v="100.40545"/>
    <n v="93.104721980410119"/>
    <m/>
    <m/>
    <m/>
    <m/>
    <m/>
    <m/>
    <m/>
    <m/>
    <m/>
    <m/>
    <m/>
    <m/>
    <m/>
    <m/>
    <x v="0"/>
  </r>
  <r>
    <m/>
    <s v="San Carlos"/>
    <s v="olivine"/>
    <s v="Standard"/>
    <m/>
    <m/>
    <m/>
    <m/>
    <s v="standard__"/>
    <m/>
    <x v="3"/>
    <d v="2018-07-01T00:00:00"/>
    <m/>
    <x v="0"/>
    <m/>
    <n v="49.111440000000009"/>
    <n v="40.808776666666667"/>
    <n v="0.10538666666666667"/>
    <n v="1.941E-2"/>
    <n v="9.729473333333333"/>
    <m/>
    <n v="2.3879999999999998E-2"/>
    <m/>
    <n v="5.7399999999999994E-3"/>
    <x v="34"/>
    <n v="0.37714666666666669"/>
    <n v="100.34732000000001"/>
    <n v="89.997874239625659"/>
    <m/>
    <m/>
    <m/>
    <m/>
    <m/>
    <m/>
    <m/>
    <m/>
    <m/>
    <m/>
    <m/>
    <m/>
    <m/>
    <m/>
    <x v="0"/>
  </r>
  <r>
    <m/>
    <m/>
    <m/>
    <m/>
    <m/>
    <m/>
    <m/>
    <m/>
    <s v="__"/>
    <m/>
    <x v="4"/>
    <m/>
    <m/>
    <x v="1"/>
    <m/>
    <m/>
    <m/>
    <m/>
    <m/>
    <m/>
    <m/>
    <m/>
    <m/>
    <m/>
    <x v="35"/>
    <m/>
    <m/>
    <m/>
    <m/>
    <m/>
    <m/>
    <m/>
    <m/>
    <m/>
    <m/>
    <m/>
    <m/>
    <m/>
    <m/>
    <m/>
    <m/>
    <m/>
    <x v="0"/>
  </r>
  <r>
    <m/>
    <m/>
    <m/>
    <m/>
    <m/>
    <m/>
    <m/>
    <m/>
    <s v="__"/>
    <m/>
    <x v="4"/>
    <m/>
    <m/>
    <x v="1"/>
    <m/>
    <m/>
    <m/>
    <m/>
    <m/>
    <m/>
    <m/>
    <m/>
    <m/>
    <m/>
    <x v="35"/>
    <m/>
    <m/>
    <m/>
    <m/>
    <m/>
    <m/>
    <m/>
    <m/>
    <m/>
    <m/>
    <m/>
    <m/>
    <m/>
    <m/>
    <m/>
    <m/>
    <m/>
    <x v="0"/>
  </r>
  <r>
    <s v="1 / 1 . "/>
    <s v="San_Carlos_EDS"/>
    <s v="olivine"/>
    <s v="Standard"/>
    <m/>
    <m/>
    <m/>
    <m/>
    <s v="San Carlos__"/>
    <m/>
    <x v="5"/>
    <d v="2020-07-01T00:00:00"/>
    <m/>
    <x v="0"/>
    <m/>
    <n v="49.739170000000001"/>
    <n v="41.220010000000002"/>
    <n v="0.106488"/>
    <m/>
    <n v="9.7671229999999998"/>
    <m/>
    <n v="2.2127999999999998E-2"/>
    <n v="3.13E-3"/>
    <n v="3.7559999999999998E-3"/>
    <x v="36"/>
    <n v="0.37228899999999998"/>
    <n v="101.3631"/>
    <n v="90.077223986830717"/>
    <m/>
    <n v="7312"/>
    <n v="31440"/>
    <n v="35"/>
    <m/>
    <m/>
    <m/>
    <m/>
    <m/>
    <m/>
    <m/>
    <m/>
    <m/>
    <m/>
    <x v="0"/>
  </r>
  <r>
    <s v="2 / 1 . "/>
    <s v="San_Carlos_EDS_2"/>
    <s v="olivine"/>
    <s v="Standard"/>
    <m/>
    <m/>
    <m/>
    <m/>
    <s v="San Carlos__"/>
    <m/>
    <x v="5"/>
    <d v="2020-07-01T00:00:00"/>
    <m/>
    <x v="0"/>
    <m/>
    <n v="49.751550000000002"/>
    <n v="41.341030000000003"/>
    <n v="0.10355"/>
    <m/>
    <n v="9.8139719999999997"/>
    <m/>
    <n v="2.2832999999999999E-2"/>
    <n v="1.8859000000000001E-2"/>
    <n v="1.005E-2"/>
    <x v="37"/>
    <n v="0.38860600000000001"/>
    <n v="101.6027"/>
    <n v="90.036606807315621"/>
    <m/>
    <n v="7331"/>
    <n v="31442"/>
    <n v="35"/>
    <m/>
    <m/>
    <m/>
    <m/>
    <m/>
    <m/>
    <m/>
    <m/>
    <m/>
    <m/>
    <x v="0"/>
  </r>
  <r>
    <s v="8 / 1 . "/>
    <s v="AZ18_WHT06_ol1x_prof_continued_"/>
    <s v="olivine"/>
    <s v="Phenocryst"/>
    <m/>
    <s v="Ol1X"/>
    <s v="yes"/>
    <s v="prof 1"/>
    <s v="AZ18 WHT06_Ol1X_prof 1"/>
    <m/>
    <x v="6"/>
    <d v="2020-07-01T00:00:00"/>
    <m/>
    <x v="1"/>
    <m/>
    <n v="45.590789999999998"/>
    <n v="40.36242"/>
    <n v="0.14635400000000001"/>
    <m/>
    <n v="15.48188"/>
    <m/>
    <n v="3.4344E-2"/>
    <n v="7.3800000000000005E-4"/>
    <n v="2.963E-2"/>
    <x v="38"/>
    <n v="0.216028"/>
    <n v="102.0459"/>
    <n v="83.998265464652761"/>
    <m/>
    <n v="-6790"/>
    <n v="-4242"/>
    <n v="26"/>
    <m/>
    <m/>
    <m/>
    <m/>
    <m/>
    <m/>
    <m/>
    <m/>
    <m/>
    <n v="0"/>
    <x v="0"/>
  </r>
  <r>
    <s v="8 / 2 . "/>
    <s v="AZ18_WHT06_ol1x_prof_continued_"/>
    <s v="olivine"/>
    <s v="Phenocryst"/>
    <m/>
    <s v="Ol1X"/>
    <s v="yes"/>
    <s v="prof 1"/>
    <s v="AZ18 WHT06_Ol1X_prof 1"/>
    <m/>
    <x v="6"/>
    <d v="2020-07-01T00:00:00"/>
    <m/>
    <x v="1"/>
    <m/>
    <n v="45.456470000000003"/>
    <n v="40.242739999999998"/>
    <n v="0.15911"/>
    <m/>
    <n v="15.40842"/>
    <m/>
    <n v="3.9286000000000001E-2"/>
    <m/>
    <n v="2.5226999999999999E-2"/>
    <x v="39"/>
    <n v="0.22675400000000001"/>
    <n v="101.73820000000001"/>
    <n v="84.022530674484685"/>
    <m/>
    <n v="-6780.4"/>
    <n v="-4245.2"/>
    <n v="26"/>
    <m/>
    <m/>
    <m/>
    <m/>
    <m/>
    <m/>
    <m/>
    <m/>
    <m/>
    <n v="10.119288512539102"/>
    <x v="0"/>
  </r>
  <r>
    <s v="8 / 3 . "/>
    <s v="AZ18_WHT06_ol1x_prof_continued_"/>
    <s v="olivine"/>
    <s v="Phenocryst"/>
    <m/>
    <s v="Ol1X"/>
    <s v="yes"/>
    <s v="prof 1"/>
    <s v="AZ18 WHT06_Ol1X_prof 1"/>
    <m/>
    <x v="6"/>
    <d v="2020-07-01T00:00:00"/>
    <m/>
    <x v="1"/>
    <m/>
    <n v="45.897320000000001"/>
    <n v="40.310369999999999"/>
    <n v="0.14489199999999999"/>
    <m/>
    <n v="15.247769999999999"/>
    <m/>
    <n v="3.6339999999999997E-2"/>
    <n v="1.1469E-2"/>
    <n v="2.3428000000000001E-2"/>
    <x v="40"/>
    <n v="0.221109"/>
    <n v="102.0792"/>
    <n v="84.290946603104459"/>
    <m/>
    <n v="-6770.8"/>
    <n v="-4248.3999999999996"/>
    <n v="26"/>
    <m/>
    <m/>
    <m/>
    <m/>
    <m/>
    <m/>
    <m/>
    <m/>
    <m/>
    <n v="20.23857702507734"/>
    <x v="0"/>
  </r>
  <r>
    <s v="8 / 4 . "/>
    <s v="AZ18_WHT06_ol1x_prof_continued_"/>
    <s v="olivine"/>
    <s v="Phenocryst"/>
    <m/>
    <s v="Ol1X"/>
    <s v="yes"/>
    <s v="prof 1"/>
    <s v="AZ18 WHT06_Ol1X_prof 1"/>
    <m/>
    <x v="6"/>
    <d v="2020-07-01T00:00:00"/>
    <m/>
    <x v="1"/>
    <m/>
    <n v="45.890320000000003"/>
    <n v="40.36065"/>
    <n v="0.152555"/>
    <m/>
    <n v="14.955410000000001"/>
    <m/>
    <n v="4.0488999999999997E-2"/>
    <n v="2.5381000000000001E-2"/>
    <n v="1.9761999999999998E-2"/>
    <x v="41"/>
    <n v="0.235342"/>
    <n v="101.86"/>
    <n v="84.543611724433234"/>
    <m/>
    <n v="-6761.3"/>
    <n v="-4251.6000000000004"/>
    <n v="26"/>
    <m/>
    <m/>
    <m/>
    <m/>
    <m/>
    <m/>
    <m/>
    <m/>
    <m/>
    <n v="30.26304708588378"/>
    <x v="0"/>
  </r>
  <r>
    <s v="8 / 5 . "/>
    <s v="AZ18_WHT06_ol1x_prof_continued_"/>
    <s v="olivine"/>
    <s v="Phenocryst"/>
    <m/>
    <s v="Ol1X"/>
    <s v="yes"/>
    <s v="prof 1"/>
    <s v="AZ18 WHT06_Ol1X_prof 1"/>
    <m/>
    <x v="6"/>
    <d v="2020-07-01T00:00:00"/>
    <m/>
    <x v="1"/>
    <m/>
    <n v="46.037190000000002"/>
    <n v="40.400640000000003"/>
    <n v="0.15038000000000001"/>
    <m/>
    <n v="14.85838"/>
    <m/>
    <n v="3.6816000000000002E-2"/>
    <n v="3.4730999999999998E-2"/>
    <n v="1.3176E-2"/>
    <x v="42"/>
    <n v="0.25264799999999998"/>
    <n v="101.9628"/>
    <n v="84.669995348664756"/>
    <m/>
    <n v="-6751.7"/>
    <n v="-4254.8"/>
    <n v="26"/>
    <m/>
    <m/>
    <m/>
    <m/>
    <m/>
    <m/>
    <m/>
    <m/>
    <m/>
    <n v="40.382335598422884"/>
    <x v="0"/>
  </r>
  <r>
    <s v="8 / 6 . "/>
    <s v="AZ18_WHT06_ol1x_prof_continued_"/>
    <s v="olivine"/>
    <s v="Phenocryst"/>
    <m/>
    <s v="Ol1X"/>
    <s v="yes"/>
    <s v="prof 1"/>
    <s v="AZ18 WHT06_Ol1X_prof 1"/>
    <m/>
    <x v="6"/>
    <d v="2020-07-01T00:00:00"/>
    <m/>
    <x v="1"/>
    <m/>
    <n v="46.301099999999998"/>
    <n v="40.331940000000003"/>
    <n v="0.14512900000000001"/>
    <m/>
    <n v="14.64645"/>
    <m/>
    <n v="3.9234999999999999E-2"/>
    <n v="2.0001000000000001E-2"/>
    <n v="2.6258E-2"/>
    <x v="43"/>
    <n v="0.25593199999999999"/>
    <n v="101.9426"/>
    <n v="84.928855267013915"/>
    <m/>
    <n v="-6742.1"/>
    <n v="-4258.1000000000004"/>
    <n v="26"/>
    <m/>
    <m/>
    <m/>
    <m/>
    <m/>
    <m/>
    <m/>
    <m/>
    <m/>
    <n v="50.533690187835603"/>
    <x v="0"/>
  </r>
  <r>
    <s v="8 / 7 . "/>
    <s v="AZ18_WHT06_ol1x_prof_continued_"/>
    <s v="olivine"/>
    <s v="Phenocryst"/>
    <m/>
    <s v="Ol1X"/>
    <s v="yes"/>
    <s v="prof 1"/>
    <s v="AZ18 WHT06_Ol1X_prof 1"/>
    <m/>
    <x v="6"/>
    <d v="2020-07-01T00:00:00"/>
    <m/>
    <x v="1"/>
    <m/>
    <n v="46.25159"/>
    <n v="40.373220000000003"/>
    <n v="0.16636500000000001"/>
    <m/>
    <n v="14.55184"/>
    <m/>
    <n v="3.4708999999999997E-2"/>
    <n v="2.0569E-2"/>
    <n v="1.8807000000000001E-2"/>
    <x v="44"/>
    <n v="0.25273099999999998"/>
    <n v="101.84350000000001"/>
    <n v="84.997969889809866"/>
    <m/>
    <n v="-6732.5"/>
    <n v="-4261.3"/>
    <n v="26"/>
    <m/>
    <m/>
    <m/>
    <m/>
    <m/>
    <m/>
    <m/>
    <m/>
    <m/>
    <n v="60.652978700374703"/>
    <x v="0"/>
  </r>
  <r>
    <s v="8 / 8 . "/>
    <s v="AZ18_WHT06_ol1x_prof_continued_"/>
    <s v="olivine"/>
    <s v="Phenocryst"/>
    <m/>
    <s v="Ol1X"/>
    <s v="yes"/>
    <s v="prof 1"/>
    <s v="AZ18 WHT06_Ol1X_prof 1"/>
    <m/>
    <x v="6"/>
    <d v="2020-07-01T00:00:00"/>
    <m/>
    <x v="1"/>
    <m/>
    <n v="46.447609999999997"/>
    <n v="40.57911"/>
    <n v="0.14181199999999999"/>
    <m/>
    <n v="14.37613"/>
    <m/>
    <n v="4.4812999999999999E-2"/>
    <n v="2.4014000000000001E-2"/>
    <n v="1.5428000000000001E-2"/>
    <x v="45"/>
    <n v="0.28101500000000001"/>
    <n v="102.1093"/>
    <n v="85.205610399834114"/>
    <m/>
    <n v="-6722.9"/>
    <n v="-4264.5"/>
    <n v="26"/>
    <m/>
    <m/>
    <m/>
    <m/>
    <m/>
    <m/>
    <m/>
    <m/>
    <m/>
    <n v="70.772267212913803"/>
    <x v="0"/>
  </r>
  <r>
    <s v="8 / 9 . "/>
    <s v="AZ18_WHT06_ol1x_prof_continued_"/>
    <s v="olivine"/>
    <s v="Phenocryst"/>
    <m/>
    <s v="Ol1X"/>
    <s v="yes"/>
    <s v="prof 1"/>
    <s v="AZ18 WHT06_Ol1X_prof 1"/>
    <m/>
    <x v="6"/>
    <d v="2020-07-01T00:00:00"/>
    <m/>
    <x v="1"/>
    <m/>
    <n v="46.579680000000003"/>
    <n v="40.495980000000003"/>
    <n v="0.142985"/>
    <m/>
    <n v="14.17305"/>
    <m/>
    <n v="4.6885999999999997E-2"/>
    <n v="3.0418000000000001E-2"/>
    <n v="1.6171000000000001E-2"/>
    <x v="46"/>
    <n v="0.28960900000000001"/>
    <n v="101.9444"/>
    <n v="85.419454199639603"/>
    <m/>
    <n v="-6713.4"/>
    <n v="-4267.7"/>
    <n v="26"/>
    <m/>
    <m/>
    <m/>
    <m/>
    <m/>
    <m/>
    <m/>
    <m/>
    <m/>
    <n v="80.796737273719955"/>
    <x v="0"/>
  </r>
  <r>
    <s v="8 / 10 . "/>
    <s v="AZ18_WHT06_ol1x_prof_continued_"/>
    <s v="olivine"/>
    <s v="Phenocryst"/>
    <m/>
    <s v="Ol1X"/>
    <s v="yes"/>
    <s v="prof 1"/>
    <s v="AZ18 WHT06_Ol1X_prof 1"/>
    <m/>
    <x v="6"/>
    <d v="2020-07-01T00:00:00"/>
    <m/>
    <x v="1"/>
    <m/>
    <n v="46.605060000000002"/>
    <n v="40.506219999999999"/>
    <n v="0.14502599999999999"/>
    <m/>
    <n v="14.14771"/>
    <m/>
    <n v="4.2318000000000001E-2"/>
    <n v="3.4553E-2"/>
    <n v="1.3887999999999999E-2"/>
    <x v="47"/>
    <n v="0.29146100000000003"/>
    <n v="101.959"/>
    <n v="85.448506079813853"/>
    <m/>
    <n v="-6703.8"/>
    <n v="-4270.8999999999996"/>
    <n v="26"/>
    <m/>
    <m/>
    <m/>
    <m/>
    <m/>
    <m/>
    <m/>
    <m/>
    <m/>
    <n v="90.916025786258189"/>
    <x v="0"/>
  </r>
  <r>
    <s v="8 / 11 . "/>
    <s v="AZ18_WHT06_ol1x_prof_continued_"/>
    <s v="olivine"/>
    <s v="Phenocryst"/>
    <m/>
    <s v="Ol1X"/>
    <s v="yes"/>
    <s v="prof 1"/>
    <s v="AZ18 WHT06_Ol1X_prof 1"/>
    <m/>
    <x v="6"/>
    <d v="2020-07-01T00:00:00"/>
    <m/>
    <x v="1"/>
    <m/>
    <n v="46.566009999999999"/>
    <n v="40.604300000000002"/>
    <n v="0.146784"/>
    <m/>
    <n v="14.112439999999999"/>
    <m/>
    <n v="4.0816999999999999E-2"/>
    <n v="2.3459000000000001E-2"/>
    <n v="1.2612999999999999E-2"/>
    <x v="48"/>
    <n v="0.303004"/>
    <n v="101.9846"/>
    <n v="85.469110612881551"/>
    <m/>
    <n v="-6694.2"/>
    <n v="-4274.1000000000004"/>
    <n v="26"/>
    <m/>
    <m/>
    <m/>
    <m/>
    <m/>
    <m/>
    <m/>
    <m/>
    <m/>
    <n v="101.03531429879757"/>
    <x v="0"/>
  </r>
  <r>
    <s v="8 / 12 . "/>
    <s v="AZ18_WHT06_ol1x_prof_continued_"/>
    <s v="olivine"/>
    <s v="Phenocryst"/>
    <m/>
    <s v="Ol1X"/>
    <s v="yes"/>
    <s v="prof 1"/>
    <s v="AZ18 WHT06_Ol1X_prof 1"/>
    <m/>
    <x v="6"/>
    <d v="2020-07-01T00:00:00"/>
    <m/>
    <x v="1"/>
    <m/>
    <n v="46.34442"/>
    <n v="40.35004"/>
    <n v="0.13478399999999999"/>
    <m/>
    <n v="14.00813"/>
    <m/>
    <n v="4.1182999999999997E-2"/>
    <n v="2.8608000000000001E-2"/>
    <n v="1.9969000000000001E-2"/>
    <x v="49"/>
    <n v="0.29289100000000001"/>
    <n v="101.4091"/>
    <n v="85.501975670024649"/>
    <m/>
    <n v="-6684.6"/>
    <n v="-4277.3"/>
    <n v="26"/>
    <m/>
    <m/>
    <m/>
    <m/>
    <m/>
    <m/>
    <m/>
    <m/>
    <m/>
    <n v="111.15460281133581"/>
    <x v="0"/>
  </r>
  <r>
    <s v="8 / 13 . "/>
    <s v="AZ18_WHT06_ol1x_prof_continued_"/>
    <s v="olivine"/>
    <s v="Phenocryst"/>
    <m/>
    <s v="Ol1X"/>
    <s v="yes"/>
    <s v="prof 1"/>
    <s v="AZ18 WHT06_Ol1X_prof 1"/>
    <m/>
    <x v="6"/>
    <d v="2020-07-01T00:00:00"/>
    <m/>
    <x v="1"/>
    <m/>
    <n v="45.989750000000001"/>
    <n v="39.989530000000002"/>
    <n v="0.13098299999999999"/>
    <m/>
    <n v="13.887650000000001"/>
    <m/>
    <n v="3.6244999999999999E-2"/>
    <n v="2.6556E-2"/>
    <n v="1.5436E-2"/>
    <x v="50"/>
    <n v="0.30078100000000002"/>
    <n v="100.5474"/>
    <n v="85.513820562319566"/>
    <m/>
    <n v="-6675.1"/>
    <n v="-4280.5"/>
    <n v="26"/>
    <m/>
    <m/>
    <m/>
    <m/>
    <m/>
    <m/>
    <m/>
    <m/>
    <m/>
    <n v="121.17907287214196"/>
    <x v="0"/>
  </r>
  <r>
    <s v="8 / 14 . "/>
    <s v="AZ18_WHT06_ol1x_prof_continued_"/>
    <s v="olivine"/>
    <s v="Phenocryst"/>
    <m/>
    <s v="Ol1X"/>
    <s v="yes"/>
    <s v="prof 1"/>
    <s v="AZ18 WHT06_Ol1X_prof 1"/>
    <m/>
    <x v="6"/>
    <d v="2020-07-01T00:00:00"/>
    <m/>
    <x v="1"/>
    <m/>
    <n v="46.761969999999998"/>
    <n v="40.602809999999998"/>
    <n v="0.14549899999999999"/>
    <m/>
    <n v="14.04185"/>
    <m/>
    <n v="4.1626999999999997E-2"/>
    <n v="2.3254E-2"/>
    <n v="2.2009999999999998E-2"/>
    <x v="51"/>
    <n v="0.296373"/>
    <n v="102.1033"/>
    <n v="85.583163406466895"/>
    <m/>
    <n v="-6665.5"/>
    <n v="-4283.7"/>
    <n v="26"/>
    <m/>
    <m/>
    <m/>
    <m/>
    <m/>
    <m/>
    <m/>
    <m/>
    <m/>
    <n v="131.29836138468107"/>
    <x v="0"/>
  </r>
  <r>
    <s v="8 / 15 . "/>
    <s v="AZ18_WHT06_ol1x_prof_continued_"/>
    <s v="olivine"/>
    <s v="Phenocryst"/>
    <m/>
    <s v="Ol1X"/>
    <s v="yes"/>
    <s v="prof 1"/>
    <s v="AZ18 WHT06_Ol1X_prof 1"/>
    <m/>
    <x v="6"/>
    <d v="2020-07-01T00:00:00"/>
    <m/>
    <x v="1"/>
    <m/>
    <n v="46.669980000000002"/>
    <n v="40.488500000000002"/>
    <n v="0.145486"/>
    <m/>
    <n v="13.96177"/>
    <m/>
    <n v="3.7177000000000002E-2"/>
    <n v="2.7219E-2"/>
    <n v="5.7039999999999999E-3"/>
    <x v="52"/>
    <n v="0.29039199999999998"/>
    <n v="101.80410000000001"/>
    <n v="85.629375815699888"/>
    <m/>
    <n v="-6655.9"/>
    <n v="-4286.8999999999996"/>
    <n v="26"/>
    <m/>
    <m/>
    <m/>
    <m/>
    <m/>
    <m/>
    <m/>
    <m/>
    <m/>
    <n v="141.41764989722017"/>
    <x v="0"/>
  </r>
  <r>
    <s v="8 / 16 . "/>
    <s v="AZ18_WHT06_ol1x_prof_continued_"/>
    <s v="olivine"/>
    <s v="Phenocryst"/>
    <m/>
    <s v="Ol1X"/>
    <s v="yes"/>
    <s v="prof 1"/>
    <s v="AZ18 WHT06_Ol1X_prof 1"/>
    <m/>
    <x v="6"/>
    <d v="2020-07-01T00:00:00"/>
    <m/>
    <x v="1"/>
    <m/>
    <n v="46.411470000000001"/>
    <n v="40.453130000000002"/>
    <n v="0.14697399999999999"/>
    <m/>
    <n v="14.17029"/>
    <m/>
    <n v="4.0905999999999998E-2"/>
    <n v="2.4161999999999999E-2"/>
    <n v="2.0740999999999999E-2"/>
    <x v="53"/>
    <n v="0.29746899999999998"/>
    <n v="101.7388"/>
    <n v="85.376779326386156"/>
    <m/>
    <n v="-6646.3"/>
    <n v="-4290.2"/>
    <n v="26"/>
    <m/>
    <m/>
    <m/>
    <m/>
    <m/>
    <m/>
    <m/>
    <m/>
    <m/>
    <n v="151.56900448663291"/>
    <x v="0"/>
  </r>
  <r>
    <s v="8 / 17 . "/>
    <s v="AZ18_WHT06_ol1x_prof_continued_"/>
    <s v="olivine"/>
    <s v="Phenocryst"/>
    <m/>
    <s v="Ol1X"/>
    <s v="yes"/>
    <s v="prof 1"/>
    <s v="AZ18 WHT06_Ol1X_prof 1"/>
    <m/>
    <x v="6"/>
    <d v="2020-07-01T00:00:00"/>
    <m/>
    <x v="1"/>
    <m/>
    <n v="46.399169999999998"/>
    <n v="40.555599999999998"/>
    <n v="0.14799799999999999"/>
    <m/>
    <n v="14.086270000000001"/>
    <m/>
    <n v="3.6448000000000001E-2"/>
    <n v="2.8216000000000001E-2"/>
    <n v="1.2760000000000001E-2"/>
    <x v="54"/>
    <n v="0.28423599999999999"/>
    <n v="101.7272"/>
    <n v="85.447572628346478"/>
    <m/>
    <n v="-6636.7"/>
    <n v="-4293.3999999999996"/>
    <n v="26"/>
    <m/>
    <m/>
    <m/>
    <m/>
    <m/>
    <m/>
    <m/>
    <m/>
    <m/>
    <n v="161.68829299917201"/>
    <x v="0"/>
  </r>
  <r>
    <s v="8 / 18 . "/>
    <s v="AZ18_WHT06_ol1x_prof_continued_"/>
    <s v="olivine"/>
    <s v="Phenocryst"/>
    <m/>
    <s v="Ol1X"/>
    <s v="yes"/>
    <s v="prof 1"/>
    <s v="AZ18 WHT06_Ol1X_prof 1"/>
    <m/>
    <x v="6"/>
    <d v="2020-07-01T00:00:00"/>
    <m/>
    <x v="1"/>
    <m/>
    <n v="46.436590000000002"/>
    <n v="40.423020000000001"/>
    <n v="0.13902200000000001"/>
    <m/>
    <n v="14.330249999999999"/>
    <m/>
    <n v="3.5719000000000001E-2"/>
    <n v="2.4548E-2"/>
    <n v="1.3625E-2"/>
    <x v="55"/>
    <n v="0.29130899999999998"/>
    <n v="101.86969999999999"/>
    <n v="85.242880729949277"/>
    <m/>
    <n v="-6627.2"/>
    <n v="-4296.6000000000004"/>
    <n v="26"/>
    <m/>
    <m/>
    <m/>
    <m/>
    <m/>
    <m/>
    <m/>
    <m/>
    <m/>
    <n v="171.71276305997844"/>
    <x v="0"/>
  </r>
  <r>
    <s v="8 / 19 . "/>
    <s v="AZ18_WHT06_ol1x_prof_continued_"/>
    <s v="olivine"/>
    <s v="Phenocryst"/>
    <m/>
    <s v="Ol1X"/>
    <s v="yes"/>
    <s v="prof 1"/>
    <s v="AZ18 WHT06_Ol1X_prof 1"/>
    <m/>
    <x v="6"/>
    <d v="2020-07-01T00:00:00"/>
    <m/>
    <x v="1"/>
    <m/>
    <n v="46.459269999999997"/>
    <n v="40.412979999999997"/>
    <n v="0.141183"/>
    <m/>
    <n v="14.305960000000001"/>
    <m/>
    <n v="3.2420999999999998E-2"/>
    <n v="3.0025E-2"/>
    <n v="1.8284999999999999E-2"/>
    <x v="56"/>
    <n v="0.28444700000000001"/>
    <n v="101.8631"/>
    <n v="85.270348230257881"/>
    <m/>
    <n v="-6617.6"/>
    <n v="-4299.8"/>
    <n v="26"/>
    <m/>
    <m/>
    <m/>
    <m/>
    <m/>
    <m/>
    <m/>
    <m/>
    <m/>
    <n v="181.83205157251669"/>
    <x v="0"/>
  </r>
  <r>
    <s v="8 / 20 . "/>
    <s v="AZ18_WHT06_ol1x_prof_continued_"/>
    <s v="olivine"/>
    <s v="Phenocryst"/>
    <m/>
    <s v="Ol1X"/>
    <s v="yes"/>
    <s v="prof 1"/>
    <s v="AZ18 WHT06_Ol1X_prof 1"/>
    <m/>
    <x v="6"/>
    <d v="2020-07-01T00:00:00"/>
    <m/>
    <x v="1"/>
    <m/>
    <n v="46.468530000000001"/>
    <n v="40.52599"/>
    <n v="0.13172600000000001"/>
    <m/>
    <n v="14.32695"/>
    <m/>
    <n v="3.9137999999999999E-2"/>
    <n v="2.2336000000000002E-2"/>
    <n v="1.345E-2"/>
    <x v="57"/>
    <n v="0.29093000000000002"/>
    <n v="101.98399999999999"/>
    <n v="85.254423589348932"/>
    <m/>
    <n v="-6608"/>
    <n v="-4303"/>
    <n v="26"/>
    <m/>
    <m/>
    <m/>
    <m/>
    <m/>
    <m/>
    <m/>
    <m/>
    <m/>
    <n v="191.95134008505579"/>
    <x v="0"/>
  </r>
  <r>
    <s v="9 / 1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5.772860000000001"/>
    <n v="39.894750000000002"/>
    <n v="0.15135299999999999"/>
    <m/>
    <n v="13.965540000000001"/>
    <m/>
    <n v="3.1292E-2"/>
    <n v="2.6681E-2"/>
    <n v="1.2670000000000001E-2"/>
    <x v="58"/>
    <n v="0.21984899999999999"/>
    <n v="100.2479"/>
    <n v="85.385498829341856"/>
    <m/>
    <n v="-8366"/>
    <n v="-2306"/>
    <n v="27"/>
    <m/>
    <m/>
    <m/>
    <m/>
    <m/>
    <m/>
    <m/>
    <m/>
    <m/>
    <n v="0"/>
    <x v="0"/>
  </r>
  <r>
    <s v="9 / 2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6.002850000000002"/>
    <n v="39.977640000000001"/>
    <n v="0.13461699999999999"/>
    <m/>
    <n v="13.90363"/>
    <m/>
    <n v="3.6018000000000001E-2"/>
    <n v="2.8826000000000001E-2"/>
    <n v="2.0442999999999999E-2"/>
    <x v="59"/>
    <n v="0.233601"/>
    <n v="100.50879999999999"/>
    <n v="85.503094073720234"/>
    <m/>
    <n v="-8362.5"/>
    <n v="-2309.6"/>
    <n v="27"/>
    <m/>
    <m/>
    <m/>
    <m/>
    <m/>
    <m/>
    <m/>
    <m/>
    <m/>
    <n v="5.0209560842532124"/>
    <x v="0"/>
  </r>
  <r>
    <s v="9 / 3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6.223370000000003"/>
    <n v="40.049469999999999"/>
    <n v="0.143651"/>
    <m/>
    <n v="13.68521"/>
    <m/>
    <n v="3.6156000000000001E-2"/>
    <n v="2.009E-2"/>
    <n v="1.8837E-2"/>
    <x v="60"/>
    <n v="0.245922"/>
    <n v="100.6048"/>
    <n v="85.756777079356297"/>
    <m/>
    <n v="-8359"/>
    <n v="-2313.1999999999998"/>
    <n v="27"/>
    <m/>
    <m/>
    <m/>
    <m/>
    <m/>
    <m/>
    <m/>
    <m/>
    <m/>
    <n v="10.041912168506425"/>
    <x v="0"/>
  </r>
  <r>
    <s v="9 / 4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6.432960000000001"/>
    <n v="40.192030000000003"/>
    <n v="0.13524700000000001"/>
    <m/>
    <n v="13.70956"/>
    <m/>
    <n v="3.3340000000000002E-2"/>
    <n v="1.0825E-2"/>
    <n v="1.7292999999999999E-2"/>
    <x v="61"/>
    <n v="0.25541399999999997"/>
    <n v="100.94840000000001"/>
    <n v="85.790289203461171"/>
    <m/>
    <n v="-8355.6"/>
    <n v="-2316.8000000000002"/>
    <n v="27"/>
    <m/>
    <m/>
    <m/>
    <m/>
    <m/>
    <m/>
    <m/>
    <m/>
    <m/>
    <n v="14.993679529762417"/>
    <x v="0"/>
  </r>
  <r>
    <s v="9 / 5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6.312420000000003"/>
    <n v="40.119399999999999"/>
    <n v="0.13869999999999999"/>
    <m/>
    <n v="13.50569"/>
    <m/>
    <n v="2.4674000000000001E-2"/>
    <n v="2.2116E-2"/>
    <n v="1.9649E-2"/>
    <x v="62"/>
    <n v="0.249143"/>
    <n v="100.5437"/>
    <n v="85.940579342315431"/>
    <m/>
    <n v="-8352.1"/>
    <n v="-2320.5"/>
    <n v="27"/>
    <m/>
    <m/>
    <m/>
    <m/>
    <m/>
    <m/>
    <m/>
    <m/>
    <m/>
    <n v="20.086812161061022"/>
    <x v="0"/>
  </r>
  <r>
    <s v="9 / 6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6.465319999999998"/>
    <n v="40.213790000000003"/>
    <n v="0.13284099999999999"/>
    <m/>
    <n v="13.69326"/>
    <m/>
    <n v="3.2410000000000001E-2"/>
    <n v="2.0091999999999999E-2"/>
    <n v="1.6622000000000001E-2"/>
    <x v="63"/>
    <n v="0.265372"/>
    <n v="101.0254"/>
    <n v="85.813271857383867"/>
    <m/>
    <n v="-8348.6"/>
    <n v="-2324.1"/>
    <n v="27"/>
    <m/>
    <m/>
    <m/>
    <m/>
    <m/>
    <m/>
    <m/>
    <m/>
    <m/>
    <n v="25.107768245314233"/>
    <x v="0"/>
  </r>
  <r>
    <s v="9 / 7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6.607379999999999"/>
    <n v="40.201329999999999"/>
    <n v="0.14036699999999999"/>
    <m/>
    <n v="13.43486"/>
    <m/>
    <n v="3.2183000000000003E-2"/>
    <n v="1.8905999999999999E-2"/>
    <n v="2.0650000000000002E-2"/>
    <x v="64"/>
    <n v="0.26641500000000001"/>
    <n v="100.91200000000001"/>
    <n v="86.080232545733381"/>
    <m/>
    <n v="-8345.1"/>
    <n v="-2327.6999999999998"/>
    <n v="27"/>
    <m/>
    <m/>
    <m/>
    <m/>
    <m/>
    <m/>
    <m/>
    <m/>
    <m/>
    <n v="30.128724329567447"/>
    <x v="0"/>
  </r>
  <r>
    <s v="9 / 8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6.720379999999999"/>
    <n v="40.40851"/>
    <n v="0.138904"/>
    <m/>
    <n v="13.169700000000001"/>
    <m/>
    <n v="4.2959999999999998E-2"/>
    <n v="2.3782999999999999E-2"/>
    <n v="2.2693000000000001E-2"/>
    <x v="65"/>
    <n v="0.29591899999999999"/>
    <n v="100.9853"/>
    <n v="86.345946959401388"/>
    <m/>
    <n v="-8341.7000000000007"/>
    <n v="-2331.3000000000002"/>
    <n v="27"/>
    <m/>
    <m/>
    <m/>
    <m/>
    <m/>
    <m/>
    <m/>
    <m/>
    <m/>
    <n v="35.080491690823443"/>
    <x v="0"/>
  </r>
  <r>
    <s v="9 / 9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6.89499"/>
    <n v="40.359580000000001"/>
    <n v="0.143204"/>
    <m/>
    <n v="13.08502"/>
    <m/>
    <n v="3.1716000000000001E-2"/>
    <n v="2.4382000000000001E-2"/>
    <n v="1.5772000000000001E-2"/>
    <x v="66"/>
    <n v="0.27455499999999999"/>
    <n v="100.9991"/>
    <n v="86.46554089545522"/>
    <m/>
    <n v="-8338.2000000000007"/>
    <n v="-2334.9"/>
    <n v="27"/>
    <m/>
    <m/>
    <m/>
    <m/>
    <m/>
    <m/>
    <m/>
    <m/>
    <m/>
    <n v="40.101447775076657"/>
    <x v="0"/>
  </r>
  <r>
    <s v="9 / 10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7.006920000000001"/>
    <n v="40.448889999999999"/>
    <n v="0.15187600000000001"/>
    <m/>
    <n v="13.04584"/>
    <m/>
    <n v="3.2857999999999998E-2"/>
    <n v="2.3282000000000001E-2"/>
    <n v="1.9786000000000002E-2"/>
    <x v="67"/>
    <n v="0.28247499999999998"/>
    <n v="101.1785"/>
    <n v="86.528404550575502"/>
    <m/>
    <n v="-8334.7000000000007"/>
    <n v="-2338.5"/>
    <n v="27"/>
    <m/>
    <m/>
    <m/>
    <m/>
    <m/>
    <m/>
    <m/>
    <m/>
    <m/>
    <n v="45.122403859329872"/>
    <x v="0"/>
  </r>
  <r>
    <s v="9 / 11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7.024810000000002"/>
    <n v="40.38062"/>
    <n v="0.140735"/>
    <m/>
    <n v="12.85022"/>
    <m/>
    <n v="2.9096E-2"/>
    <n v="2.7512999999999999E-2"/>
    <n v="2.2298999999999999E-2"/>
    <x v="68"/>
    <n v="0.31352999999999998"/>
    <n v="100.9555"/>
    <n v="86.70793753383812"/>
    <m/>
    <n v="-8331.2000000000007"/>
    <n v="-2342.1"/>
    <n v="27"/>
    <m/>
    <m/>
    <m/>
    <m/>
    <m/>
    <m/>
    <m/>
    <m/>
    <m/>
    <n v="50.143359943583086"/>
    <x v="0"/>
  </r>
  <r>
    <s v="9 / 12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7.44229"/>
    <n v="40.536050000000003"/>
    <n v="0.14147999999999999"/>
    <m/>
    <n v="12.571009999999999"/>
    <m/>
    <n v="3.5915000000000002E-2"/>
    <n v="2.1186E-2"/>
    <n v="2.0212000000000001E-2"/>
    <x v="69"/>
    <n v="0.312552"/>
    <n v="101.238"/>
    <n v="87.05899362981431"/>
    <m/>
    <n v="-8327.7999999999993"/>
    <n v="-2345.8000000000002"/>
    <n v="27"/>
    <m/>
    <m/>
    <m/>
    <m/>
    <m/>
    <m/>
    <m/>
    <m/>
    <m/>
    <n v="55.168297754144717"/>
    <x v="0"/>
  </r>
  <r>
    <s v="9 / 13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7.666809999999998"/>
    <n v="40.663530000000002"/>
    <n v="0.133826"/>
    <m/>
    <n v="12.18713"/>
    <m/>
    <n v="3.3945999999999997E-2"/>
    <n v="2.5805999999999999E-2"/>
    <n v="1.3979E-2"/>
    <x v="70"/>
    <n v="0.322384"/>
    <n v="101.2021"/>
    <n v="87.456283165821375"/>
    <m/>
    <n v="-8324.2999999999993"/>
    <n v="-2349.4"/>
    <n v="27"/>
    <m/>
    <m/>
    <m/>
    <m/>
    <m/>
    <m/>
    <m/>
    <m/>
    <m/>
    <n v="60.189253838397931"/>
    <x v="0"/>
  </r>
  <r>
    <s v="9 / 14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7.842449999999999"/>
    <n v="40.61063"/>
    <n v="0.144423"/>
    <m/>
    <n v="12.03167"/>
    <m/>
    <n v="3.0154E-2"/>
    <n v="2.0057999999999999E-2"/>
    <n v="1.6643000000000002E-2"/>
    <x v="71"/>
    <n v="0.36028300000000002"/>
    <n v="101.2362"/>
    <n v="87.636354857878828"/>
    <m/>
    <n v="-8320.7999999999993"/>
    <n v="-2353"/>
    <n v="27"/>
    <m/>
    <m/>
    <m/>
    <m/>
    <m/>
    <m/>
    <m/>
    <m/>
    <m/>
    <n v="65.210209922651146"/>
    <x v="0"/>
  </r>
  <r>
    <s v="9 / 15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7.858330000000002"/>
    <n v="40.672049999999999"/>
    <n v="0.136963"/>
    <m/>
    <n v="12.02224"/>
    <m/>
    <n v="3.7200999999999998E-2"/>
    <n v="2.3879000000000001E-2"/>
    <n v="1.5674E-2"/>
    <x v="72"/>
    <n v="0.36394900000000002"/>
    <n v="101.2967"/>
    <n v="87.648433491894906"/>
    <m/>
    <n v="-8317.2999999999993"/>
    <n v="-2356.6"/>
    <n v="27"/>
    <m/>
    <m/>
    <m/>
    <m/>
    <m/>
    <m/>
    <m/>
    <m/>
    <m/>
    <n v="70.23116600690436"/>
    <x v="0"/>
  </r>
  <r>
    <s v="9 / 16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114759999999997"/>
    <n v="40.717550000000003"/>
    <n v="0.13350999999999999"/>
    <m/>
    <n v="11.882899999999999"/>
    <m/>
    <n v="3.4257999999999997E-2"/>
    <n v="3.1884000000000003E-2"/>
    <n v="1.5232000000000001E-2"/>
    <x v="73"/>
    <n v="0.36051100000000003"/>
    <n v="101.4606"/>
    <n v="87.831319151847993"/>
    <m/>
    <n v="-8313.7999999999993"/>
    <n v="-2360.1999999999998"/>
    <n v="27"/>
    <m/>
    <m/>
    <m/>
    <m/>
    <m/>
    <m/>
    <m/>
    <m/>
    <m/>
    <n v="75.252122091157574"/>
    <x v="0"/>
  </r>
  <r>
    <s v="9 / 17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133380000000002"/>
    <n v="40.75421"/>
    <n v="0.140681"/>
    <m/>
    <n v="11.87162"/>
    <m/>
    <n v="3.0467000000000001E-2"/>
    <n v="1.9698E-2"/>
    <n v="1.4227E-2"/>
    <x v="74"/>
    <n v="0.35854999999999998"/>
    <n v="101.4669"/>
    <n v="87.845599052408403"/>
    <m/>
    <n v="-8310.4"/>
    <n v="-2363.8000000000002"/>
    <n v="27"/>
    <m/>
    <m/>
    <m/>
    <m/>
    <m/>
    <m/>
    <m/>
    <m/>
    <m/>
    <n v="80.203889452413563"/>
    <x v="0"/>
  </r>
  <r>
    <s v="9 / 18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101140000000001"/>
    <n v="40.764899999999997"/>
    <n v="0.130803"/>
    <m/>
    <n v="11.70004"/>
    <m/>
    <n v="3.4583000000000003E-2"/>
    <n v="1.5559999999999999E-2"/>
    <n v="1.149E-2"/>
    <x v="75"/>
    <n v="0.36007"/>
    <n v="101.2732"/>
    <n v="87.993102998638449"/>
    <m/>
    <n v="-8306.9"/>
    <n v="-2367.4"/>
    <n v="27"/>
    <m/>
    <m/>
    <m/>
    <m/>
    <m/>
    <m/>
    <m/>
    <m/>
    <m/>
    <n v="85.224845536666777"/>
    <x v="0"/>
  </r>
  <r>
    <s v="9 / 19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170720000000003"/>
    <n v="40.658389999999997"/>
    <n v="0.13350300000000001"/>
    <m/>
    <n v="11.527670000000001"/>
    <m/>
    <n v="3.0825999999999999E-2"/>
    <n v="2.1318E-2"/>
    <n v="1.9269999999999999E-2"/>
    <x v="76"/>
    <n v="0.37559199999999998"/>
    <n v="101.0941"/>
    <n v="88.164124818064963"/>
    <m/>
    <n v="-8303.4"/>
    <n v="-2371"/>
    <n v="27"/>
    <m/>
    <m/>
    <m/>
    <m/>
    <m/>
    <m/>
    <m/>
    <m/>
    <m/>
    <n v="90.245801620919991"/>
    <x v="0"/>
  </r>
  <r>
    <s v="9 / 20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276290000000003"/>
    <n v="40.752830000000003"/>
    <n v="0.13574"/>
    <m/>
    <n v="11.649380000000001"/>
    <m/>
    <n v="2.6519000000000001E-2"/>
    <n v="2.6386E-2"/>
    <n v="1.0532E-2"/>
    <x v="77"/>
    <n v="0.37029600000000001"/>
    <n v="101.407"/>
    <n v="88.077099975784279"/>
    <m/>
    <n v="-8299.9"/>
    <n v="-2374.6999999999998"/>
    <n v="27"/>
    <m/>
    <m/>
    <m/>
    <m/>
    <m/>
    <m/>
    <m/>
    <m/>
    <m/>
    <n v="95.338934252218593"/>
    <x v="0"/>
  </r>
  <r>
    <s v="9 / 21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310470000000002"/>
    <n v="40.628210000000003"/>
    <n v="0.133351"/>
    <m/>
    <n v="11.65652"/>
    <m/>
    <n v="3.4694000000000003E-2"/>
    <n v="1.3354E-2"/>
    <n v="1.3096E-2"/>
    <x v="78"/>
    <n v="0.367732"/>
    <n v="101.3049"/>
    <n v="88.078099113870906"/>
    <m/>
    <n v="-8296.5"/>
    <n v="-2378.3000000000002"/>
    <n v="27"/>
    <m/>
    <m/>
    <m/>
    <m/>
    <m/>
    <m/>
    <m/>
    <m/>
    <m/>
    <n v="100.29070161347458"/>
    <x v="0"/>
  </r>
  <r>
    <s v="9 / 22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332819999999998"/>
    <n v="40.869239999999998"/>
    <n v="0.12521699999999999"/>
    <m/>
    <n v="11.547330000000001"/>
    <m/>
    <n v="3.3007000000000002E-2"/>
    <n v="2.5287E-2"/>
    <n v="9.7050000000000001E-3"/>
    <x v="79"/>
    <n v="0.38995200000000002"/>
    <n v="101.495"/>
    <n v="88.181391638575775"/>
    <m/>
    <n v="-8293"/>
    <n v="-2381.9"/>
    <n v="27"/>
    <m/>
    <m/>
    <m/>
    <m/>
    <m/>
    <m/>
    <m/>
    <m/>
    <m/>
    <n v="105.3116576977278"/>
    <x v="0"/>
  </r>
  <r>
    <s v="9 / 23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390140000000002"/>
    <n v="40.855020000000003"/>
    <n v="0.12599299999999999"/>
    <m/>
    <n v="11.44969"/>
    <m/>
    <n v="2.9734E-2"/>
    <n v="2.2020000000000001E-2"/>
    <n v="9.5300000000000003E-3"/>
    <x v="80"/>
    <n v="0.38634299999999999"/>
    <n v="101.4212"/>
    <n v="88.281867439401367"/>
    <m/>
    <n v="-8289.5"/>
    <n v="-2385.5"/>
    <n v="27"/>
    <m/>
    <m/>
    <m/>
    <m/>
    <m/>
    <m/>
    <m/>
    <m/>
    <m/>
    <n v="110.33261378198101"/>
    <x v="0"/>
  </r>
  <r>
    <s v="9 / 24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358559999999997"/>
    <n v="40.98319"/>
    <n v="0.138511"/>
    <m/>
    <n v="11.520390000000001"/>
    <m/>
    <n v="2.8837999999999999E-2"/>
    <n v="2.2707999999999999E-2"/>
    <n v="1.4911000000000001E-2"/>
    <x v="81"/>
    <n v="0.39288499999999998"/>
    <n v="101.63979999999999"/>
    <n v="88.211247613333953"/>
    <m/>
    <n v="-8286"/>
    <n v="-2389.1"/>
    <n v="27"/>
    <m/>
    <m/>
    <m/>
    <m/>
    <m/>
    <m/>
    <m/>
    <m/>
    <m/>
    <n v="115.35356986623422"/>
    <x v="0"/>
  </r>
  <r>
    <s v="9 / 25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470840000000003"/>
    <n v="40.989539999999998"/>
    <n v="0.13478599999999999"/>
    <m/>
    <n v="11.55372"/>
    <m/>
    <n v="3.0953000000000001E-2"/>
    <n v="1.8471000000000001E-2"/>
    <n v="1.1403E-2"/>
    <x v="82"/>
    <n v="0.38241799999999998"/>
    <n v="101.7401"/>
    <n v="88.205326109088432"/>
    <m/>
    <n v="-8282.5"/>
    <n v="-2392.6999999999998"/>
    <n v="27"/>
    <m/>
    <m/>
    <m/>
    <m/>
    <m/>
    <m/>
    <m/>
    <m/>
    <m/>
    <n v="120.37452595048744"/>
    <x v="0"/>
  </r>
  <r>
    <s v="9 / 26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425269999999998"/>
    <n v="40.832740000000001"/>
    <n v="0.12708900000000001"/>
    <m/>
    <n v="11.521839999999999"/>
    <m/>
    <n v="3.3893E-2"/>
    <n v="2.5012E-2"/>
    <n v="8.8050000000000003E-3"/>
    <x v="83"/>
    <n v="0.39569700000000002"/>
    <n v="101.5181"/>
    <n v="88.224268710717524"/>
    <m/>
    <n v="-8279.1"/>
    <n v="-2396.3000000000002"/>
    <n v="27"/>
    <m/>
    <m/>
    <m/>
    <m/>
    <m/>
    <m/>
    <m/>
    <m/>
    <m/>
    <n v="125.32629331174343"/>
    <x v="0"/>
  </r>
  <r>
    <s v="9 / 27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487430000000003"/>
    <n v="40.880969999999998"/>
    <n v="0.13789999999999999"/>
    <m/>
    <n v="11.428839999999999"/>
    <m/>
    <n v="3.1966000000000001E-2"/>
    <n v="2.3639E-2"/>
    <n v="1.2245000000000001E-2"/>
    <x v="84"/>
    <n v="0.38828099999999999"/>
    <n v="101.5424"/>
    <n v="88.321446845739445"/>
    <m/>
    <n v="-8275.6"/>
    <n v="-2400"/>
    <n v="27"/>
    <m/>
    <m/>
    <m/>
    <m/>
    <m/>
    <m/>
    <m/>
    <m/>
    <m/>
    <n v="130.41942594304203"/>
    <x v="0"/>
  </r>
  <r>
    <s v="9 / 28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45438"/>
    <n v="40.96651"/>
    <n v="0.136598"/>
    <m/>
    <n v="11.62843"/>
    <m/>
    <n v="2.6492000000000002E-2"/>
    <n v="1.9713000000000001E-2"/>
    <n v="9.9860000000000001E-3"/>
    <x v="85"/>
    <n v="0.38970700000000003"/>
    <n v="101.75579999999999"/>
    <n v="88.134554495877808"/>
    <m/>
    <n v="-8272.1"/>
    <n v="-2403.6"/>
    <n v="27"/>
    <m/>
    <m/>
    <m/>
    <m/>
    <m/>
    <m/>
    <m/>
    <m/>
    <m/>
    <n v="135.44038202729524"/>
    <x v="0"/>
  </r>
  <r>
    <s v="9 / 29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417650000000002"/>
    <n v="40.90401"/>
    <n v="0.13483100000000001"/>
    <m/>
    <n v="11.500540000000001"/>
    <m/>
    <n v="3.109E-2"/>
    <n v="1.5800000000000002E-2"/>
    <n v="1.303E-2"/>
    <x v="86"/>
    <n v="0.38303300000000001"/>
    <n v="101.55880000000001"/>
    <n v="88.241846369278434"/>
    <m/>
    <n v="-8268.6"/>
    <n v="-2407.1999999999998"/>
    <n v="27"/>
    <m/>
    <m/>
    <m/>
    <m/>
    <m/>
    <m/>
    <m/>
    <m/>
    <m/>
    <n v="140.46133811154846"/>
    <x v="0"/>
  </r>
  <r>
    <s v="9 / 30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51829"/>
    <n v="40.95317"/>
    <n v="0.12668699999999999"/>
    <m/>
    <n v="11.50733"/>
    <m/>
    <n v="3.0669999999999999E-2"/>
    <n v="1.2484E-2"/>
    <n v="6.1859999999999997E-3"/>
    <x v="87"/>
    <n v="0.39803500000000003"/>
    <n v="101.694"/>
    <n v="88.257261266399993"/>
    <m/>
    <n v="-8265.2000000000007"/>
    <n v="-2410.8000000000002"/>
    <n v="27"/>
    <m/>
    <m/>
    <m/>
    <m/>
    <m/>
    <m/>
    <m/>
    <m/>
    <m/>
    <n v="145.41310547280446"/>
    <x v="0"/>
  </r>
  <r>
    <s v="9 / 31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456519999999998"/>
    <n v="40.91375"/>
    <n v="0.119922"/>
    <m/>
    <n v="11.642659999999999"/>
    <m/>
    <n v="4.3615000000000001E-2"/>
    <n v="1.8190999999999999E-2"/>
    <n v="1.3736E-2"/>
    <x v="88"/>
    <n v="0.38614999999999999"/>
    <n v="101.76220000000001"/>
    <n v="88.122218813550205"/>
    <m/>
    <n v="-8261.7000000000007"/>
    <n v="-2414.4"/>
    <n v="27"/>
    <m/>
    <m/>
    <m/>
    <m/>
    <m/>
    <m/>
    <m/>
    <m/>
    <m/>
    <n v="150.43406155705767"/>
    <x v="0"/>
  </r>
  <r>
    <s v="9 / 32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55536"/>
    <n v="40.879359999999998"/>
    <n v="0.125858"/>
    <m/>
    <n v="11.527430000000001"/>
    <m/>
    <n v="3.0008E-2"/>
    <n v="1.8103000000000001E-2"/>
    <n v="1.1037E-2"/>
    <x v="89"/>
    <n v="0.39071600000000001"/>
    <n v="101.68089999999999"/>
    <n v="88.247083040802949"/>
    <m/>
    <n v="-8258.2000000000007"/>
    <n v="-2418"/>
    <n v="27"/>
    <m/>
    <m/>
    <m/>
    <m/>
    <m/>
    <m/>
    <m/>
    <m/>
    <m/>
    <n v="155.45501764131089"/>
    <x v="0"/>
  </r>
  <r>
    <s v="9 / 33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494210000000002"/>
    <n v="40.893709999999999"/>
    <n v="0.13567499999999999"/>
    <m/>
    <n v="11.53684"/>
    <m/>
    <n v="2.8025999999999999E-2"/>
    <n v="1.3956E-2"/>
    <n v="1.4322E-2"/>
    <x v="90"/>
    <n v="0.397036"/>
    <n v="101.66070000000001"/>
    <n v="88.225530837831855"/>
    <m/>
    <n v="-8254.7000000000007"/>
    <n v="-2421.6"/>
    <n v="27"/>
    <m/>
    <m/>
    <m/>
    <m/>
    <m/>
    <m/>
    <m/>
    <m/>
    <m/>
    <n v="160.4759737255641"/>
    <x v="0"/>
  </r>
  <r>
    <s v="9 / 34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514809999999997"/>
    <n v="40.915950000000002"/>
    <n v="0.129215"/>
    <m/>
    <n v="11.513260000000001"/>
    <m/>
    <n v="3.3350999999999999E-2"/>
    <n v="2.571E-2"/>
    <n v="7.953E-3"/>
    <x v="91"/>
    <n v="0.39410499999999998"/>
    <n v="101.6758"/>
    <n v="88.251177132761228"/>
    <m/>
    <n v="-8251.2999999999993"/>
    <n v="-2425.3000000000002"/>
    <n v="27"/>
    <m/>
    <m/>
    <m/>
    <m/>
    <m/>
    <m/>
    <m/>
    <m/>
    <m/>
    <n v="165.50091153612573"/>
    <x v="0"/>
  </r>
  <r>
    <s v="9 / 35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510010000000001"/>
    <n v="40.870310000000003"/>
    <n v="0.13470599999999999"/>
    <m/>
    <n v="11.58287"/>
    <m/>
    <n v="3.1278E-2"/>
    <n v="2.2941E-2"/>
    <n v="1.4746E-2"/>
    <x v="92"/>
    <n v="0.39759299999999997"/>
    <n v="101.74039999999999"/>
    <n v="88.187500410522972"/>
    <m/>
    <n v="-8247.7999999999993"/>
    <n v="-2428.9"/>
    <n v="27"/>
    <m/>
    <m/>
    <m/>
    <m/>
    <m/>
    <m/>
    <m/>
    <m/>
    <m/>
    <n v="170.52186762037894"/>
    <x v="0"/>
  </r>
  <r>
    <s v="9 / 36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666580000000003"/>
    <n v="40.90117"/>
    <n v="0.13411999999999999"/>
    <m/>
    <n v="11.675129999999999"/>
    <m/>
    <n v="3.0200999999999999E-2"/>
    <n v="2.7222E-2"/>
    <n v="1.3419E-2"/>
    <x v="93"/>
    <n v="0.37491099999999999"/>
    <n v="101.9893"/>
    <n v="88.138336792622979"/>
    <m/>
    <n v="-8244.2999999999993"/>
    <n v="-2432.5"/>
    <n v="27"/>
    <m/>
    <m/>
    <m/>
    <m/>
    <m/>
    <m/>
    <m/>
    <m/>
    <m/>
    <n v="175.54282370463216"/>
    <x v="0"/>
  </r>
  <r>
    <s v="9 / 37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501390000000001"/>
    <n v="40.853140000000003"/>
    <n v="0.133025"/>
    <m/>
    <n v="11.62987"/>
    <m/>
    <n v="3.4473999999999998E-2"/>
    <n v="2.4736000000000001E-2"/>
    <n v="1.8082999999999998E-2"/>
    <x v="94"/>
    <n v="0.39404600000000001"/>
    <n v="101.749"/>
    <n v="88.143392276632937"/>
    <m/>
    <n v="-8240.7999999999993"/>
    <n v="-2436.1"/>
    <n v="27"/>
    <m/>
    <m/>
    <m/>
    <m/>
    <m/>
    <m/>
    <m/>
    <m/>
    <m/>
    <n v="180.56377978888537"/>
    <x v="0"/>
  </r>
  <r>
    <s v="9 / 38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720970000000001"/>
    <n v="40.986629999999998"/>
    <n v="0.137826"/>
    <m/>
    <n v="11.719110000000001"/>
    <m/>
    <n v="3.3616E-2"/>
    <n v="1.5890000000000001E-2"/>
    <n v="2.2171E-2"/>
    <x v="95"/>
    <n v="0.38025900000000001"/>
    <n v="102.1935"/>
    <n v="88.110677646593032"/>
    <m/>
    <n v="-8237.2999999999993"/>
    <n v="-2439.6999999999998"/>
    <n v="27"/>
    <m/>
    <m/>
    <m/>
    <m/>
    <m/>
    <m/>
    <m/>
    <m/>
    <m/>
    <n v="185.58473587313858"/>
    <x v="0"/>
  </r>
  <r>
    <s v="9 / 39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597920000000002"/>
    <n v="41.005749999999999"/>
    <n v="0.13594000000000001"/>
    <m/>
    <n v="11.65071"/>
    <m/>
    <n v="3.6233000000000001E-2"/>
    <n v="3.1092999999999999E-2"/>
    <n v="1.5514999999999999E-2"/>
    <x v="96"/>
    <n v="0.35884100000000002"/>
    <n v="102.003"/>
    <n v="88.145463591499151"/>
    <m/>
    <n v="-8233.9"/>
    <n v="-2443.3000000000002"/>
    <n v="27"/>
    <m/>
    <m/>
    <m/>
    <m/>
    <m/>
    <m/>
    <m/>
    <m/>
    <m/>
    <n v="190.53650323439459"/>
    <x v="0"/>
  </r>
  <r>
    <s v="9 / 40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734360000000002"/>
    <n v="41.064509999999999"/>
    <n v="0.12945300000000001"/>
    <m/>
    <n v="11.769439999999999"/>
    <m/>
    <n v="3.2994999999999997E-2"/>
    <n v="3.4119999999999998E-2"/>
    <n v="1.6959999999999999E-2"/>
    <x v="97"/>
    <n v="0.37235299999999999"/>
    <n v="102.3207"/>
    <n v="88.068593676032123"/>
    <m/>
    <n v="-8230.4"/>
    <n v="-2446.9"/>
    <n v="27"/>
    <m/>
    <m/>
    <m/>
    <m/>
    <m/>
    <m/>
    <m/>
    <m/>
    <m/>
    <n v="195.5574593186478"/>
    <x v="0"/>
  </r>
  <r>
    <s v="9 / 41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333289999999998"/>
    <n v="41.096319999999999"/>
    <n v="0.12965199999999999"/>
    <m/>
    <n v="11.77023"/>
    <m/>
    <n v="2.9094999999999999E-2"/>
    <n v="3.1005999999999999E-2"/>
    <n v="1.1172E-2"/>
    <x v="98"/>
    <n v="0.34400900000000001"/>
    <n v="101.9307"/>
    <n v="87.980778966746186"/>
    <m/>
    <n v="-8226.9"/>
    <n v="-2450.5"/>
    <n v="27"/>
    <m/>
    <m/>
    <m/>
    <m/>
    <m/>
    <m/>
    <m/>
    <m/>
    <m/>
    <n v="200.57841540290102"/>
    <x v="0"/>
  </r>
  <r>
    <s v="9 / 42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4467"/>
    <n v="40.865670000000001"/>
    <n v="0.13830000000000001"/>
    <m/>
    <n v="11.833600000000001"/>
    <m/>
    <n v="3.1616999999999999E-2"/>
    <n v="3.1821000000000002E-2"/>
    <n v="1.1771E-2"/>
    <x v="99"/>
    <n v="0.35267199999999999"/>
    <n v="101.8698"/>
    <n v="87.948739940269078"/>
    <m/>
    <n v="-8223.4"/>
    <n v="-2454.1999999999998"/>
    <n v="27"/>
    <m/>
    <m/>
    <m/>
    <m/>
    <m/>
    <m/>
    <m/>
    <m/>
    <m/>
    <n v="205.67154803419962"/>
    <x v="0"/>
  </r>
  <r>
    <s v="9 / 43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385759999999998"/>
    <n v="40.929949999999998"/>
    <n v="0.13070100000000001"/>
    <m/>
    <n v="11.92632"/>
    <m/>
    <n v="3.2575E-2"/>
    <n v="2.4636000000000002E-2"/>
    <n v="1.5167999999999999E-2"/>
    <x v="100"/>
    <n v="0.36494799999999999"/>
    <n v="101.94450000000001"/>
    <n v="87.85234502243992"/>
    <m/>
    <n v="-8220"/>
    <n v="-2457.8000000000002"/>
    <n v="27"/>
    <m/>
    <m/>
    <m/>
    <m/>
    <m/>
    <m/>
    <m/>
    <m/>
    <m/>
    <n v="210.62331539545562"/>
    <x v="0"/>
  </r>
  <r>
    <s v="9 / 44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096890000000002"/>
    <n v="40.84442"/>
    <n v="0.13855999999999999"/>
    <m/>
    <n v="11.855169999999999"/>
    <m/>
    <n v="3.1986000000000001E-2"/>
    <n v="2.7306E-2"/>
    <n v="1.8117000000000001E-2"/>
    <x v="101"/>
    <n v="0.36165000000000003"/>
    <n v="101.5348"/>
    <n v="87.852305508277311"/>
    <m/>
    <n v="-8216.5"/>
    <n v="-2461.4"/>
    <n v="27"/>
    <m/>
    <m/>
    <m/>
    <m/>
    <m/>
    <m/>
    <m/>
    <m/>
    <m/>
    <n v="215.64427147970883"/>
    <x v="0"/>
  </r>
  <r>
    <s v="9 / 45 . "/>
    <s v="AZ18_WHT06_ol40newname_prof_"/>
    <s v="olivine"/>
    <s v="Phenocryst"/>
    <m/>
    <s v="ol40"/>
    <s v="yes"/>
    <s v="prof 1"/>
    <s v="AZ18 WHT06_ol40_prof 1"/>
    <m/>
    <x v="6"/>
    <d v="2020-07-01T00:00:00"/>
    <m/>
    <x v="1"/>
    <m/>
    <n v="48.256599999999999"/>
    <n v="40.894069999999999"/>
    <n v="0.142849"/>
    <m/>
    <n v="12.03852"/>
    <m/>
    <n v="3.3141999999999998E-2"/>
    <n v="2.7668000000000002E-2"/>
    <n v="1.3583E-2"/>
    <x v="102"/>
    <n v="0.36111100000000002"/>
    <n v="101.9243"/>
    <n v="87.723312482006648"/>
    <m/>
    <n v="-8213"/>
    <n v="-2465"/>
    <n v="27"/>
    <m/>
    <m/>
    <m/>
    <m/>
    <m/>
    <m/>
    <m/>
    <m/>
    <m/>
    <n v="220.66522756396205"/>
    <x v="0"/>
  </r>
  <r>
    <s v="10 / 1 . "/>
    <s v="AZ18_WHT06_ol41newname_prof_"/>
    <s v="olivine"/>
    <s v="Phenocryst"/>
    <m/>
    <s v="ol41"/>
    <s v="yes"/>
    <s v="prof 1"/>
    <s v="AZ18 WHT06_ol41_prof 1"/>
    <m/>
    <x v="6"/>
    <d v="2020-07-01T00:00:00"/>
    <s v="bad"/>
    <x v="0"/>
    <m/>
    <n v="40.75611"/>
    <n v="36.682789999999997"/>
    <n v="0.19394500000000001"/>
    <m/>
    <n v="13.543659999999999"/>
    <m/>
    <n v="2.4316999999999998E-2"/>
    <m/>
    <n v="1.1023E-2"/>
    <x v="103"/>
    <n v="0.142567"/>
    <n v="91.536410000000004"/>
    <n v="84.287163909443208"/>
    <m/>
    <n v="-7973"/>
    <n v="-2860"/>
    <n v="27"/>
    <m/>
    <m/>
    <m/>
    <m/>
    <m/>
    <m/>
    <m/>
    <m/>
    <m/>
    <n v="0"/>
    <x v="0"/>
  </r>
  <r>
    <s v="10 / 2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4.568869999999997"/>
    <n v="39.420090000000002"/>
    <n v="0.206373"/>
    <m/>
    <n v="14.48423"/>
    <m/>
    <n v="3.7397E-2"/>
    <n v="1.3657000000000001E-2"/>
    <n v="2.4414999999999999E-2"/>
    <x v="104"/>
    <n v="0.171375"/>
    <n v="99.148799999999994"/>
    <n v="84.58009148039109"/>
    <m/>
    <n v="-7971.9"/>
    <n v="-2861.4"/>
    <n v="27"/>
    <m/>
    <m/>
    <m/>
    <m/>
    <m/>
    <m/>
    <m/>
    <m/>
    <m/>
    <n v="1.7804493814767819"/>
    <x v="0"/>
  </r>
  <r>
    <s v="10 / 3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4.868229999999997"/>
    <n v="39.702500000000001"/>
    <n v="0.19678100000000001"/>
    <m/>
    <n v="14.468970000000001"/>
    <m/>
    <n v="2.5763999999999999E-2"/>
    <n v="2.2360000000000001E-2"/>
    <n v="2.7855999999999999E-2"/>
    <x v="105"/>
    <n v="0.180344"/>
    <n v="99.682959999999994"/>
    <n v="84.680872475275663"/>
    <m/>
    <n v="-7970.7"/>
    <n v="-2862.8"/>
    <n v="27"/>
    <m/>
    <m/>
    <m/>
    <m/>
    <m/>
    <m/>
    <m/>
    <m/>
    <m/>
    <n v="3.6243582729353099"/>
    <x v="0"/>
  </r>
  <r>
    <s v="10 / 4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4.931370000000001"/>
    <n v="39.716589999999997"/>
    <n v="0.19057099999999999"/>
    <m/>
    <n v="14.472160000000001"/>
    <m/>
    <n v="2.3814999999999999E-2"/>
    <n v="9.5689999999999994E-3"/>
    <n v="1.5435000000000001E-2"/>
    <x v="106"/>
    <n v="0.18156"/>
    <n v="99.755809999999997"/>
    <n v="84.696246459771515"/>
    <m/>
    <n v="-7969.6"/>
    <n v="-2864.2"/>
    <n v="27"/>
    <m/>
    <m/>
    <m/>
    <m/>
    <m/>
    <m/>
    <m/>
    <m/>
    <m/>
    <n v="5.4048076544111723"/>
    <x v="0"/>
  </r>
  <r>
    <s v="10 / 5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5.338320000000003"/>
    <n v="39.928199999999997"/>
    <n v="0.187028"/>
    <m/>
    <n v="14.165699999999999"/>
    <m/>
    <n v="2.5429E-2"/>
    <n v="1.2932000000000001E-2"/>
    <n v="1.4794E-2"/>
    <x v="107"/>
    <n v="0.215975"/>
    <n v="100.093"/>
    <n v="85.086392333610618"/>
    <m/>
    <n v="-7968.4"/>
    <n v="-2865.6"/>
    <n v="27"/>
    <m/>
    <m/>
    <m/>
    <m/>
    <m/>
    <m/>
    <m/>
    <m/>
    <m/>
    <n v="7.248716545870292"/>
    <x v="0"/>
  </r>
  <r>
    <s v="10 / 6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5.465359999999997"/>
    <n v="40.097329999999999"/>
    <n v="0.18432499999999999"/>
    <m/>
    <n v="14.14057"/>
    <m/>
    <n v="2.7071000000000001E-2"/>
    <n v="1.2474000000000001E-2"/>
    <n v="1.9605999999999998E-2"/>
    <x v="108"/>
    <n v="0.210505"/>
    <n v="100.3522"/>
    <n v="85.144336525663348"/>
    <m/>
    <n v="-7967.3"/>
    <n v="-2866.9"/>
    <n v="27"/>
    <m/>
    <m/>
    <m/>
    <m/>
    <m/>
    <m/>
    <m/>
    <m/>
    <m/>
    <n v="8.9516551824627193"/>
    <x v="0"/>
  </r>
  <r>
    <s v="10 / 7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5.679859999999998"/>
    <n v="40.146639999999998"/>
    <n v="0.176958"/>
    <m/>
    <n v="14.155189999999999"/>
    <m/>
    <n v="2.9425E-2"/>
    <n v="1.2704999999999999E-2"/>
    <n v="1.1620999999999999E-2"/>
    <x v="109"/>
    <n v="0.212588"/>
    <n v="100.608"/>
    <n v="85.190741308091319"/>
    <m/>
    <n v="-7966.1"/>
    <n v="-2868.3"/>
    <n v="27"/>
    <m/>
    <m/>
    <m/>
    <m/>
    <m/>
    <m/>
    <m/>
    <m/>
    <m/>
    <n v="10.795564073921248"/>
    <x v="0"/>
  </r>
  <r>
    <s v="10 / 8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5.777979999999999"/>
    <n v="40.15654"/>
    <n v="0.171622"/>
    <m/>
    <n v="14.14517"/>
    <m/>
    <n v="3.0776000000000001E-2"/>
    <n v="1.128E-2"/>
    <n v="1.6851000000000001E-2"/>
    <x v="110"/>
    <n v="0.240089"/>
    <n v="100.7486"/>
    <n v="85.226708709029225"/>
    <m/>
    <n v="-7965"/>
    <n v="-2869.7"/>
    <n v="27"/>
    <m/>
    <m/>
    <m/>
    <m/>
    <m/>
    <m/>
    <m/>
    <m/>
    <m/>
    <n v="12.576013455397673"/>
    <x v="0"/>
  </r>
  <r>
    <s v="10 / 9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5.842460000000003"/>
    <n v="40.099330000000002"/>
    <n v="0.17083200000000001"/>
    <m/>
    <n v="14.33657"/>
    <m/>
    <n v="2.8846E-2"/>
    <n v="1.5096999999999999E-2"/>
    <n v="1.8575999999999999E-2"/>
    <x v="111"/>
    <n v="0.24248400000000001"/>
    <n v="100.9491"/>
    <n v="85.074567560705432"/>
    <m/>
    <n v="-7963.8"/>
    <n v="-2871.1"/>
    <n v="27"/>
    <m/>
    <m/>
    <m/>
    <m/>
    <m/>
    <m/>
    <m/>
    <m/>
    <m/>
    <n v="14.4199223468562"/>
    <x v="0"/>
  </r>
  <r>
    <s v="10 / 10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5.706400000000002"/>
    <n v="40.225490000000001"/>
    <n v="0.17109199999999999"/>
    <m/>
    <n v="14.279590000000001"/>
    <m/>
    <n v="2.5302000000000002E-2"/>
    <n v="8.3309999999999999E-3"/>
    <n v="1.1916E-2"/>
    <x v="112"/>
    <n v="0.23232900000000001"/>
    <n v="100.8233"/>
    <n v="85.087378882817802"/>
    <m/>
    <n v="-7962.7"/>
    <n v="-2872.5"/>
    <n v="27"/>
    <m/>
    <m/>
    <m/>
    <m/>
    <m/>
    <m/>
    <m/>
    <m/>
    <m/>
    <n v="16.200371728332982"/>
    <x v="0"/>
  </r>
  <r>
    <s v="10 / 11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5.592329999999997"/>
    <n v="40.264969999999998"/>
    <n v="0.162332"/>
    <m/>
    <n v="14.56639"/>
    <m/>
    <n v="2.5281999999999999E-2"/>
    <n v="1.4494999999999999E-2"/>
    <n v="1.9276000000000001E-2"/>
    <x v="113"/>
    <n v="0.24474499999999999"/>
    <n v="101.0938"/>
    <n v="84.801112550443619"/>
    <m/>
    <n v="-7961.6"/>
    <n v="-2873.9"/>
    <n v="27"/>
    <m/>
    <m/>
    <m/>
    <m/>
    <m/>
    <m/>
    <m/>
    <m/>
    <m/>
    <n v="17.980821109809202"/>
    <x v="0"/>
  </r>
  <r>
    <s v="10 / 12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5.24483"/>
    <n v="40.126019999999997"/>
    <n v="0.15325800000000001"/>
    <m/>
    <n v="14.72508"/>
    <m/>
    <n v="2.8458000000000001E-2"/>
    <n v="1.6194E-2"/>
    <n v="1.5089999999999999E-2"/>
    <x v="114"/>
    <n v="0.22848299999999999"/>
    <n v="100.7209"/>
    <n v="84.561312914260185"/>
    <m/>
    <n v="-7960.4"/>
    <n v="-2875.3"/>
    <n v="27"/>
    <m/>
    <m/>
    <m/>
    <m/>
    <m/>
    <m/>
    <m/>
    <m/>
    <m/>
    <n v="19.824730001268321"/>
    <x v="0"/>
  </r>
  <r>
    <s v="10 / 13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5.132629999999999"/>
    <n v="40.217680000000001"/>
    <n v="0.16289500000000001"/>
    <m/>
    <n v="14.991490000000001"/>
    <m/>
    <n v="2.8861000000000001E-2"/>
    <n v="2.1150000000000001E-3"/>
    <n v="1.6825E-2"/>
    <x v="115"/>
    <n v="0.222937"/>
    <n v="100.96899999999999"/>
    <n v="84.292920153396608"/>
    <m/>
    <n v="-7959.3"/>
    <n v="-2876.7"/>
    <n v="27"/>
    <m/>
    <m/>
    <m/>
    <m/>
    <m/>
    <m/>
    <m/>
    <m/>
    <m/>
    <n v="21.605179382744183"/>
    <x v="0"/>
  </r>
  <r>
    <s v="10 / 14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4.894399999999997"/>
    <n v="40.034460000000003"/>
    <n v="0.15375"/>
    <m/>
    <n v="15.36693"/>
    <m/>
    <n v="2.7396E-2"/>
    <n v="9.9729999999999992E-3"/>
    <n v="2.0992E-2"/>
    <x v="116"/>
    <n v="0.19251299999999999"/>
    <n v="100.8762"/>
    <n v="83.891255479408684"/>
    <m/>
    <n v="-7958.1"/>
    <n v="-2878"/>
    <n v="27"/>
    <m/>
    <m/>
    <m/>
    <m/>
    <m/>
    <m/>
    <m/>
    <m/>
    <m/>
    <n v="23.374359984039607"/>
    <x v="0"/>
  </r>
  <r>
    <s v="10 / 15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4.685940000000002"/>
    <n v="39.991889999999998"/>
    <n v="0.15861700000000001"/>
    <m/>
    <n v="15.773059999999999"/>
    <m/>
    <n v="4.0659000000000001E-2"/>
    <n v="3.6699999999999998E-4"/>
    <n v="2.9266E-2"/>
    <x v="117"/>
    <n v="0.15646499999999999"/>
    <n v="101.026"/>
    <n v="83.471505413462694"/>
    <m/>
    <n v="-7957"/>
    <n v="-2879.4"/>
    <n v="27"/>
    <m/>
    <m/>
    <m/>
    <m/>
    <m/>
    <m/>
    <m/>
    <m/>
    <m/>
    <n v="25.154809365516389"/>
    <x v="0"/>
  </r>
  <r>
    <s v="10 / 16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4.222999999999999"/>
    <n v="39.871279999999999"/>
    <n v="0.16625799999999999"/>
    <m/>
    <n v="15.96594"/>
    <m/>
    <n v="8.8846999999999995E-2"/>
    <m/>
    <n v="3.1697000000000003E-2"/>
    <x v="118"/>
    <n v="0.155609"/>
    <n v="100.6739"/>
    <n v="83.157788266075713"/>
    <m/>
    <n v="-7955.8"/>
    <n v="-2880.8"/>
    <n v="27"/>
    <m/>
    <m/>
    <m/>
    <m/>
    <m/>
    <m/>
    <m/>
    <m/>
    <m/>
    <n v="26.998718256974918"/>
    <x v="0"/>
  </r>
  <r>
    <s v="10 / 17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4.149279999999997"/>
    <n v="40.024169999999998"/>
    <n v="0.13078200000000001"/>
    <m/>
    <n v="16.678139999999999"/>
    <m/>
    <n v="3.6151000000000003E-2"/>
    <n v="5.9599999999999996E-4"/>
    <n v="2.5571E-2"/>
    <x v="119"/>
    <n v="0.13883899999999999"/>
    <n v="101.36920000000001"/>
    <n v="82.513629158630678"/>
    <m/>
    <n v="-7954.7"/>
    <n v="-2882.2"/>
    <n v="27"/>
    <m/>
    <m/>
    <m/>
    <m/>
    <m/>
    <m/>
    <m/>
    <m/>
    <m/>
    <n v="28.779167638451341"/>
    <x v="0"/>
  </r>
  <r>
    <s v="10 / 18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3.759749999999997"/>
    <n v="39.705419999999997"/>
    <n v="0.13413"/>
    <m/>
    <n v="17.071670000000001"/>
    <m/>
    <n v="3.3387E-2"/>
    <n v="5.9129999999999999E-3"/>
    <n v="2.4220999999999999E-2"/>
    <x v="120"/>
    <n v="0.121139"/>
    <n v="101.0257"/>
    <n v="82.044394344746181"/>
    <m/>
    <n v="-7953.6"/>
    <n v="-2883.6"/>
    <n v="27"/>
    <m/>
    <m/>
    <m/>
    <m/>
    <m/>
    <m/>
    <m/>
    <m/>
    <m/>
    <n v="30.559617019927561"/>
    <x v="0"/>
  </r>
  <r>
    <s v="10 / 19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3.63259"/>
    <n v="39.838679999999997"/>
    <n v="0.140927"/>
    <m/>
    <n v="17.11346"/>
    <m/>
    <n v="3.0799E-2"/>
    <n v="1.155E-2"/>
    <n v="1.6913000000000001E-2"/>
    <x v="121"/>
    <n v="0.140099"/>
    <n v="101.1377"/>
    <n v="81.965369821291461"/>
    <m/>
    <n v="-7952.4"/>
    <n v="-2885"/>
    <n v="27"/>
    <m/>
    <m/>
    <m/>
    <m/>
    <m/>
    <m/>
    <m/>
    <m/>
    <m/>
    <n v="32.40352591138668"/>
    <x v="0"/>
  </r>
  <r>
    <s v="10 / 20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3.442869999999999"/>
    <n v="39.843429999999998"/>
    <n v="0.14271600000000001"/>
    <m/>
    <n v="17.29926"/>
    <m/>
    <n v="3.4091999999999997E-2"/>
    <m/>
    <n v="2.6467999999999998E-2"/>
    <x v="122"/>
    <n v="0.13958899999999999"/>
    <n v="101.1125"/>
    <n v="81.740247081002266"/>
    <m/>
    <n v="-7951.3"/>
    <n v="-2886.4"/>
    <n v="27"/>
    <m/>
    <m/>
    <m/>
    <m/>
    <m/>
    <m/>
    <m/>
    <m/>
    <m/>
    <n v="34.183975292862897"/>
    <x v="0"/>
  </r>
  <r>
    <s v="10 / 21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3.664960000000001"/>
    <n v="39.793880000000001"/>
    <n v="0.145956"/>
    <m/>
    <n v="17.47992"/>
    <m/>
    <n v="3.3722000000000002E-2"/>
    <n v="3.3430000000000001E-3"/>
    <n v="2.2859000000000001E-2"/>
    <x v="123"/>
    <n v="0.14297000000000001"/>
    <n v="101.4854"/>
    <n v="81.661160464385162"/>
    <m/>
    <n v="-7950.1"/>
    <n v="-2887.8"/>
    <n v="27"/>
    <m/>
    <m/>
    <m/>
    <m/>
    <m/>
    <m/>
    <m/>
    <m/>
    <m/>
    <n v="36.027884184321422"/>
    <x v="0"/>
  </r>
  <r>
    <s v="10 / 22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3.44444"/>
    <n v="39.64687"/>
    <n v="0.14339099999999999"/>
    <m/>
    <n v="17.480799999999999"/>
    <m/>
    <n v="3.1893999999999999E-2"/>
    <n v="7.8329999999999997E-3"/>
    <n v="2.1897E-2"/>
    <x v="124"/>
    <n v="0.14563400000000001"/>
    <n v="101.1169"/>
    <n v="81.584453799674208"/>
    <m/>
    <n v="-7949"/>
    <n v="-2889.2"/>
    <n v="27"/>
    <m/>
    <m/>
    <m/>
    <m/>
    <m/>
    <m/>
    <m/>
    <m/>
    <m/>
    <n v="37.808333565797845"/>
    <x v="0"/>
  </r>
  <r>
    <s v="10 / 23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3.572180000000003"/>
    <n v="39.86618"/>
    <n v="0.15085100000000001"/>
    <m/>
    <n v="17.452290000000001"/>
    <m/>
    <n v="3.9612000000000001E-2"/>
    <n v="2.4287E-2"/>
    <n v="1.4982000000000001E-2"/>
    <x v="125"/>
    <n v="0.150676"/>
    <n v="101.45650000000001"/>
    <n v="81.6529936383874"/>
    <m/>
    <n v="-7947.8"/>
    <n v="-2890.5"/>
    <n v="27"/>
    <m/>
    <m/>
    <m/>
    <m/>
    <m/>
    <m/>
    <m/>
    <m/>
    <m/>
    <n v="39.57751416709327"/>
    <x v="0"/>
  </r>
  <r>
    <s v="10 / 24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3.64425"/>
    <n v="39.773850000000003"/>
    <n v="0.13922699999999999"/>
    <m/>
    <n v="17.330870000000001"/>
    <m/>
    <n v="3.9129999999999998E-2"/>
    <n v="3.2667000000000002E-2"/>
    <n v="2.231E-2"/>
    <x v="126"/>
    <n v="0.154053"/>
    <n v="101.3471"/>
    <n v="81.781985019433435"/>
    <m/>
    <n v="-7946.7"/>
    <n v="-2891.9"/>
    <n v="27"/>
    <m/>
    <m/>
    <m/>
    <m/>
    <m/>
    <m/>
    <m/>
    <m/>
    <m/>
    <n v="41.357963548570055"/>
    <x v="0"/>
  </r>
  <r>
    <s v="10 / 25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3.638109999999998"/>
    <n v="39.89658"/>
    <n v="0.13894999999999999"/>
    <m/>
    <n v="17.240590000000001"/>
    <m/>
    <n v="3.8871999999999997E-2"/>
    <n v="2.5073999999999999E-2"/>
    <n v="1.4770999999999999E-2"/>
    <x v="127"/>
    <n v="0.16444900000000001"/>
    <n v="101.3533"/>
    <n v="81.857585775769721"/>
    <m/>
    <n v="-7945.5"/>
    <n v="-2893.3"/>
    <n v="27"/>
    <m/>
    <m/>
    <m/>
    <m/>
    <m/>
    <m/>
    <m/>
    <m/>
    <m/>
    <n v="43.201872440028581"/>
    <x v="0"/>
  </r>
  <r>
    <s v="10 / 26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3.645699999999998"/>
    <n v="39.892009999999999"/>
    <n v="0.13947200000000001"/>
    <m/>
    <n v="17.283010000000001"/>
    <m/>
    <n v="3.4460999999999999E-2"/>
    <n v="2.3880999999999999E-2"/>
    <n v="1.8529E-2"/>
    <x v="128"/>
    <n v="0.160914"/>
    <n v="101.4"/>
    <n v="81.823644265710527"/>
    <m/>
    <n v="-7944.4"/>
    <n v="-2894.7"/>
    <n v="27"/>
    <m/>
    <m/>
    <m/>
    <m/>
    <m/>
    <m/>
    <m/>
    <m/>
    <m/>
    <n v="44.982321821505003"/>
    <x v="0"/>
  </r>
  <r>
    <s v="10 / 27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3.635390000000001"/>
    <n v="39.85472"/>
    <n v="0.13983999999999999"/>
    <m/>
    <n v="17.241430000000001"/>
    <m/>
    <n v="3.8136999999999997E-2"/>
    <n v="1.4206999999999999E-2"/>
    <n v="1.1734E-2"/>
    <x v="129"/>
    <n v="0.17036399999999999"/>
    <n v="101.2921"/>
    <n v="81.85593475095817"/>
    <m/>
    <n v="-7943.3"/>
    <n v="-2896.1"/>
    <n v="27"/>
    <m/>
    <m/>
    <m/>
    <m/>
    <m/>
    <m/>
    <m/>
    <m/>
    <m/>
    <n v="46.76277120298122"/>
    <x v="0"/>
  </r>
  <r>
    <s v="10 / 28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3.700629999999997"/>
    <n v="39.831899999999997"/>
    <n v="0.13455900000000001"/>
    <m/>
    <n v="17.179690000000001"/>
    <m/>
    <n v="3.2653000000000001E-2"/>
    <n v="2.5717E-2"/>
    <n v="2.1592E-2"/>
    <x v="130"/>
    <n v="0.181728"/>
    <n v="101.30549999999999"/>
    <n v="81.931283444230118"/>
    <m/>
    <n v="-7942.1"/>
    <n v="-2897.5"/>
    <n v="27"/>
    <m/>
    <m/>
    <m/>
    <m/>
    <m/>
    <m/>
    <m/>
    <m/>
    <m/>
    <n v="48.606680094439746"/>
    <x v="0"/>
  </r>
  <r>
    <s v="10 / 29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3.780029999999996"/>
    <n v="39.863529999999997"/>
    <n v="0.142122"/>
    <m/>
    <n v="17.281759999999998"/>
    <m/>
    <n v="3.5092999999999999E-2"/>
    <n v="3.0755999999999999E-2"/>
    <n v="2.6544999999999999E-2"/>
    <x v="131"/>
    <n v="0.18487899999999999"/>
    <n v="101.52549999999999"/>
    <n v="81.870377344531065"/>
    <m/>
    <n v="-7941"/>
    <n v="-2898.9"/>
    <n v="27"/>
    <m/>
    <m/>
    <m/>
    <m/>
    <m/>
    <m/>
    <m/>
    <m/>
    <m/>
    <n v="50.387129475916531"/>
    <x v="0"/>
  </r>
  <r>
    <s v="10 / 30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3.806899999999999"/>
    <n v="39.852620000000002"/>
    <n v="0.125774"/>
    <m/>
    <n v="17.244330000000001"/>
    <m/>
    <n v="3.2372999999999999E-2"/>
    <n v="3.0987000000000001E-2"/>
    <n v="1.5542E-2"/>
    <x v="132"/>
    <n v="0.186949"/>
    <n v="101.4988"/>
    <n v="81.91163217196582"/>
    <m/>
    <n v="-7939.8"/>
    <n v="-2900.3"/>
    <n v="27"/>
    <m/>
    <m/>
    <m/>
    <m/>
    <m/>
    <m/>
    <m/>
    <m/>
    <m/>
    <n v="52.231038367375056"/>
    <x v="0"/>
  </r>
  <r>
    <s v="10 / 31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3.851410000000001"/>
    <n v="39.967559999999999"/>
    <n v="0.146837"/>
    <m/>
    <n v="17.102250000000002"/>
    <m/>
    <n v="3.5936999999999997E-2"/>
    <n v="3.4745999999999999E-2"/>
    <n v="2.2349999999999998E-2"/>
    <x v="133"/>
    <n v="0.184138"/>
    <n v="101.5351"/>
    <n v="82.048846671414012"/>
    <m/>
    <n v="-7938.7"/>
    <n v="-2901.7"/>
    <n v="27"/>
    <m/>
    <m/>
    <m/>
    <m/>
    <m/>
    <m/>
    <m/>
    <m/>
    <m/>
    <n v="54.011487748851479"/>
    <x v="0"/>
  </r>
  <r>
    <s v="10 / 32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4.085929999999998"/>
    <n v="39.984369999999998"/>
    <n v="0.13097800000000001"/>
    <m/>
    <n v="17.102460000000001"/>
    <m/>
    <n v="3.3835999999999998E-2"/>
    <n v="1.7930000000000001E-2"/>
    <n v="1.461E-2"/>
    <x v="134"/>
    <n v="0.21777099999999999"/>
    <n v="101.7591"/>
    <n v="82.127099936127095"/>
    <m/>
    <n v="-7935.1"/>
    <n v="-2906"/>
    <n v="27"/>
    <m/>
    <m/>
    <m/>
    <m/>
    <m/>
    <m/>
    <m/>
    <m/>
    <m/>
    <n v="59.619517705975248"/>
    <x v="0"/>
  </r>
  <r>
    <s v="10 / 33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4.298639999999999"/>
    <n v="40.024509999999999"/>
    <n v="0.141822"/>
    <m/>
    <n v="17.013110000000001"/>
    <m/>
    <n v="3.3353000000000001E-2"/>
    <n v="2.1552999999999999E-2"/>
    <n v="2.3372E-2"/>
    <x v="135"/>
    <n v="0.24637600000000001"/>
    <n v="101.98609999999999"/>
    <n v="82.274164021508454"/>
    <m/>
    <n v="-7931.5"/>
    <n v="-2910.4"/>
    <n v="27"/>
    <m/>
    <m/>
    <m/>
    <m/>
    <m/>
    <m/>
    <m/>
    <m/>
    <m/>
    <n v="65.304585867396312"/>
    <x v="0"/>
  </r>
  <r>
    <s v="10 / 34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4.392800000000001"/>
    <n v="40.106209999999997"/>
    <n v="0.12978600000000001"/>
    <m/>
    <n v="16.92052"/>
    <m/>
    <n v="3.3647999999999997E-2"/>
    <n v="2.5180999999999999E-2"/>
    <n v="1.4936E-2"/>
    <x v="136"/>
    <n v="0.22742599999999999"/>
    <n v="102.06140000000001"/>
    <n v="82.384436158955936"/>
    <m/>
    <n v="-7927.8"/>
    <n v="-2914.8"/>
    <n v="27"/>
    <m/>
    <m/>
    <m/>
    <m/>
    <m/>
    <m/>
    <m/>
    <m/>
    <m/>
    <n v="71.053498808118192"/>
    <x v="0"/>
  </r>
  <r>
    <s v="10 / 35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4.493609999999997"/>
    <n v="40.17756"/>
    <n v="0.13708500000000001"/>
    <m/>
    <n v="16.640920000000001"/>
    <m/>
    <n v="3.0421E-2"/>
    <n v="1.8859999999999998E-2"/>
    <n v="8.8170000000000002E-3"/>
    <x v="137"/>
    <n v="0.228098"/>
    <n v="101.94970000000001"/>
    <n v="82.657494536047039"/>
    <m/>
    <n v="-7924.2"/>
    <n v="-2919.2"/>
    <n v="27"/>
    <m/>
    <m/>
    <m/>
    <m/>
    <m/>
    <m/>
    <m/>
    <m/>
    <m/>
    <n v="76.738566969538894"/>
    <x v="0"/>
  </r>
  <r>
    <s v="10 / 36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4.57535"/>
    <n v="40.293849999999999"/>
    <n v="0.13502400000000001"/>
    <m/>
    <n v="16.465229999999998"/>
    <m/>
    <n v="3.0426999999999999E-2"/>
    <n v="2.4145E-2"/>
    <n v="1.6223999999999999E-2"/>
    <x v="138"/>
    <n v="0.23094999999999999"/>
    <n v="101.96769999999999"/>
    <n v="82.835232745170515"/>
    <m/>
    <n v="-7920.6"/>
    <n v="-2923.6"/>
    <n v="27"/>
    <m/>
    <m/>
    <m/>
    <m/>
    <m/>
    <m/>
    <m/>
    <m/>
    <m/>
    <n v="82.423635130959383"/>
    <x v="0"/>
  </r>
  <r>
    <s v="10 / 37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4.608409999999999"/>
    <n v="40.244079999999997"/>
    <n v="0.14421500000000001"/>
    <m/>
    <n v="16.484010000000001"/>
    <m/>
    <n v="3.2006E-2"/>
    <n v="1.5514E-2"/>
    <n v="8.1890000000000001E-3"/>
    <x v="139"/>
    <n v="0.2296"/>
    <n v="101.9799"/>
    <n v="82.829551056089301"/>
    <m/>
    <n v="-7917"/>
    <n v="-2928"/>
    <n v="27"/>
    <m/>
    <m/>
    <m/>
    <m/>
    <m/>
    <m/>
    <m/>
    <m/>
    <m/>
    <n v="88.10870329238044"/>
    <x v="0"/>
  </r>
  <r>
    <s v="10 / 38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4.826320000000003"/>
    <n v="40.20966"/>
    <n v="0.148593"/>
    <m/>
    <n v="16.160910000000001"/>
    <m/>
    <n v="2.7626000000000001E-2"/>
    <n v="2.4382999999999998E-2"/>
    <n v="2.0944999999999998E-2"/>
    <x v="140"/>
    <n v="0.244531"/>
    <n v="101.8579"/>
    <n v="83.177562599436826"/>
    <m/>
    <n v="-7913.4"/>
    <n v="-2932.4"/>
    <n v="27"/>
    <m/>
    <m/>
    <m/>
    <m/>
    <m/>
    <m/>
    <m/>
    <m/>
    <m/>
    <n v="93.793771453801497"/>
    <x v="0"/>
  </r>
  <r>
    <s v="10 / 39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4.838659999999997"/>
    <n v="40.341079999999998"/>
    <n v="0.14121600000000001"/>
    <m/>
    <n v="16.262920000000001"/>
    <m/>
    <n v="3.0217999999999998E-2"/>
    <n v="1.6944000000000001E-2"/>
    <n v="1.6060999999999999E-2"/>
    <x v="141"/>
    <n v="0.231741"/>
    <n v="102.0594"/>
    <n v="83.093201183853154"/>
    <m/>
    <n v="-7909.8"/>
    <n v="-2936.7"/>
    <n v="27"/>
    <m/>
    <m/>
    <m/>
    <m/>
    <m/>
    <m/>
    <m/>
    <m/>
    <m/>
    <n v="99.401801410924918"/>
    <x v="0"/>
  </r>
  <r>
    <s v="10 / 40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4.837670000000003"/>
    <n v="40.218859999999999"/>
    <n v="0.153697"/>
    <m/>
    <n v="16.09665"/>
    <m/>
    <n v="3.5187999999999997E-2"/>
    <n v="1.2446E-2"/>
    <n v="1.8189E-2"/>
    <x v="142"/>
    <n v="0.23627200000000001"/>
    <n v="101.8017"/>
    <n v="83.236764901060496"/>
    <m/>
    <n v="-7906.1"/>
    <n v="-2941.1"/>
    <n v="27"/>
    <m/>
    <m/>
    <m/>
    <m/>
    <m/>
    <m/>
    <m/>
    <m/>
    <m/>
    <n v="105.1507143516468"/>
    <x v="0"/>
  </r>
  <r>
    <s v="10 / 41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5.050460000000001"/>
    <n v="40.428930000000001"/>
    <n v="0.145955"/>
    <m/>
    <n v="16.066269999999999"/>
    <m/>
    <n v="3.7273000000000001E-2"/>
    <n v="2.2186999999999998E-2"/>
    <n v="1.4543E-2"/>
    <x v="143"/>
    <n v="0.240318"/>
    <n v="102.18380000000001"/>
    <n v="83.328983354970603"/>
    <m/>
    <n v="-7902.5"/>
    <n v="-2945.5"/>
    <n v="27"/>
    <m/>
    <m/>
    <m/>
    <m/>
    <m/>
    <m/>
    <m/>
    <m/>
    <m/>
    <n v="110.83578251306785"/>
    <x v="0"/>
  </r>
  <r>
    <s v="10 / 42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5.213079999999998"/>
    <n v="40.373579999999997"/>
    <n v="0.14033399999999999"/>
    <m/>
    <n v="16.062049999999999"/>
    <m/>
    <n v="3.5642E-2"/>
    <n v="2.2783000000000001E-2"/>
    <n v="1.8439000000000001E-2"/>
    <x v="144"/>
    <n v="0.248361"/>
    <n v="102.28879999999999"/>
    <n v="83.38262551447616"/>
    <m/>
    <n v="-7898.9"/>
    <n v="-2949.9"/>
    <n v="27"/>
    <m/>
    <m/>
    <m/>
    <m/>
    <m/>
    <m/>
    <m/>
    <m/>
    <m/>
    <n v="116.52085067448891"/>
    <x v="0"/>
  </r>
  <r>
    <s v="10 / 43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5.04813"/>
    <n v="40.376249999999999"/>
    <n v="0.145706"/>
    <m/>
    <n v="15.81366"/>
    <m/>
    <n v="3.3889000000000002E-2"/>
    <n v="2.2057E-2"/>
    <n v="1.5336000000000001E-2"/>
    <x v="145"/>
    <n v="0.23805999999999999"/>
    <n v="101.8661"/>
    <n v="83.547271124832307"/>
    <m/>
    <n v="-7895.3"/>
    <n v="-2954.3"/>
    <n v="27"/>
    <m/>
    <m/>
    <m/>
    <m/>
    <m/>
    <m/>
    <m/>
    <m/>
    <m/>
    <n v="122.2059188359094"/>
    <x v="0"/>
  </r>
  <r>
    <s v="10 / 44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5.113579999999999"/>
    <n v="40.378070000000001"/>
    <n v="0.14491200000000001"/>
    <m/>
    <n v="15.8302"/>
    <m/>
    <n v="3.7968000000000002E-2"/>
    <n v="1.2133E-2"/>
    <n v="1.1616E-2"/>
    <x v="146"/>
    <n v="0.25809500000000002"/>
    <n v="101.9855"/>
    <n v="83.552857617591229"/>
    <m/>
    <n v="-7891.7"/>
    <n v="-2958.7"/>
    <n v="27"/>
    <m/>
    <m/>
    <m/>
    <m/>
    <m/>
    <m/>
    <m/>
    <m/>
    <m/>
    <n v="127.8909869973301"/>
    <x v="0"/>
  </r>
  <r>
    <s v="10 / 45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5.20823"/>
    <n v="40.465760000000003"/>
    <n v="0.14793100000000001"/>
    <m/>
    <n v="15.90789"/>
    <m/>
    <n v="3.2679E-2"/>
    <n v="2.4441999999999998E-2"/>
    <n v="1.9105E-2"/>
    <x v="147"/>
    <n v="0.25290099999999999"/>
    <n v="102.25700000000001"/>
    <n v="83.514347410166934"/>
    <m/>
    <n v="-7888.1"/>
    <n v="-2963.1"/>
    <n v="27"/>
    <m/>
    <m/>
    <m/>
    <m/>
    <m/>
    <m/>
    <m/>
    <m/>
    <m/>
    <n v="133.57605515875059"/>
    <x v="0"/>
  </r>
  <r>
    <s v="10 / 46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5.192259999999997"/>
    <n v="40.380789999999998"/>
    <n v="0.16547600000000001"/>
    <m/>
    <n v="15.65741"/>
    <m/>
    <n v="3.7277999999999999E-2"/>
    <n v="3.2767999999999999E-2"/>
    <n v="1.221E-2"/>
    <x v="148"/>
    <n v="0.237122"/>
    <n v="101.90219999999999"/>
    <n v="83.726880116891721"/>
    <m/>
    <n v="-7884.5"/>
    <n v="-2967.5"/>
    <n v="27"/>
    <m/>
    <m/>
    <m/>
    <m/>
    <m/>
    <m/>
    <m/>
    <m/>
    <m/>
    <n v="139.26112332017166"/>
    <x v="0"/>
  </r>
  <r>
    <s v="10 / 47 . "/>
    <s v="AZ18_WHT06_ol41newname_prof_"/>
    <s v="olivine"/>
    <s v="Phenocryst"/>
    <m/>
    <s v="ol41"/>
    <s v="yes"/>
    <s v="prof 1"/>
    <s v="AZ18 WHT06_ol41_prof 1"/>
    <m/>
    <x v="6"/>
    <d v="2020-07-01T00:00:00"/>
    <s v="bad"/>
    <x v="0"/>
    <m/>
    <n v="41.529380000000003"/>
    <n v="37.567630000000001"/>
    <n v="0.186197"/>
    <m/>
    <n v="13.210789999999999"/>
    <m/>
    <n v="3.6528999999999999E-2"/>
    <n v="2.7172999999999999E-2"/>
    <n v="1.4160000000000001E-2"/>
    <x v="149"/>
    <n v="0.20802499999999999"/>
    <n v="92.941680000000005"/>
    <n v="84.857028093054225"/>
    <m/>
    <n v="-7880.8"/>
    <n v="-2971.8"/>
    <n v="27"/>
    <m/>
    <m/>
    <m/>
    <m/>
    <m/>
    <m/>
    <m/>
    <m/>
    <m/>
    <n v="144.9338651616448"/>
    <x v="0"/>
  </r>
  <r>
    <s v="10 / 48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5.30453"/>
    <n v="40.35163"/>
    <n v="0.15646499999999999"/>
    <m/>
    <n v="15.81296"/>
    <m/>
    <n v="2.8930999999999998E-2"/>
    <n v="2.4542000000000001E-2"/>
    <n v="1.4396000000000001E-2"/>
    <x v="150"/>
    <n v="0.24458299999999999"/>
    <n v="102.11409999999999"/>
    <n v="83.625742131984822"/>
    <m/>
    <n v="-7877.2"/>
    <n v="-2976.2"/>
    <n v="27"/>
    <m/>
    <m/>
    <m/>
    <m/>
    <m/>
    <m/>
    <m/>
    <m/>
    <m/>
    <n v="150.61893332306551"/>
    <x v="0"/>
  </r>
  <r>
    <s v="10 / 49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5.180419999999998"/>
    <n v="40.485489999999999"/>
    <n v="0.149008"/>
    <m/>
    <n v="15.61387"/>
    <m/>
    <n v="3.3138000000000001E-2"/>
    <n v="1.7195999999999999E-2"/>
    <n v="1.8919999999999999E-2"/>
    <x v="151"/>
    <n v="0.24962799999999999"/>
    <n v="101.9221"/>
    <n v="83.761223908886961"/>
    <m/>
    <n v="-7873.6"/>
    <n v="-2980.6"/>
    <n v="27"/>
    <m/>
    <m/>
    <m/>
    <m/>
    <m/>
    <m/>
    <m/>
    <m/>
    <m/>
    <n v="156.30400148448598"/>
    <x v="0"/>
  </r>
  <r>
    <s v="10 / 50 . "/>
    <s v="AZ18_WHT06_ol41newname_prof_"/>
    <s v="olivine"/>
    <s v="Phenocryst"/>
    <m/>
    <s v="ol41"/>
    <s v="yes"/>
    <s v="prof 1"/>
    <s v="AZ18 WHT06_ol41_prof 1"/>
    <m/>
    <x v="6"/>
    <d v="2020-07-01T00:00:00"/>
    <m/>
    <x v="1"/>
    <m/>
    <n v="45.207619999999999"/>
    <n v="40.44464"/>
    <n v="0.13908200000000001"/>
    <m/>
    <n v="15.64156"/>
    <m/>
    <n v="3.3602E-2"/>
    <n v="2.0775999999999999E-2"/>
    <n v="1.8926999999999999E-2"/>
    <x v="152"/>
    <n v="0.246029"/>
    <n v="101.92359999999999"/>
    <n v="83.745301328088885"/>
    <m/>
    <n v="-7870"/>
    <n v="-2985"/>
    <n v="27"/>
    <m/>
    <m/>
    <m/>
    <m/>
    <m/>
    <m/>
    <m/>
    <m/>
    <m/>
    <n v="161.98906964590705"/>
    <x v="0"/>
  </r>
  <r>
    <s v="11 / 1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5.341790000000003"/>
    <n v="40.285679999999999"/>
    <n v="0.31627899999999998"/>
    <m/>
    <n v="15.195830000000001"/>
    <m/>
    <n v="1.8957000000000002E-2"/>
    <n v="3.8011999999999997E-2"/>
    <n v="3.2580999999999999E-2"/>
    <x v="153"/>
    <n v="9.6908999999999995E-2"/>
    <n v="101.57250000000001"/>
    <n v="84.174538310955299"/>
    <m/>
    <n v="-14510"/>
    <n v="-27355"/>
    <n v="-15"/>
    <m/>
    <m/>
    <m/>
    <m/>
    <m/>
    <m/>
    <m/>
    <m/>
    <m/>
    <n v="0"/>
    <x v="0"/>
  </r>
  <r>
    <s v="11 / 2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5.747410000000002"/>
    <n v="40.384459999999997"/>
    <n v="0.25804199999999999"/>
    <m/>
    <n v="14.482989999999999"/>
    <m/>
    <n v="1.8485999999999999E-2"/>
    <n v="2.3248999999999999E-2"/>
    <n v="2.6053E-2"/>
    <x v="154"/>
    <n v="0.13947300000000001"/>
    <n v="101.304"/>
    <n v="84.918511142187128"/>
    <m/>
    <n v="-14514.3"/>
    <n v="-27353.7"/>
    <n v="-15"/>
    <m/>
    <m/>
    <m/>
    <m/>
    <m/>
    <m/>
    <m/>
    <m/>
    <m/>
    <n v="4.4922154890423336"/>
    <x v="0"/>
  </r>
  <r>
    <s v="11 / 3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5.913580000000003"/>
    <n v="40.421129999999998"/>
    <n v="0.23908199999999999"/>
    <m/>
    <n v="14.2653"/>
    <m/>
    <n v="2.2235999999999999E-2"/>
    <n v="1.5106E-2"/>
    <n v="2.0247000000000001E-2"/>
    <x v="155"/>
    <n v="0.16745499999999999"/>
    <n v="101.28830000000001"/>
    <n v="85.157336137793123"/>
    <m/>
    <n v="-14518.5"/>
    <n v="-27352.400000000001"/>
    <n v="-15"/>
    <m/>
    <m/>
    <m/>
    <m/>
    <m/>
    <m/>
    <m/>
    <m/>
    <m/>
    <n v="8.8888050764389348"/>
    <x v="0"/>
  </r>
  <r>
    <s v="11 / 4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5.617330000000003"/>
    <n v="40.142910000000001"/>
    <n v="0.192467"/>
    <m/>
    <n v="14.069599999999999"/>
    <m/>
    <n v="1.6399E-2"/>
    <n v="1.6032000000000001E-2"/>
    <n v="1.8356999999999998E-2"/>
    <x v="156"/>
    <n v="0.17028499999999999"/>
    <n v="100.4529"/>
    <n v="85.249884265928785"/>
    <m/>
    <n v="-14522.8"/>
    <n v="-27351"/>
    <n v="-15"/>
    <m/>
    <m/>
    <m/>
    <m/>
    <m/>
    <m/>
    <m/>
    <m/>
    <m/>
    <n v="13.410972698276698"/>
    <x v="0"/>
  </r>
  <r>
    <s v="11 / 5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13794"/>
    <n v="40.355739999999997"/>
    <n v="0.180865"/>
    <m/>
    <n v="14.084949999999999"/>
    <m/>
    <n v="1.9869000000000001E-2"/>
    <n v="1.1381E-2"/>
    <n v="2.0029000000000002E-2"/>
    <x v="157"/>
    <n v="0.18690399999999999"/>
    <n v="101.2009"/>
    <n v="85.37839210644897"/>
    <m/>
    <n v="-14527.1"/>
    <n v="-27349.7"/>
    <n v="-15"/>
    <m/>
    <m/>
    <m/>
    <m/>
    <m/>
    <m/>
    <m/>
    <m/>
    <m/>
    <n v="17.903188187320772"/>
    <x v="0"/>
  </r>
  <r>
    <s v="11 / 6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2376"/>
    <n v="40.284610000000001"/>
    <n v="0.16989499999999999"/>
    <m/>
    <n v="14.03368"/>
    <m/>
    <n v="1.9325999999999999E-2"/>
    <n v="2.0919E-2"/>
    <n v="1.2551E-2"/>
    <x v="158"/>
    <n v="0.228052"/>
    <n v="101.2032"/>
    <n v="85.450704232774399"/>
    <m/>
    <n v="-14531.3"/>
    <n v="-27348.400000000001"/>
    <n v="-15"/>
    <m/>
    <m/>
    <m/>
    <m/>
    <m/>
    <m/>
    <m/>
    <m/>
    <m/>
    <n v="22.299777774715636"/>
    <x v="0"/>
  </r>
  <r>
    <s v="11 / 7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270510000000002"/>
    <n v="40.388829999999999"/>
    <n v="0.155254"/>
    <m/>
    <n v="13.74221"/>
    <m/>
    <n v="2.8667000000000002E-2"/>
    <n v="1.881E-2"/>
    <n v="1.7115999999999999E-2"/>
    <x v="159"/>
    <n v="0.221777"/>
    <n v="101.0326"/>
    <n v="85.718411727227164"/>
    <m/>
    <n v="-14535.6"/>
    <n v="-27347.1"/>
    <n v="-15"/>
    <m/>
    <m/>
    <m/>
    <m/>
    <m/>
    <m/>
    <m/>
    <m/>
    <m/>
    <n v="26.791993263760766"/>
    <x v="0"/>
  </r>
  <r>
    <s v="11 / 8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466050000000003"/>
    <n v="40.33878"/>
    <n v="0.13936299999999999"/>
    <m/>
    <n v="13.43863"/>
    <m/>
    <n v="2.7720000000000002E-2"/>
    <n v="1.6511999999999999E-2"/>
    <n v="1.7368000000000001E-2"/>
    <x v="160"/>
    <n v="0.21854999999999999"/>
    <n v="100.8567"/>
    <n v="86.040438462638605"/>
    <m/>
    <n v="-14539.9"/>
    <n v="-27345.7"/>
    <n v="-15"/>
    <m/>
    <m/>
    <m/>
    <m/>
    <m/>
    <m/>
    <m/>
    <m/>
    <m/>
    <n v="31.314160885597403"/>
    <x v="0"/>
  </r>
  <r>
    <s v="11 / 9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73216"/>
    <n v="40.328560000000003"/>
    <n v="0.144177"/>
    <m/>
    <n v="13.23157"/>
    <m/>
    <n v="2.8957E-2"/>
    <n v="3.2953000000000003E-2"/>
    <n v="6.8490000000000001E-3"/>
    <x v="161"/>
    <n v="0.26485399999999998"/>
    <n v="100.93810000000001"/>
    <n v="86.29357741752716"/>
    <m/>
    <n v="-14544.1"/>
    <n v="-27344.400000000001"/>
    <n v="-15"/>
    <m/>
    <m/>
    <m/>
    <m/>
    <m/>
    <m/>
    <m/>
    <m/>
    <m/>
    <n v="35.710750472994008"/>
    <x v="0"/>
  </r>
  <r>
    <s v="11 / 10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908279999999998"/>
    <n v="40.385249999999999"/>
    <n v="0.133358"/>
    <m/>
    <n v="12.93347"/>
    <m/>
    <n v="2.4858000000000002E-2"/>
    <n v="1.3018E-2"/>
    <n v="1.7777999999999999E-2"/>
    <x v="162"/>
    <n v="0.251309"/>
    <n v="100.8415"/>
    <n v="86.604575484071958"/>
    <m/>
    <n v="-14548.4"/>
    <n v="-27343.1"/>
    <n v="-15"/>
    <m/>
    <m/>
    <m/>
    <m/>
    <m/>
    <m/>
    <m/>
    <m/>
    <m/>
    <n v="40.202965962037396"/>
    <x v="0"/>
  </r>
  <r>
    <s v="11 / 11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7.050939999999997"/>
    <n v="40.608960000000003"/>
    <n v="0.13872100000000001"/>
    <m/>
    <n v="13.033519999999999"/>
    <m/>
    <n v="2.5277999999999998E-2"/>
    <n v="1.4540000000000001E-2"/>
    <n v="1.0932000000000001E-2"/>
    <x v="163"/>
    <n v="0.23283699999999999"/>
    <n v="101.31870000000001"/>
    <n v="86.550317351011202"/>
    <m/>
    <n v="-14552.7"/>
    <n v="-27341.8"/>
    <n v="-15"/>
    <m/>
    <m/>
    <m/>
    <m/>
    <m/>
    <m/>
    <m/>
    <m/>
    <m/>
    <n v="44.695181451081467"/>
    <x v="0"/>
  </r>
  <r>
    <s v="11 / 12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96228"/>
    <n v="40.537190000000002"/>
    <n v="0.144672"/>
    <m/>
    <n v="12.991529999999999"/>
    <m/>
    <n v="2.9006000000000001E-2"/>
    <n v="1.2971E-2"/>
    <n v="1.6948999999999999E-2"/>
    <x v="164"/>
    <n v="0.22600200000000001"/>
    <n v="101.092"/>
    <n v="86.56591998963286"/>
    <m/>
    <n v="-14556.9"/>
    <n v="-27340.400000000001"/>
    <n v="-15"/>
    <m/>
    <m/>
    <m/>
    <m/>
    <m/>
    <m/>
    <m/>
    <m/>
    <m/>
    <n v="49.122370175315474"/>
    <x v="0"/>
  </r>
  <r>
    <s v="11 / 13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851059999999997"/>
    <n v="40.495049999999999"/>
    <n v="0.13638600000000001"/>
    <m/>
    <n v="13.27398"/>
    <m/>
    <n v="2.8385000000000001E-2"/>
    <n v="1.0751E-2"/>
    <n v="1.1761000000000001E-2"/>
    <x v="165"/>
    <n v="0.22776399999999999"/>
    <n v="101.2272"/>
    <n v="86.285783174707049"/>
    <m/>
    <n v="-14561.2"/>
    <n v="-27339.1"/>
    <n v="-15"/>
    <m/>
    <m/>
    <m/>
    <m/>
    <m/>
    <m/>
    <m/>
    <m/>
    <m/>
    <n v="53.614585664360604"/>
    <x v="0"/>
  </r>
  <r>
    <s v="11 / 14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703560000000003"/>
    <n v="40.429569999999998"/>
    <n v="0.12905900000000001"/>
    <m/>
    <n v="13.21321"/>
    <m/>
    <n v="2.5914E-2"/>
    <n v="6.1390000000000004E-3"/>
    <n v="1.0114E-2"/>
    <x v="166"/>
    <n v="0.22220400000000001"/>
    <n v="100.94"/>
    <n v="86.30276194905872"/>
    <m/>
    <n v="-14565.4"/>
    <n v="-27337.8"/>
    <n v="-15"/>
    <m/>
    <m/>
    <m/>
    <m/>
    <m/>
    <m/>
    <m/>
    <m/>
    <m/>
    <n v="58.011175251755468"/>
    <x v="0"/>
  </r>
  <r>
    <s v="11 / 15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535339999999998"/>
    <n v="40.360430000000001"/>
    <n v="0.12800800000000001"/>
    <m/>
    <n v="13.27336"/>
    <m/>
    <n v="2.9384E-2"/>
    <n v="6.6899999999999998E-3"/>
    <n v="1.7142999999999999E-2"/>
    <x v="167"/>
    <n v="0.22336"/>
    <n v="100.7486"/>
    <n v="86.206128666004403"/>
    <m/>
    <n v="-14569.7"/>
    <n v="-27336.5"/>
    <n v="-15"/>
    <m/>
    <m/>
    <m/>
    <m/>
    <m/>
    <m/>
    <m/>
    <m/>
    <m/>
    <n v="62.503390740799546"/>
    <x v="0"/>
  </r>
  <r>
    <s v="11 / 16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484209999999997"/>
    <n v="40.366570000000003"/>
    <n v="0.13347000000000001"/>
    <m/>
    <n v="13.430960000000001"/>
    <m/>
    <n v="2.9992999999999999E-2"/>
    <n v="2.2464000000000001E-2"/>
    <n v="1.209E-2"/>
    <x v="168"/>
    <n v="0.242372"/>
    <n v="100.9064"/>
    <n v="86.051980494551813"/>
    <m/>
    <n v="-14574"/>
    <n v="-27335.200000000001"/>
    <n v="-15"/>
    <m/>
    <m/>
    <m/>
    <m/>
    <m/>
    <m/>
    <m/>
    <m/>
    <m/>
    <n v="66.995606229841883"/>
    <x v="0"/>
  </r>
  <r>
    <s v="11 / 17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497970000000002"/>
    <n v="40.277560000000001"/>
    <n v="0.133769"/>
    <m/>
    <n v="13.69351"/>
    <m/>
    <n v="2.8840000000000001E-2"/>
    <n v="2.3151999999999999E-2"/>
    <n v="1.1150999999999999E-2"/>
    <x v="169"/>
    <n v="0.205849"/>
    <n v="101.06570000000001"/>
    <n v="85.821594761056105"/>
    <m/>
    <n v="-14578.2"/>
    <n v="-27333.8"/>
    <n v="-15"/>
    <m/>
    <m/>
    <m/>
    <m/>
    <m/>
    <m/>
    <m/>
    <m/>
    <m/>
    <n v="71.422794954078768"/>
    <x v="0"/>
  </r>
  <r>
    <s v="11 / 18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467889999999997"/>
    <n v="40.414740000000002"/>
    <n v="0.123183"/>
    <m/>
    <n v="13.581379999999999"/>
    <m/>
    <n v="3.1257E-2"/>
    <n v="1.8589999999999999E-2"/>
    <n v="1.1908E-2"/>
    <x v="170"/>
    <n v="0.23030200000000001"/>
    <n v="101.0896"/>
    <n v="85.913520868132849"/>
    <m/>
    <n v="-14582.5"/>
    <n v="-27332.5"/>
    <n v="-15"/>
    <m/>
    <m/>
    <m/>
    <m/>
    <m/>
    <m/>
    <m/>
    <m/>
    <m/>
    <n v="75.915010443121105"/>
    <x v="0"/>
  </r>
  <r>
    <s v="11 / 19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537520000000001"/>
    <n v="40.398389999999999"/>
    <n v="0.146761"/>
    <m/>
    <n v="13.689489999999999"/>
    <m/>
    <n v="3.1348000000000001E-2"/>
    <n v="1.5315E-2"/>
    <n v="1.1128000000000001E-2"/>
    <x v="171"/>
    <n v="0.22300600000000001"/>
    <n v="101.2525"/>
    <n v="85.835510606369837"/>
    <m/>
    <n v="-14586.8"/>
    <n v="-27331.200000000001"/>
    <n v="-15"/>
    <m/>
    <m/>
    <m/>
    <m/>
    <m/>
    <m/>
    <m/>
    <m/>
    <m/>
    <n v="80.407225932163442"/>
    <x v="0"/>
  </r>
  <r>
    <s v="11 / 20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442100000000003"/>
    <n v="40.173679999999997"/>
    <n v="0.12939400000000001"/>
    <m/>
    <n v="13.718439999999999"/>
    <m/>
    <n v="2.7666E-2"/>
    <n v="2.5170999999999999E-2"/>
    <n v="1.4101000000000001E-2"/>
    <x v="172"/>
    <n v="0.21970200000000001"/>
    <n v="100.9552"/>
    <n v="85.78479664391827"/>
    <m/>
    <n v="-14591"/>
    <n v="-27329.9"/>
    <n v="-15"/>
    <m/>
    <m/>
    <m/>
    <m/>
    <m/>
    <m/>
    <m/>
    <m/>
    <m/>
    <n v="84.803815519560047"/>
    <x v="0"/>
  </r>
  <r>
    <s v="11 / 21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322859999999999"/>
    <n v="40.409109999999998"/>
    <n v="0.14648700000000001"/>
    <m/>
    <n v="13.66259"/>
    <m/>
    <n v="2.7733000000000001E-2"/>
    <n v="2.2088E-2"/>
    <n v="1.184E-2"/>
    <x v="173"/>
    <n v="0.204704"/>
    <n v="100.9952"/>
    <n v="85.803175771710102"/>
    <m/>
    <n v="-14595.3"/>
    <n v="-27328.5"/>
    <n v="-15"/>
    <m/>
    <m/>
    <m/>
    <m/>
    <m/>
    <m/>
    <m/>
    <m/>
    <m/>
    <n v="89.325983141397813"/>
    <x v="0"/>
  </r>
  <r>
    <s v="11 / 22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318210000000001"/>
    <n v="40.328319999999998"/>
    <n v="0.12954199999999999"/>
    <m/>
    <n v="13.887840000000001"/>
    <m/>
    <n v="2.9024999999999999E-2"/>
    <n v="2.3238999999999999E-2"/>
    <n v="6.3629999999999997E-3"/>
    <x v="174"/>
    <n v="0.223026"/>
    <n v="101.12779999999999"/>
    <n v="85.601587334493061"/>
    <m/>
    <n v="-14599.6"/>
    <n v="-27327.200000000001"/>
    <n v="-15"/>
    <m/>
    <m/>
    <m/>
    <m/>
    <m/>
    <m/>
    <m/>
    <m/>
    <m/>
    <n v="93.818198630441884"/>
    <x v="0"/>
  </r>
  <r>
    <s v="11 / 23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404119999999999"/>
    <n v="40.307490000000001"/>
    <n v="0.12873799999999999"/>
    <m/>
    <n v="13.703049999999999"/>
    <m/>
    <n v="3.1137000000000001E-2"/>
    <n v="1.6372000000000001E-2"/>
    <n v="1.8373E-2"/>
    <x v="175"/>
    <n v="0.21402599999999999"/>
    <n v="101.00920000000001"/>
    <n v="85.788501334100857"/>
    <m/>
    <n v="-14603.8"/>
    <n v="-27325.9"/>
    <n v="-15"/>
    <m/>
    <m/>
    <m/>
    <m/>
    <m/>
    <m/>
    <m/>
    <m/>
    <m/>
    <n v="98.214788217836741"/>
    <x v="0"/>
  </r>
  <r>
    <s v="11 / 24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211530000000003"/>
    <n v="40.205840000000002"/>
    <n v="0.13541600000000001"/>
    <m/>
    <n v="13.762460000000001"/>
    <m/>
    <n v="2.6477000000000001E-2"/>
    <n v="1.0651000000000001E-2"/>
    <n v="1.1445E-2"/>
    <x v="176"/>
    <n v="0.209484"/>
    <n v="100.7816"/>
    <n v="85.684740280379827"/>
    <m/>
    <n v="-14608.1"/>
    <n v="-27324.6"/>
    <n v="-15"/>
    <m/>
    <m/>
    <m/>
    <m/>
    <m/>
    <m/>
    <m/>
    <m/>
    <m/>
    <n v="102.70700370688186"/>
    <x v="0"/>
  </r>
  <r>
    <s v="11 / 25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268250000000002"/>
    <n v="40.317720000000001"/>
    <n v="0.13089600000000001"/>
    <m/>
    <n v="13.82579"/>
    <m/>
    <n v="2.7798E-2"/>
    <n v="1.0651000000000001E-2"/>
    <n v="1.4371999999999999E-2"/>
    <x v="177"/>
    <n v="0.21900500000000001"/>
    <n v="101.0031"/>
    <n v="85.643421162535816"/>
    <m/>
    <n v="-14612.4"/>
    <n v="-27323.200000000001"/>
    <n v="-15"/>
    <m/>
    <m/>
    <m/>
    <m/>
    <m/>
    <m/>
    <m/>
    <m/>
    <m/>
    <n v="107.22917132871851"/>
    <x v="0"/>
  </r>
  <r>
    <s v="11 / 26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31024"/>
    <n v="40.304360000000003"/>
    <n v="0.130382"/>
    <m/>
    <n v="13.942550000000001"/>
    <m/>
    <n v="2.4289999999999999E-2"/>
    <n v="1.4522999999999999E-2"/>
    <n v="1.5296000000000001E-2"/>
    <x v="178"/>
    <n v="0.19639100000000001"/>
    <n v="101.12520000000001"/>
    <n v="85.550929980726806"/>
    <m/>
    <n v="-14616.6"/>
    <n v="-27321.9"/>
    <n v="-15"/>
    <m/>
    <m/>
    <m/>
    <m/>
    <m/>
    <m/>
    <m/>
    <m/>
    <m/>
    <n v="111.62576091611511"/>
    <x v="0"/>
  </r>
  <r>
    <s v="11 / 27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1922"/>
    <n v="40.260910000000003"/>
    <n v="0.118119"/>
    <m/>
    <n v="13.767580000000001"/>
    <m/>
    <n v="2.9616E-2"/>
    <n v="1.485E-2"/>
    <n v="1.4977000000000001E-2"/>
    <x v="179"/>
    <n v="0.21254300000000001"/>
    <n v="100.79640000000001"/>
    <n v="85.675043092368028"/>
    <m/>
    <n v="-14620.9"/>
    <n v="-27320.6"/>
    <n v="-15"/>
    <m/>
    <m/>
    <m/>
    <m/>
    <m/>
    <m/>
    <m/>
    <m/>
    <m/>
    <n v="116.1179764051585"/>
    <x v="0"/>
  </r>
  <r>
    <s v="11 / 28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22139"/>
    <n v="40.35698"/>
    <n v="0.142454"/>
    <m/>
    <n v="13.990769999999999"/>
    <m/>
    <n v="3.2725999999999998E-2"/>
    <n v="1.3415E-2"/>
    <n v="1.6431999999999999E-2"/>
    <x v="180"/>
    <n v="0.22044"/>
    <n v="101.17489999999999"/>
    <n v="85.484392830096255"/>
    <m/>
    <n v="-14625.2"/>
    <n v="-27319.3"/>
    <n v="-15"/>
    <m/>
    <m/>
    <m/>
    <m/>
    <m/>
    <m/>
    <m/>
    <m/>
    <m/>
    <n v="120.61019189420257"/>
    <x v="0"/>
  </r>
  <r>
    <s v="11 / 29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145560000000003"/>
    <n v="40.136580000000002"/>
    <n v="0.12881300000000001"/>
    <m/>
    <n v="13.94689"/>
    <m/>
    <n v="3.3461999999999999E-2"/>
    <n v="2.1711999999999999E-2"/>
    <n v="1.0312999999999999E-2"/>
    <x v="181"/>
    <n v="0.26023800000000002"/>
    <n v="100.86239999999999"/>
    <n v="85.502978567293269"/>
    <m/>
    <n v="-14629.4"/>
    <n v="-27317.9"/>
    <n v="-15"/>
    <m/>
    <m/>
    <m/>
    <m/>
    <m/>
    <m/>
    <m/>
    <m/>
    <m/>
    <n v="125.03738061843657"/>
    <x v="0"/>
  </r>
  <r>
    <s v="11 / 30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249720000000003"/>
    <n v="40.189450000000001"/>
    <n v="0.129915"/>
    <m/>
    <n v="13.939360000000001"/>
    <m/>
    <n v="2.4301E-2"/>
    <n v="1.5258000000000001E-2"/>
    <n v="1.7118000000000001E-2"/>
    <x v="182"/>
    <n v="0.226661"/>
    <n v="100.9997"/>
    <n v="85.537584950631611"/>
    <m/>
    <n v="-14633.7"/>
    <n v="-27316.6"/>
    <n v="-15"/>
    <m/>
    <m/>
    <m/>
    <m/>
    <m/>
    <m/>
    <m/>
    <m/>
    <m/>
    <n v="129.52959610748169"/>
    <x v="0"/>
  </r>
  <r>
    <s v="11 / 31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0657"/>
    <n v="40.221780000000003"/>
    <n v="0.120227"/>
    <m/>
    <n v="13.83756"/>
    <m/>
    <n v="3.2328000000000003E-2"/>
    <n v="9.3600000000000003E-3"/>
    <n v="1.7226999999999999E-2"/>
    <x v="183"/>
    <n v="0.214473"/>
    <n v="100.7178"/>
    <n v="85.578900886525716"/>
    <m/>
    <n v="-14637.9"/>
    <n v="-27315.3"/>
    <n v="-15"/>
    <m/>
    <m/>
    <m/>
    <m/>
    <m/>
    <m/>
    <m/>
    <m/>
    <m/>
    <n v="133.92618569487655"/>
    <x v="0"/>
  </r>
  <r>
    <s v="11 / 32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111980000000003"/>
    <n v="40.251809999999999"/>
    <n v="0.13902600000000001"/>
    <m/>
    <n v="13.838990000000001"/>
    <m/>
    <n v="3.0776999999999999E-2"/>
    <n v="2.1439E-2"/>
    <n v="1.5872000000000001E-2"/>
    <x v="184"/>
    <n v="0.21129700000000001"/>
    <n v="100.8314"/>
    <n v="85.590013188500706"/>
    <m/>
    <n v="-14642.2"/>
    <n v="-27314"/>
    <n v="-15"/>
    <m/>
    <m/>
    <m/>
    <m/>
    <m/>
    <m/>
    <m/>
    <m/>
    <m/>
    <n v="138.41840118392062"/>
    <x v="0"/>
  </r>
  <r>
    <s v="11 / 33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030749999999998"/>
    <n v="40.329160000000002"/>
    <n v="0.134076"/>
    <m/>
    <n v="13.869859999999999"/>
    <m/>
    <n v="2.6582000000000001E-2"/>
    <n v="2.0240000000000001E-2"/>
    <n v="1.5370999999999999E-2"/>
    <x v="185"/>
    <n v="0.234981"/>
    <n v="100.8668"/>
    <n v="85.540712495310473"/>
    <m/>
    <n v="-14646.5"/>
    <n v="-27312.7"/>
    <n v="-15"/>
    <m/>
    <m/>
    <m/>
    <m/>
    <m/>
    <m/>
    <m/>
    <m/>
    <m/>
    <n v="142.91061667296296"/>
    <x v="0"/>
  </r>
  <r>
    <s v="11 / 34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210479999999997"/>
    <n v="40.364109999999997"/>
    <n v="0.117772"/>
    <m/>
    <n v="14.022819999999999"/>
    <m/>
    <n v="2.8490000000000001E-2"/>
    <n v="1.7287E-2"/>
    <n v="1.7836000000000001E-2"/>
    <x v="186"/>
    <n v="0.21590699999999999"/>
    <n v="101.2007"/>
    <n v="85.453038167415016"/>
    <m/>
    <n v="-14650.7"/>
    <n v="-27311.3"/>
    <n v="-15"/>
    <m/>
    <m/>
    <m/>
    <m/>
    <m/>
    <m/>
    <m/>
    <m/>
    <m/>
    <n v="147.33780539719984"/>
    <x v="0"/>
  </r>
  <r>
    <s v="11 / 35 . "/>
    <s v="AZ18_WHT06_ol42_Lasermount_A_prof1_"/>
    <s v="olivine"/>
    <s v="Phenocryst"/>
    <m/>
    <s v="ol42"/>
    <s v="yes"/>
    <s v="prof 1"/>
    <s v="AZ18 WHT06_ol42_prof 1"/>
    <m/>
    <x v="6"/>
    <d v="2020-07-01T00:00:00"/>
    <m/>
    <x v="1"/>
    <m/>
    <n v="46.080249999999999"/>
    <n v="40.313339999999997"/>
    <n v="0.11762400000000001"/>
    <m/>
    <n v="13.85093"/>
    <m/>
    <n v="3.2777000000000001E-2"/>
    <n v="1.7337999999999999E-2"/>
    <n v="1.3925999999999999E-2"/>
    <x v="187"/>
    <n v="0.21765499999999999"/>
    <n v="100.8291"/>
    <n v="85.570869772753184"/>
    <m/>
    <n v="-14655"/>
    <n v="-27310"/>
    <n v="-15"/>
    <m/>
    <m/>
    <m/>
    <m/>
    <m/>
    <m/>
    <m/>
    <m/>
    <m/>
    <n v="151.83002088624218"/>
    <x v="0"/>
  </r>
  <r>
    <s v="12 / 1 . "/>
    <s v="AZ18_WHT06_ol42_Lasermount_A_prof2_"/>
    <s v="olivine"/>
    <s v="Phenocryst"/>
    <m/>
    <s v="ol42"/>
    <s v="yes"/>
    <s v="prof 2"/>
    <s v="AZ18 WHT06_ol42_prof 2"/>
    <m/>
    <x v="6"/>
    <d v="2020-07-01T00:00:00"/>
    <s v="bad"/>
    <x v="0"/>
    <m/>
    <n v="27.312580000000001"/>
    <n v="25.820129999999999"/>
    <n v="0.24207100000000001"/>
    <m/>
    <n v="14.912330000000001"/>
    <m/>
    <n v="1.9075999999999999E-2"/>
    <n v="6.0493999999999999E-2"/>
    <n v="3.0476E-2"/>
    <x v="188"/>
    <n v="8.4834000000000007E-2"/>
    <n v="68.695449999999994"/>
    <n v="76.552686362797544"/>
    <m/>
    <n v="-15259"/>
    <n v="-27067"/>
    <n v="-15"/>
    <m/>
    <m/>
    <m/>
    <m/>
    <m/>
    <m/>
    <m/>
    <m/>
    <m/>
    <n v="0"/>
    <x v="0"/>
  </r>
  <r>
    <s v="12 / 2 . "/>
    <s v="AZ18_WHT06_ol42_Lasermount_A_prof2_"/>
    <s v="olivine"/>
    <s v="Phenocryst"/>
    <m/>
    <s v="ol42"/>
    <s v="yes"/>
    <s v="prof 2"/>
    <s v="AZ18 WHT06_ol42_prof 2"/>
    <m/>
    <x v="6"/>
    <d v="2020-07-01T00:00:00"/>
    <s v="bad"/>
    <x v="0"/>
    <m/>
    <n v="39.209119999999999"/>
    <n v="35.314320000000002"/>
    <n v="0.27766800000000003"/>
    <m/>
    <n v="14.86755"/>
    <m/>
    <n v="2.2336999999999999E-2"/>
    <n v="1.8575999999999999E-2"/>
    <n v="2.7952000000000001E-2"/>
    <x v="189"/>
    <n v="0.112002"/>
    <n v="90.103639999999999"/>
    <n v="82.459470919447739"/>
    <m/>
    <n v="-15256.2"/>
    <n v="-27068.400000000001"/>
    <n v="-15"/>
    <m/>
    <m/>
    <m/>
    <m/>
    <m/>
    <m/>
    <m/>
    <m/>
    <m/>
    <n v="3.1304951684997055"/>
    <x v="0"/>
  </r>
  <r>
    <s v="12 / 3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3.77675"/>
    <n v="38.920169999999999"/>
    <n v="0.24517"/>
    <m/>
    <n v="14.588800000000001"/>
    <m/>
    <n v="1.6646999999999999E-2"/>
    <n v="1.7708000000000002E-2"/>
    <n v="2.3091E-2"/>
    <x v="190"/>
    <n v="0.12548100000000001"/>
    <n v="97.924959999999999"/>
    <n v="84.249532085236496"/>
    <m/>
    <n v="-15253.3"/>
    <n v="-27069.9"/>
    <n v="-15"/>
    <m/>
    <m/>
    <m/>
    <m/>
    <m/>
    <m/>
    <m/>
    <m/>
    <m/>
    <n v="6.3954607119638993"/>
    <x v="0"/>
  </r>
  <r>
    <s v="12 / 4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4.788710000000002"/>
    <n v="39.520829999999997"/>
    <n v="0.207866"/>
    <m/>
    <n v="14.271280000000001"/>
    <m/>
    <n v="1.8599999999999998E-2"/>
    <n v="5.8459999999999996E-3"/>
    <n v="1.8543E-2"/>
    <x v="191"/>
    <n v="0.13702400000000001"/>
    <n v="99.197180000000003"/>
    <n v="84.835685221339261"/>
    <m/>
    <n v="-15250.4"/>
    <n v="-27071.3"/>
    <n v="-15"/>
    <m/>
    <m/>
    <m/>
    <m/>
    <m/>
    <m/>
    <m/>
    <m/>
    <m/>
    <n v="9.6157091495835463"/>
    <x v="0"/>
  </r>
  <r>
    <s v="12 / 5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5.162939999999999"/>
    <n v="39.738520000000001"/>
    <n v="0.18040100000000001"/>
    <m/>
    <n v="13.87651"/>
    <m/>
    <n v="1.763E-2"/>
    <n v="9.8619999999999992E-3"/>
    <n v="2.0423E-2"/>
    <x v="192"/>
    <n v="0.211117"/>
    <n v="99.414810000000003"/>
    <n v="85.297696547606478"/>
    <m/>
    <n v="-15247.6"/>
    <n v="-27072.7"/>
    <n v="-15"/>
    <m/>
    <m/>
    <m/>
    <m/>
    <m/>
    <m/>
    <m/>
    <m/>
    <m/>
    <n v="12.746204318083251"/>
    <x v="0"/>
  </r>
  <r>
    <s v="12 / 6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5.488680000000002"/>
    <n v="39.75835"/>
    <n v="0.18456900000000001"/>
    <m/>
    <n v="13.40293"/>
    <m/>
    <n v="2.1211000000000001E-2"/>
    <n v="1.4666999999999999E-2"/>
    <n v="1.5764E-2"/>
    <x v="193"/>
    <n v="0.228576"/>
    <n v="99.287360000000007"/>
    <n v="85.815560842364974"/>
    <m/>
    <n v="-15244.7"/>
    <n v="-27074.2"/>
    <n v="-15"/>
    <m/>
    <m/>
    <m/>
    <m/>
    <m/>
    <m/>
    <m/>
    <m/>
    <m/>
    <n v="16.011169861545831"/>
    <x v="0"/>
  </r>
  <r>
    <s v="12 / 7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6.014499999999998"/>
    <n v="39.886940000000003"/>
    <n v="0.14202799999999999"/>
    <m/>
    <n v="13.281549999999999"/>
    <m/>
    <n v="2.6193000000000001E-2"/>
    <n v="1.6518000000000001E-2"/>
    <n v="8.1449999999999995E-3"/>
    <x v="194"/>
    <n v="0.25135800000000003"/>
    <n v="99.795460000000006"/>
    <n v="86.06434792513484"/>
    <m/>
    <n v="-15241.9"/>
    <n v="-27075.599999999999"/>
    <n v="-15"/>
    <m/>
    <m/>
    <m/>
    <m/>
    <m/>
    <m/>
    <m/>
    <m/>
    <m/>
    <n v="19.141665030045537"/>
    <x v="0"/>
  </r>
  <r>
    <s v="12 / 8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6.291879999999999"/>
    <n v="40.078690000000002"/>
    <n v="0.14899699999999999"/>
    <m/>
    <n v="12.988"/>
    <m/>
    <n v="2.6211999999999999E-2"/>
    <n v="2.3358E-2"/>
    <n v="1.4943E-2"/>
    <x v="195"/>
    <n v="0.271123"/>
    <n v="100.01949999999999"/>
    <n v="86.401018048288705"/>
    <m/>
    <n v="-15239"/>
    <n v="-27077"/>
    <n v="-15"/>
    <m/>
    <m/>
    <m/>
    <m/>
    <m/>
    <m/>
    <m/>
    <m/>
    <m/>
    <n v="22.361913467666767"/>
    <x v="0"/>
  </r>
  <r>
    <s v="12 / 9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6.513280000000002"/>
    <n v="40.118670000000002"/>
    <n v="0.139296"/>
    <m/>
    <n v="12.5975"/>
    <m/>
    <n v="2.3451E-2"/>
    <n v="1.1363E-2"/>
    <n v="1.0107E-2"/>
    <x v="196"/>
    <n v="0.28591299999999997"/>
    <n v="99.874930000000006"/>
    <n v="86.810468273943684"/>
    <m/>
    <n v="-15236.2"/>
    <n v="-27078.5"/>
    <n v="-15"/>
    <m/>
    <m/>
    <m/>
    <m/>
    <m/>
    <m/>
    <m/>
    <m/>
    <m/>
    <n v="25.538389502519845"/>
    <x v="0"/>
  </r>
  <r>
    <s v="12 / 10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6.65258"/>
    <n v="40.193159999999999"/>
    <n v="0.146705"/>
    <m/>
    <n v="12.419510000000001"/>
    <m/>
    <n v="2.6757E-2"/>
    <n v="1.7054E-2"/>
    <n v="1.5066E-2"/>
    <x v="197"/>
    <n v="0.31294899999999998"/>
    <n v="99.956460000000007"/>
    <n v="87.006384467223867"/>
    <m/>
    <n v="-15233.3"/>
    <n v="-27079.9"/>
    <n v="-15"/>
    <m/>
    <m/>
    <m/>
    <m/>
    <m/>
    <m/>
    <m/>
    <m/>
    <m/>
    <n v="28.758637940142712"/>
    <x v="0"/>
  </r>
  <r>
    <s v="12 / 11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6.768819999999998"/>
    <n v="40.264409999999998"/>
    <n v="0.14374000000000001"/>
    <m/>
    <n v="12.2332"/>
    <m/>
    <n v="2.4237000000000002E-2"/>
    <n v="6.9810000000000002E-3"/>
    <n v="8.9639999999999997E-3"/>
    <x v="198"/>
    <n v="0.30959100000000001"/>
    <n v="99.924899999999994"/>
    <n v="87.204106485226177"/>
    <m/>
    <n v="-15230.5"/>
    <n v="-27081.3"/>
    <n v="-15"/>
    <m/>
    <m/>
    <m/>
    <m/>
    <m/>
    <m/>
    <m/>
    <m/>
    <m/>
    <n v="31.889133108640792"/>
    <x v="0"/>
  </r>
  <r>
    <s v="12 / 12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6.898989999999998"/>
    <n v="40.1614"/>
    <n v="0.14485300000000001"/>
    <m/>
    <n v="12.4857"/>
    <m/>
    <n v="3.2437000000000001E-2"/>
    <n v="1.84E-4"/>
    <n v="9.9679999999999994E-3"/>
    <x v="199"/>
    <n v="0.26963700000000002"/>
    <n v="100.18640000000001"/>
    <n v="87.005851541559309"/>
    <m/>
    <n v="-15227.6"/>
    <n v="-27082.799999999999"/>
    <n v="-15"/>
    <m/>
    <m/>
    <m/>
    <m/>
    <m/>
    <m/>
    <m/>
    <m/>
    <m/>
    <n v="35.154098652103372"/>
    <x v="0"/>
  </r>
  <r>
    <s v="12 / 13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6.852919999999997"/>
    <n v="40.335250000000002"/>
    <n v="0.131217"/>
    <m/>
    <n v="12.436059999999999"/>
    <m/>
    <n v="2.9243999999999999E-2"/>
    <n v="7.1640000000000002E-3"/>
    <n v="1.8719E-2"/>
    <x v="200"/>
    <n v="0.26011499999999999"/>
    <n v="100.25530000000001"/>
    <n v="87.039745170349804"/>
    <m/>
    <n v="-15224.8"/>
    <n v="-27084.2"/>
    <n v="-15"/>
    <m/>
    <m/>
    <m/>
    <m/>
    <m/>
    <m/>
    <m/>
    <m/>
    <m/>
    <n v="38.284593820604705"/>
    <x v="0"/>
  </r>
  <r>
    <s v="12 / 14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6.699689999999997"/>
    <n v="40.37323"/>
    <n v="0.14846100000000001"/>
    <m/>
    <n v="12.652369999999999"/>
    <m/>
    <n v="2.8041E-2"/>
    <n v="2.0375999999999998E-2"/>
    <n v="1.7819999999999999E-2"/>
    <x v="201"/>
    <n v="0.234983"/>
    <n v="100.3582"/>
    <n v="86.806496673417513"/>
    <m/>
    <n v="-15221.9"/>
    <n v="-27085.599999999999"/>
    <n v="-15"/>
    <m/>
    <m/>
    <m/>
    <m/>
    <m/>
    <m/>
    <m/>
    <m/>
    <m/>
    <n v="41.50484225822435"/>
    <x v="0"/>
  </r>
  <r>
    <s v="12 / 15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6.76361"/>
    <n v="40.318289999999998"/>
    <n v="0.141932"/>
    <m/>
    <n v="12.784599999999999"/>
    <m/>
    <n v="2.581E-2"/>
    <n v="1.8940000000000001E-3"/>
    <n v="1.2872E-2"/>
    <x v="202"/>
    <n v="0.24301900000000001"/>
    <n v="100.4902"/>
    <n v="86.702745662711152"/>
    <m/>
    <n v="-15219"/>
    <n v="-27087.1"/>
    <n v="-15"/>
    <m/>
    <m/>
    <m/>
    <m/>
    <m/>
    <m/>
    <m/>
    <m/>
    <m/>
    <n v="44.76980780168693"/>
    <x v="0"/>
  </r>
  <r>
    <s v="12 / 16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6.554789999999997"/>
    <n v="40.231200000000001"/>
    <n v="0.15007000000000001"/>
    <m/>
    <n v="12.944570000000001"/>
    <m/>
    <n v="2.3491000000000001E-2"/>
    <n v="5.8170000000000001E-3"/>
    <n v="1.2704E-2"/>
    <x v="203"/>
    <n v="0.25306000000000001"/>
    <n v="100.3424"/>
    <n v="86.506566390778019"/>
    <m/>
    <n v="-15216.2"/>
    <n v="-27088.5"/>
    <n v="-15"/>
    <m/>
    <m/>
    <m/>
    <m/>
    <m/>
    <m/>
    <m/>
    <m/>
    <m/>
    <n v="47.900302970186637"/>
    <x v="0"/>
  </r>
  <r>
    <s v="12 / 17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6.545520000000003"/>
    <n v="40.256309999999999"/>
    <n v="0.15351100000000001"/>
    <m/>
    <n v="13.03576"/>
    <m/>
    <n v="3.1843999999999997E-2"/>
    <n v="1.154E-2"/>
    <n v="1.3155E-2"/>
    <x v="204"/>
    <n v="0.24349899999999999"/>
    <n v="100.4808"/>
    <n v="86.422081769771268"/>
    <m/>
    <n v="-15213.3"/>
    <n v="-27089.9"/>
    <n v="-15"/>
    <m/>
    <m/>
    <m/>
    <m/>
    <m/>
    <m/>
    <m/>
    <m/>
    <m/>
    <n v="51.120551407809501"/>
    <x v="0"/>
  </r>
  <r>
    <s v="12 / 18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6.450159999999997"/>
    <n v="40.217529999999996"/>
    <n v="0.14300199999999999"/>
    <m/>
    <n v="13.1602"/>
    <m/>
    <n v="2.7541E-2"/>
    <n v="4.3400000000000001E-3"/>
    <n v="1.1782000000000001E-2"/>
    <x v="205"/>
    <n v="0.234241"/>
    <n v="100.4374"/>
    <n v="86.285960705578859"/>
    <m/>
    <n v="-15210.5"/>
    <n v="-27091.4"/>
    <n v="-15"/>
    <m/>
    <m/>
    <m/>
    <m/>
    <m/>
    <m/>
    <m/>
    <m/>
    <m/>
    <n v="54.297027442662575"/>
    <x v="0"/>
  </r>
  <r>
    <s v="12 / 19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6.496340000000004"/>
    <n v="40.368040000000001"/>
    <n v="0.122906"/>
    <m/>
    <n v="13.272209999999999"/>
    <m/>
    <n v="2.6225999999999999E-2"/>
    <n v="1.2232E-2"/>
    <n v="1.4238000000000001E-2"/>
    <x v="206"/>
    <n v="0.25254300000000002"/>
    <n v="100.78959999999999"/>
    <n v="86.197188672470602"/>
    <m/>
    <n v="-15207.6"/>
    <n v="-27092.799999999999"/>
    <n v="-15"/>
    <m/>
    <m/>
    <m/>
    <m/>
    <m/>
    <m/>
    <m/>
    <m/>
    <m/>
    <n v="57.51727588028222"/>
    <x v="0"/>
  </r>
  <r>
    <s v="12 / 20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6.344000000000001"/>
    <n v="40.420870000000001"/>
    <n v="0.14083899999999999"/>
    <m/>
    <n v="13.16474"/>
    <m/>
    <n v="3.2655999999999998E-2"/>
    <n v="1.8468999999999999E-2"/>
    <n v="1.0245000000000001E-2"/>
    <x v="207"/>
    <n v="0.23950399999999999"/>
    <n v="100.54940000000001"/>
    <n v="86.254775134587291"/>
    <m/>
    <n v="-15204.8"/>
    <n v="-27094.2"/>
    <n v="-15"/>
    <m/>
    <m/>
    <m/>
    <m/>
    <m/>
    <m/>
    <m/>
    <m/>
    <m/>
    <n v="60.647771048783554"/>
    <x v="0"/>
  </r>
  <r>
    <s v="12 / 21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6.211500000000001"/>
    <n v="40.37377"/>
    <n v="0.14194599999999999"/>
    <m/>
    <n v="13.34911"/>
    <m/>
    <n v="2.3788E-2"/>
    <n v="1.3105E-2"/>
    <n v="1.1435000000000001E-2"/>
    <x v="208"/>
    <n v="0.23999200000000001"/>
    <n v="100.57559999999999"/>
    <n v="86.054729979103712"/>
    <m/>
    <n v="-15201.9"/>
    <n v="-27095.7"/>
    <n v="-15"/>
    <m/>
    <m/>
    <m/>
    <m/>
    <m/>
    <m/>
    <m/>
    <m/>
    <m/>
    <n v="63.912736592246134"/>
    <x v="0"/>
  </r>
  <r>
    <s v="12 / 22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6.162289999999999"/>
    <n v="40.234110000000001"/>
    <n v="0.14505599999999999"/>
    <m/>
    <n v="13.507910000000001"/>
    <m/>
    <n v="2.7584999999999998E-2"/>
    <n v="1.9609999999999999E-2"/>
    <n v="1.4049000000000001E-2"/>
    <x v="209"/>
    <n v="0.219976"/>
    <n v="100.52290000000001"/>
    <n v="85.899306160750271"/>
    <m/>
    <n v="-15191.4"/>
    <n v="-27100.9"/>
    <n v="-15"/>
    <m/>
    <m/>
    <m/>
    <m/>
    <m/>
    <m/>
    <m/>
    <m/>
    <m/>
    <n v="75.629818140140543"/>
    <x v="0"/>
  </r>
  <r>
    <s v="12 / 23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5.993580000000001"/>
    <n v="40.22184"/>
    <n v="0.13805999999999999"/>
    <m/>
    <n v="13.83677"/>
    <m/>
    <n v="2.8913000000000001E-2"/>
    <n v="2.8732000000000001E-2"/>
    <n v="1.2101000000000001E-2"/>
    <x v="210"/>
    <n v="0.223442"/>
    <n v="100.6712"/>
    <n v="85.560256545834818"/>
    <m/>
    <n v="-15180.9"/>
    <n v="-27106.2"/>
    <n v="-15"/>
    <m/>
    <m/>
    <m/>
    <m/>
    <m/>
    <m/>
    <m/>
    <m/>
    <m/>
    <n v="87.391620723077921"/>
    <x v="0"/>
  </r>
  <r>
    <s v="12 / 24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6.00347"/>
    <n v="40.231259999999999"/>
    <n v="0.135047"/>
    <m/>
    <n v="13.948560000000001"/>
    <m/>
    <n v="3.2854000000000001E-2"/>
    <n v="9.0860000000000003E-3"/>
    <n v="1.6558E-2"/>
    <x v="211"/>
    <n v="0.21431"/>
    <n v="100.7948"/>
    <n v="85.463223659541043"/>
    <m/>
    <n v="-15170.3"/>
    <n v="-27111.5"/>
    <n v="-15"/>
    <m/>
    <m/>
    <m/>
    <m/>
    <m/>
    <m/>
    <m/>
    <m/>
    <m/>
    <n v="99.242781003826806"/>
    <x v="0"/>
  </r>
  <r>
    <s v="12 / 25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6.094380000000001"/>
    <n v="40.316490000000002"/>
    <n v="0.127499"/>
    <m/>
    <n v="14.04236"/>
    <m/>
    <n v="2.9071E-2"/>
    <n v="2.1676000000000001E-2"/>
    <n v="1.3126000000000001E-2"/>
    <x v="212"/>
    <n v="0.20355000000000001"/>
    <n v="101.04649999999999"/>
    <n v="85.404393810673312"/>
    <m/>
    <n v="-15159.8"/>
    <n v="-27116.799999999999"/>
    <n v="-15"/>
    <m/>
    <m/>
    <m/>
    <m/>
    <m/>
    <m/>
    <m/>
    <m/>
    <m/>
    <n v="111.00458358676418"/>
    <x v="0"/>
  </r>
  <r>
    <s v="12 / 26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5.944110000000002"/>
    <n v="40.219499999999996"/>
    <n v="0.13797999999999999"/>
    <m/>
    <n v="14.02026"/>
    <m/>
    <n v="2.9204000000000001E-2"/>
    <n v="1.5169E-2"/>
    <n v="1.5640999999999999E-2"/>
    <x v="213"/>
    <n v="0.20618"/>
    <n v="100.7833"/>
    <n v="85.383305896931788"/>
    <m/>
    <n v="-15149.3"/>
    <n v="-27122.1"/>
    <n v="-15"/>
    <m/>
    <m/>
    <m/>
    <m/>
    <m/>
    <m/>
    <m/>
    <m/>
    <m/>
    <n v="122.76638616970156"/>
    <x v="0"/>
  </r>
  <r>
    <s v="12 / 27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5.950310000000002"/>
    <n v="40.28425"/>
    <n v="0.14338200000000001"/>
    <m/>
    <n v="14.11347"/>
    <m/>
    <n v="2.6669999999999999E-2"/>
    <n v="2.0468E-2"/>
    <n v="1.8457000000000001E-2"/>
    <x v="214"/>
    <n v="0.21043600000000001"/>
    <n v="100.97839999999999"/>
    <n v="85.302109283260137"/>
    <m/>
    <n v="-15138.8"/>
    <n v="-27127.3"/>
    <n v="-15"/>
    <m/>
    <m/>
    <m/>
    <m/>
    <m/>
    <m/>
    <m/>
    <m/>
    <m/>
    <n v="134.48346771759597"/>
    <x v="0"/>
  </r>
  <r>
    <s v="12 / 28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5.947960000000002"/>
    <n v="40.215119999999999"/>
    <n v="0.14244799999999999"/>
    <m/>
    <n v="13.96372"/>
    <m/>
    <n v="2.9236999999999999E-2"/>
    <n v="2.2408000000000001E-2"/>
    <n v="1.4537E-2"/>
    <x v="215"/>
    <n v="0.199713"/>
    <n v="100.7581"/>
    <n v="85.434707771281026"/>
    <m/>
    <n v="-15128.3"/>
    <n v="-27132.6"/>
    <n v="-15"/>
    <m/>
    <m/>
    <m/>
    <m/>
    <m/>
    <m/>
    <m/>
    <m/>
    <m/>
    <n v="146.24527030053335"/>
    <x v="0"/>
  </r>
  <r>
    <s v="12 / 29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5.98903"/>
    <n v="40.22569"/>
    <n v="0.13519400000000001"/>
    <m/>
    <n v="14.06354"/>
    <m/>
    <n v="2.8618999999999999E-2"/>
    <n v="1.5306E-2"/>
    <n v="1.9268E-2"/>
    <x v="216"/>
    <n v="0.22925300000000001"/>
    <n v="100.9033"/>
    <n v="85.357015354610795"/>
    <m/>
    <n v="-15117.7"/>
    <n v="-27137.9"/>
    <n v="-15"/>
    <m/>
    <m/>
    <m/>
    <m/>
    <m/>
    <m/>
    <m/>
    <m/>
    <m/>
    <n v="158.09643058128222"/>
    <x v="0"/>
  </r>
  <r>
    <s v="12 / 30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5.940069999999999"/>
    <n v="40.378489999999999"/>
    <n v="0.130554"/>
    <m/>
    <n v="14.174010000000001"/>
    <m/>
    <n v="3.2459000000000002E-2"/>
    <n v="1.8162999999999999E-2"/>
    <n v="1.4808999999999999E-2"/>
    <x v="217"/>
    <n v="0.213116"/>
    <n v="101.1082"/>
    <n v="85.245555196294106"/>
    <m/>
    <n v="-15107.2"/>
    <n v="-27143.200000000001"/>
    <n v="-15"/>
    <m/>
    <m/>
    <m/>
    <m/>
    <m/>
    <m/>
    <m/>
    <m/>
    <m/>
    <n v="169.8582331642196"/>
    <x v="0"/>
  </r>
  <r>
    <s v="12 / 31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5.891849999999998"/>
    <n v="40.290500000000002"/>
    <n v="0.13003999999999999"/>
    <m/>
    <n v="14.11614"/>
    <m/>
    <n v="3.1057999999999999E-2"/>
    <n v="1.8901999999999999E-2"/>
    <n v="1.4602E-2"/>
    <x v="218"/>
    <n v="0.219721"/>
    <n v="100.9033"/>
    <n v="85.283766576986665"/>
    <m/>
    <n v="-15096.7"/>
    <n v="-27148.5"/>
    <n v="-15"/>
    <m/>
    <m/>
    <m/>
    <m/>
    <m/>
    <m/>
    <m/>
    <m/>
    <m/>
    <n v="181.62003574715698"/>
    <x v="0"/>
  </r>
  <r>
    <s v="12 / 32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6.015650000000001"/>
    <n v="40.113250000000001"/>
    <n v="0.12701200000000001"/>
    <m/>
    <n v="14.19262"/>
    <m/>
    <n v="3.1566999999999998E-2"/>
    <n v="2.3875E-2"/>
    <n v="1.4371999999999999E-2"/>
    <x v="219"/>
    <n v="0.214814"/>
    <n v="100.9367"/>
    <n v="85.249727886521981"/>
    <m/>
    <n v="-15086.2"/>
    <n v="-27153.8"/>
    <n v="-15"/>
    <m/>
    <m/>
    <m/>
    <m/>
    <m/>
    <m/>
    <m/>
    <m/>
    <m/>
    <n v="193.38183833009435"/>
    <x v="0"/>
  </r>
  <r>
    <s v="12 / 33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5.752519999999997"/>
    <n v="40.200189999999999"/>
    <n v="0.13852900000000001"/>
    <m/>
    <n v="14.25277"/>
    <m/>
    <n v="3.2086999999999997E-2"/>
    <n v="1.9081000000000001E-2"/>
    <n v="1.6102999999999999E-2"/>
    <x v="220"/>
    <n v="0.23164599999999999"/>
    <n v="100.8356"/>
    <n v="85.123992977793819"/>
    <m/>
    <n v="-15075.7"/>
    <n v="-27159"/>
    <n v="-15"/>
    <m/>
    <m/>
    <m/>
    <m/>
    <m/>
    <m/>
    <m/>
    <m/>
    <m/>
    <n v="205.09891987798875"/>
    <x v="0"/>
  </r>
  <r>
    <s v="12 / 34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5.768970000000003"/>
    <n v="40.232619999999997"/>
    <n v="0.13319700000000001"/>
    <m/>
    <n v="14.283849999999999"/>
    <m/>
    <n v="3.0584E-2"/>
    <n v="2.1944000000000002E-2"/>
    <n v="1.1087E-2"/>
    <x v="221"/>
    <n v="0.22034500000000001"/>
    <n v="100.88979999999999"/>
    <n v="85.100944846494386"/>
    <m/>
    <n v="-15065.1"/>
    <n v="-27164.3"/>
    <n v="-15"/>
    <m/>
    <m/>
    <m/>
    <m/>
    <m/>
    <m/>
    <m/>
    <m/>
    <m/>
    <n v="216.95008015873765"/>
    <x v="0"/>
  </r>
  <r>
    <s v="12 / 35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5.68356"/>
    <n v="40.216659999999997"/>
    <n v="0.126414"/>
    <m/>
    <n v="14.273020000000001"/>
    <m/>
    <n v="2.4764999999999999E-2"/>
    <n v="1.5767E-2"/>
    <n v="1.5994999999999999E-2"/>
    <x v="222"/>
    <n v="0.222911"/>
    <n v="100.7624"/>
    <n v="85.086884560507585"/>
    <m/>
    <n v="-15054.6"/>
    <n v="-27169.599999999999"/>
    <n v="-15"/>
    <m/>
    <m/>
    <m/>
    <m/>
    <m/>
    <m/>
    <m/>
    <m/>
    <m/>
    <n v="228.71188274167503"/>
    <x v="0"/>
  </r>
  <r>
    <s v="12 / 36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5.654719999999998"/>
    <n v="40.262079999999997"/>
    <n v="0.124303"/>
    <m/>
    <n v="14.39569"/>
    <m/>
    <n v="2.8480999999999999E-2"/>
    <n v="1.7238E-2"/>
    <n v="1.7468999999999998E-2"/>
    <x v="223"/>
    <n v="0.218361"/>
    <n v="100.9207"/>
    <n v="84.969898771947655"/>
    <m/>
    <n v="-15044.1"/>
    <n v="-27174.9"/>
    <n v="-15"/>
    <m/>
    <m/>
    <m/>
    <m/>
    <m/>
    <m/>
    <m/>
    <m/>
    <m/>
    <n v="240.47368532461405"/>
    <x v="0"/>
  </r>
  <r>
    <s v="12 / 37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5.677849999999999"/>
    <n v="40.253830000000001"/>
    <n v="0.13508899999999999"/>
    <m/>
    <n v="14.554819999999999"/>
    <m/>
    <n v="3.4089000000000001E-2"/>
    <n v="1.7878999999999999E-2"/>
    <n v="1.7985999999999999E-2"/>
    <x v="224"/>
    <n v="0.22089300000000001"/>
    <n v="101.107"/>
    <n v="84.835479940758944"/>
    <m/>
    <n v="-15033.6"/>
    <n v="-27180.2"/>
    <n v="-15"/>
    <m/>
    <m/>
    <m/>
    <m/>
    <m/>
    <m/>
    <m/>
    <m/>
    <m/>
    <n v="252.23548790755143"/>
    <x v="0"/>
  </r>
  <r>
    <s v="12 / 38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5.573210000000003"/>
    <n v="40.270740000000004"/>
    <n v="0.131165"/>
    <m/>
    <n v="14.48728"/>
    <m/>
    <n v="3.4479000000000003E-2"/>
    <n v="1.8429000000000001E-2"/>
    <n v="1.711E-2"/>
    <x v="225"/>
    <n v="0.21998999999999999"/>
    <n v="100.9674"/>
    <n v="84.865788275698606"/>
    <m/>
    <n v="-15023"/>
    <n v="-27185.4"/>
    <n v="-15"/>
    <m/>
    <m/>
    <m/>
    <m/>
    <m/>
    <m/>
    <m/>
    <m/>
    <m/>
    <n v="264.04226562206844"/>
    <x v="0"/>
  </r>
  <r>
    <s v="12 / 39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5.619219999999999"/>
    <n v="40.262090000000001"/>
    <n v="0.12554599999999999"/>
    <m/>
    <n v="14.538970000000001"/>
    <m/>
    <n v="2.4670000000000001E-2"/>
    <n v="1.2858E-2"/>
    <n v="1.3863E-2"/>
    <x v="226"/>
    <n v="0.19538"/>
    <n v="100.9769"/>
    <n v="84.832969667276785"/>
    <m/>
    <n v="-15012.5"/>
    <n v="-27190.7"/>
    <n v="-15"/>
    <m/>
    <m/>
    <m/>
    <m/>
    <m/>
    <m/>
    <m/>
    <m/>
    <m/>
    <n v="275.80406820500582"/>
    <x v="0"/>
  </r>
  <r>
    <s v="12 / 40 . "/>
    <s v="AZ18_WHT06_ol42_Lasermount_A_prof2_"/>
    <s v="olivine"/>
    <s v="Phenocryst"/>
    <m/>
    <s v="ol42"/>
    <s v="yes"/>
    <s v="prof 2"/>
    <s v="AZ18 WHT06_ol42_prof 2"/>
    <m/>
    <x v="6"/>
    <d v="2020-07-01T00:00:00"/>
    <m/>
    <x v="1"/>
    <m/>
    <n v="45.695099999999996"/>
    <n v="40.126249999999999"/>
    <n v="0.13681199999999999"/>
    <m/>
    <n v="14.463340000000001"/>
    <m/>
    <n v="3.0587E-2"/>
    <n v="1.4839E-2"/>
    <n v="1.2959E-2"/>
    <x v="227"/>
    <n v="0.230182"/>
    <n v="100.9229"/>
    <n v="84.921249179840075"/>
    <m/>
    <n v="-15002"/>
    <n v="-27196"/>
    <n v="-15"/>
    <m/>
    <m/>
    <m/>
    <m/>
    <m/>
    <m/>
    <m/>
    <m/>
    <m/>
    <n v="287.5658707879432"/>
    <x v="0"/>
  </r>
  <r>
    <s v="13 / 1 . "/>
    <s v="AZ18_WHT06_ol43_xenocryst_Lasermount_prof_"/>
    <s v="olivine"/>
    <s v="Xenocryst"/>
    <m/>
    <s v="ol43"/>
    <s v="yes"/>
    <s v="prof 1"/>
    <s v="AZ18 WHT06_ol43_prof 1"/>
    <m/>
    <x v="6"/>
    <d v="2020-07-01T00:00:00"/>
    <s v="bad"/>
    <x v="0"/>
    <m/>
    <n v="0.39019999999999999"/>
    <n v="2.987638"/>
    <n v="0.13248699999999999"/>
    <m/>
    <n v="8.4353940000000005"/>
    <m/>
    <n v="2.3796000000000001E-2"/>
    <n v="0.17982600000000001"/>
    <n v="0.59969099999999997"/>
    <x v="228"/>
    <n v="3.7812999999999999E-2"/>
    <n v="12.914899999999999"/>
    <m/>
    <m/>
    <n v="-17579"/>
    <n v="-29435"/>
    <n v="25"/>
    <m/>
    <m/>
    <m/>
    <m/>
    <m/>
    <m/>
    <m/>
    <m/>
    <m/>
    <n v="0"/>
    <x v="3"/>
  </r>
  <r>
    <s v="13 / 2 . "/>
    <s v="AZ18_WHT06_ol43_xenocryst_Lasermount_prof_"/>
    <s v="olivine"/>
    <s v="Xenocryst"/>
    <m/>
    <s v="ol43"/>
    <s v="yes"/>
    <s v="prof 1"/>
    <s v="AZ18 WHT06_ol43_prof 1"/>
    <m/>
    <x v="6"/>
    <d v="2020-07-01T00:00:00"/>
    <s v="bad"/>
    <x v="0"/>
    <m/>
    <n v="40.044800000000002"/>
    <n v="36.775910000000003"/>
    <n v="0.33321400000000001"/>
    <m/>
    <n v="15.976380000000001"/>
    <m/>
    <n v="1.5161000000000001E-2"/>
    <n v="4.1857999999999999E-2"/>
    <n v="2.3900000000000001E-2"/>
    <x v="229"/>
    <n v="9.1049000000000005E-2"/>
    <n v="93.570599999999999"/>
    <n v="81.711932963626467"/>
    <m/>
    <n v="-17576.8"/>
    <n v="-29436.1"/>
    <n v="25"/>
    <m/>
    <m/>
    <m/>
    <m/>
    <m/>
    <m/>
    <m/>
    <m/>
    <m/>
    <n v="2.459674775249769"/>
    <x v="3"/>
  </r>
  <r>
    <s v="13 / 3 . "/>
    <s v="AZ18_WHT06_ol43_xenocryst_Lasermount_prof_"/>
    <s v="olivine"/>
    <s v="Xenocryst"/>
    <m/>
    <s v="ol43"/>
    <s v="yes"/>
    <s v="prof 1"/>
    <s v="AZ18 WHT06_ol43_prof 1"/>
    <m/>
    <x v="6"/>
    <d v="2020-07-01T00:00:00"/>
    <s v="bad"/>
    <x v="0"/>
    <m/>
    <n v="42.674390000000002"/>
    <n v="38.417319999999997"/>
    <n v="0.30732599999999999"/>
    <m/>
    <n v="15.0861"/>
    <m/>
    <n v="1.8189E-2"/>
    <n v="3.4845000000000001E-2"/>
    <n v="2.1673999999999999E-2"/>
    <x v="230"/>
    <n v="0.10352500000000001"/>
    <n v="96.904820000000001"/>
    <n v="83.450376118667762"/>
    <m/>
    <n v="-17574.5"/>
    <n v="-29437.200000000001"/>
    <n v="25"/>
    <m/>
    <m/>
    <m/>
    <m/>
    <m/>
    <m/>
    <m/>
    <m/>
    <m/>
    <n v="5.0091845320464472"/>
    <x v="3"/>
  </r>
  <r>
    <s v="13 / 4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3.41254"/>
    <n v="38.746720000000003"/>
    <n v="0.289775"/>
    <m/>
    <n v="14.74506"/>
    <m/>
    <n v="1.3636000000000001E-2"/>
    <n v="2.4612999999999999E-2"/>
    <n v="2.8275999999999999E-2"/>
    <x v="231"/>
    <n v="0.11761099999999999"/>
    <n v="97.601070000000007"/>
    <n v="83.995653274135705"/>
    <m/>
    <n v="-17572.2"/>
    <n v="-29438.2"/>
    <n v="25"/>
    <m/>
    <m/>
    <m/>
    <m/>
    <m/>
    <m/>
    <m/>
    <m/>
    <m/>
    <n v="7.517171772842671"/>
    <x v="3"/>
  </r>
  <r>
    <s v="13 / 5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3.904710000000001"/>
    <n v="38.855339999999998"/>
    <n v="0.27346599999999999"/>
    <m/>
    <n v="14.489610000000001"/>
    <m/>
    <n v="1.2262E-2"/>
    <n v="2.0759E-2"/>
    <n v="2.6988999999999999E-2"/>
    <x v="232"/>
    <n v="0.130222"/>
    <n v="97.948759999999993"/>
    <n v="84.378360663355124"/>
    <m/>
    <n v="-17570"/>
    <n v="-29439.3"/>
    <n v="25"/>
    <m/>
    <m/>
    <m/>
    <m/>
    <m/>
    <m/>
    <m/>
    <m/>
    <m/>
    <n v="9.9768465480924391"/>
    <x v="3"/>
  </r>
  <r>
    <s v="13 / 6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4.191279999999999"/>
    <n v="39.01728"/>
    <n v="0.25083699999999998"/>
    <m/>
    <n v="14.158810000000001"/>
    <m/>
    <n v="1.4466E-2"/>
    <n v="1.7780000000000001E-2"/>
    <n v="1.8023000000000001E-2"/>
    <x v="233"/>
    <n v="0.13199"/>
    <n v="98.010570000000001"/>
    <n v="84.764570449240779"/>
    <m/>
    <n v="-17567.7"/>
    <n v="-29440.400000000001"/>
    <n v="25"/>
    <m/>
    <m/>
    <m/>
    <m/>
    <m/>
    <m/>
    <m/>
    <m/>
    <m/>
    <n v="12.526356304889116"/>
    <x v="3"/>
  </r>
  <r>
    <s v="13 / 7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4.51052"/>
    <n v="39.266680000000001"/>
    <n v="0.22575000000000001"/>
    <m/>
    <n v="13.843780000000001"/>
    <m/>
    <n v="1.4938E-2"/>
    <n v="1.0371E-2"/>
    <n v="2.3029999999999998E-2"/>
    <x v="234"/>
    <n v="0.16612099999999999"/>
    <n v="98.256180000000001"/>
    <n v="85.144167619474359"/>
    <m/>
    <n v="-17565.5"/>
    <n v="-29441.5"/>
    <n v="25"/>
    <m/>
    <m/>
    <m/>
    <m/>
    <m/>
    <m/>
    <m/>
    <m/>
    <m/>
    <n v="14.986031080138886"/>
    <x v="3"/>
  </r>
  <r>
    <s v="13 / 8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4.93338"/>
    <n v="39.361179999999997"/>
    <n v="0.21240899999999999"/>
    <m/>
    <n v="14.047639999999999"/>
    <m/>
    <n v="1.3408E-2"/>
    <n v="1.3091999999999999E-2"/>
    <n v="2.4153000000000001E-2"/>
    <x v="235"/>
    <n v="0.14965800000000001"/>
    <n v="98.939940000000007"/>
    <n v="85.078741163344077"/>
    <m/>
    <n v="-17563.2"/>
    <n v="-29442.6"/>
    <n v="25"/>
    <m/>
    <m/>
    <m/>
    <m/>
    <m/>
    <m/>
    <m/>
    <m/>
    <m/>
    <n v="17.535540836933993"/>
    <x v="3"/>
  </r>
  <r>
    <s v="13 / 9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4.978499999999997"/>
    <n v="39.384520000000002"/>
    <n v="0.20222599999999999"/>
    <m/>
    <n v="13.827109999999999"/>
    <m/>
    <n v="2.3824999999999999E-2"/>
    <n v="1.6365999999999999E-2"/>
    <n v="2.0142E-2"/>
    <x v="236"/>
    <n v="0.178843"/>
    <n v="98.83511"/>
    <n v="85.291100065089893"/>
    <m/>
    <n v="-17561"/>
    <n v="-29443.599999999999"/>
    <n v="25"/>
    <m/>
    <m/>
    <m/>
    <m/>
    <m/>
    <m/>
    <m/>
    <m/>
    <m/>
    <n v="19.95215003165357"/>
    <x v="3"/>
  </r>
  <r>
    <s v="13 / 10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5.07752"/>
    <n v="39.420520000000003"/>
    <n v="0.19612399999999999"/>
    <m/>
    <n v="13.89404"/>
    <m/>
    <n v="1.4355E-2"/>
    <n v="9.9570000000000006E-3"/>
    <n v="1.7461000000000001E-2"/>
    <x v="237"/>
    <n v="0.18787400000000001"/>
    <n v="99.022810000000007"/>
    <n v="85.258074904663587"/>
    <m/>
    <n v="-17558.7"/>
    <n v="-29444.7"/>
    <n v="25"/>
    <m/>
    <m/>
    <m/>
    <m/>
    <m/>
    <m/>
    <m/>
    <m/>
    <m/>
    <n v="22.501659788450247"/>
    <x v="3"/>
  </r>
  <r>
    <s v="13 / 11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5.167079999999999"/>
    <n v="39.485790000000001"/>
    <n v="0.188667"/>
    <m/>
    <n v="13.71"/>
    <m/>
    <n v="1.4605E-2"/>
    <n v="1.5952000000000001E-2"/>
    <n v="1.6941999999999999E-2"/>
    <x v="238"/>
    <n v="0.20801900000000001"/>
    <n v="98.992069999999998"/>
    <n v="85.449583615248883"/>
    <m/>
    <n v="-17556.5"/>
    <n v="-29445.8"/>
    <n v="25"/>
    <m/>
    <m/>
    <m/>
    <m/>
    <m/>
    <m/>
    <m/>
    <m/>
    <m/>
    <n v="24.961334563700017"/>
    <x v="3"/>
  </r>
  <r>
    <s v="13 / 12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5.322620000000001"/>
    <n v="39.607210000000002"/>
    <n v="0.17837500000000001"/>
    <m/>
    <n v="13.83272"/>
    <m/>
    <n v="1.9577000000000001E-2"/>
    <n v="9.5440000000000004E-3"/>
    <n v="2.3293000000000001E-2"/>
    <x v="239"/>
    <n v="0.1923"/>
    <n v="99.386200000000002"/>
    <n v="85.381401748519892"/>
    <m/>
    <n v="-17554.2"/>
    <n v="-29446.9"/>
    <n v="25"/>
    <m/>
    <m/>
    <m/>
    <m/>
    <m/>
    <m/>
    <m/>
    <m/>
    <m/>
    <n v="27.510844320496695"/>
    <x v="3"/>
  </r>
  <r>
    <s v="13 / 13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5.313229999999997"/>
    <n v="39.662559999999999"/>
    <n v="0.17543"/>
    <m/>
    <n v="13.60275"/>
    <m/>
    <n v="2.0198000000000001E-2"/>
    <n v="1.614E-3"/>
    <n v="1.7944000000000002E-2"/>
    <x v="240"/>
    <n v="0.20382900000000001"/>
    <n v="99.197900000000004"/>
    <n v="85.586855128135412"/>
    <m/>
    <n v="-17551.900000000001"/>
    <n v="-29448"/>
    <n v="25"/>
    <m/>
    <m/>
    <m/>
    <m/>
    <m/>
    <m/>
    <m/>
    <m/>
    <m/>
    <n v="30.060354077291802"/>
    <x v="3"/>
  </r>
  <r>
    <s v="13 / 14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5.731119999999997"/>
    <n v="39.819290000000002"/>
    <n v="0.16947999999999999"/>
    <m/>
    <n v="13.32793"/>
    <m/>
    <n v="1.9203000000000001E-2"/>
    <n v="1.4445E-2"/>
    <n v="1.5654000000000001E-2"/>
    <x v="241"/>
    <n v="0.24288699999999999"/>
    <n v="99.543239999999997"/>
    <n v="85.948043478942211"/>
    <m/>
    <n v="-17549.7"/>
    <n v="-29449"/>
    <n v="25"/>
    <m/>
    <m/>
    <m/>
    <m/>
    <m/>
    <m/>
    <m/>
    <m/>
    <m/>
    <n v="32.476963272011375"/>
    <x v="0"/>
  </r>
  <r>
    <s v="13 / 15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6.393129999999999"/>
    <n v="39.855350000000001"/>
    <n v="0.13395000000000001"/>
    <m/>
    <n v="12.478759999999999"/>
    <m/>
    <n v="1.5886000000000001E-2"/>
    <n v="8.4580000000000002E-3"/>
    <n v="1.5986E-2"/>
    <x v="242"/>
    <n v="0.29059400000000002"/>
    <n v="99.367850000000004"/>
    <n v="86.889083495740806"/>
    <m/>
    <n v="-17547.400000000001"/>
    <n v="-29450.1"/>
    <n v="25"/>
    <m/>
    <m/>
    <m/>
    <m/>
    <m/>
    <m/>
    <m/>
    <m/>
    <m/>
    <n v="35.026473028806485"/>
    <x v="0"/>
  </r>
  <r>
    <s v="13 / 16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7.233440000000002"/>
    <n v="40.054459999999999"/>
    <n v="7.4469999999999995E-2"/>
    <m/>
    <n v="11.64804"/>
    <m/>
    <m/>
    <n v="3.6570000000000001E-3"/>
    <n v="1.6420000000000001E-2"/>
    <x v="243"/>
    <n v="0.331011"/>
    <n v="99.528930000000003"/>
    <n v="87.847084575258194"/>
    <m/>
    <n v="-17545.2"/>
    <n v="-29451.200000000001"/>
    <n v="25"/>
    <m/>
    <m/>
    <m/>
    <m/>
    <m/>
    <m/>
    <m/>
    <m/>
    <m/>
    <n v="37.486147804057879"/>
    <x v="0"/>
  </r>
  <r>
    <s v="13 / 17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7.673110000000001"/>
    <n v="40.367319999999999"/>
    <n v="5.5247999999999998E-2"/>
    <m/>
    <n v="11.066599999999999"/>
    <m/>
    <m/>
    <m/>
    <n v="1.0041E-2"/>
    <x v="244"/>
    <n v="0.35194700000000001"/>
    <n v="99.708870000000005"/>
    <n v="88.478048523244254"/>
    <m/>
    <n v="-17542.900000000001"/>
    <n v="-29452.3"/>
    <n v="25"/>
    <m/>
    <m/>
    <m/>
    <m/>
    <m/>
    <m/>
    <m/>
    <m/>
    <m/>
    <n v="40.035657560852989"/>
    <x v="0"/>
  </r>
  <r>
    <s v="13 / 18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8.009909999999998"/>
    <n v="40.419930000000001"/>
    <n v="3.3348000000000003E-2"/>
    <m/>
    <n v="10.679830000000001"/>
    <m/>
    <n v="1.1230000000000001E-3"/>
    <m/>
    <n v="1.7E-5"/>
    <x v="245"/>
    <n v="0.35020499999999999"/>
    <n v="99.63364"/>
    <n v="88.905401421068035"/>
    <m/>
    <n v="-17540.7"/>
    <n v="-29453.4"/>
    <n v="25"/>
    <m/>
    <m/>
    <m/>
    <m/>
    <m/>
    <m/>
    <m/>
    <m/>
    <m/>
    <n v="42.495332336104383"/>
    <x v="0"/>
  </r>
  <r>
    <s v="13 / 19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8.429600000000001"/>
    <n v="40.489960000000004"/>
    <n v="3.7399000000000002E-2"/>
    <m/>
    <n v="10.47606"/>
    <m/>
    <m/>
    <m/>
    <n v="1.0433E-2"/>
    <x v="246"/>
    <n v="0.38531100000000001"/>
    <n v="99.996279999999999"/>
    <n v="89.178279733666344"/>
    <m/>
    <n v="-17538.400000000001"/>
    <n v="-29454.400000000001"/>
    <n v="25"/>
    <m/>
    <m/>
    <m/>
    <m/>
    <m/>
    <m/>
    <m/>
    <m/>
    <m/>
    <n v="45.003319576900608"/>
    <x v="0"/>
  </r>
  <r>
    <s v="13 / 20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8.557099999999998"/>
    <n v="40.462290000000003"/>
    <n v="3.9146E-2"/>
    <m/>
    <n v="10.25196"/>
    <m/>
    <n v="1.5020000000000001E-3"/>
    <m/>
    <n v="6.7089999999999997E-3"/>
    <x v="247"/>
    <n v="0.36460199999999998"/>
    <n v="99.82687"/>
    <n v="89.410121215568225"/>
    <m/>
    <n v="-17536.2"/>
    <n v="-29455.5"/>
    <n v="25"/>
    <m/>
    <m/>
    <m/>
    <m/>
    <m/>
    <m/>
    <m/>
    <m/>
    <m/>
    <n v="47.462994352150375"/>
    <x v="0"/>
  </r>
  <r>
    <s v="13 / 21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8.622900000000001"/>
    <n v="40.545729999999999"/>
    <n v="3.2974999999999997E-2"/>
    <m/>
    <n v="10.192920000000001"/>
    <m/>
    <m/>
    <m/>
    <n v="1.7E-5"/>
    <x v="248"/>
    <n v="0.35396300000000003"/>
    <n v="99.891270000000006"/>
    <n v="89.477440443506353"/>
    <m/>
    <n v="-17533.900000000001"/>
    <n v="-29456.6"/>
    <n v="25"/>
    <m/>
    <m/>
    <m/>
    <m/>
    <m/>
    <m/>
    <m/>
    <m/>
    <m/>
    <n v="50.012504108945485"/>
    <x v="1"/>
  </r>
  <r>
    <s v="13 / 22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8.521569999999997"/>
    <n v="40.484340000000003"/>
    <n v="3.4688999999999998E-2"/>
    <m/>
    <n v="10.30799"/>
    <m/>
    <n v="1.1360000000000001E-3"/>
    <n v="3.898E-3"/>
    <n v="4.6540000000000002E-3"/>
    <x v="249"/>
    <n v="0.35792499999999999"/>
    <n v="99.862840000000006"/>
    <n v="89.351443880884602"/>
    <m/>
    <n v="-17531.7"/>
    <n v="-29457.7"/>
    <n v="25"/>
    <m/>
    <m/>
    <m/>
    <m/>
    <m/>
    <m/>
    <m/>
    <m/>
    <m/>
    <n v="52.472178884196879"/>
    <x v="1"/>
  </r>
  <r>
    <s v="13 / 23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8.501649999999998"/>
    <n v="40.451619999999998"/>
    <n v="2.7407000000000001E-2"/>
    <m/>
    <n v="10.105869999999999"/>
    <m/>
    <m/>
    <m/>
    <n v="5.2719999999999998E-3"/>
    <x v="250"/>
    <n v="0.34894900000000001"/>
    <n v="99.592470000000006"/>
    <n v="89.534548976204235"/>
    <m/>
    <n v="-17529.400000000001"/>
    <n v="-29458.799999999999"/>
    <n v="25"/>
    <m/>
    <m/>
    <m/>
    <m/>
    <m/>
    <m/>
    <m/>
    <m/>
    <m/>
    <n v="55.021688640991989"/>
    <x v="1"/>
  </r>
  <r>
    <s v="13 / 24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8.467869999999998"/>
    <n v="40.516530000000003"/>
    <n v="3.0245000000000001E-2"/>
    <m/>
    <n v="10.191689999999999"/>
    <m/>
    <m/>
    <m/>
    <n v="3.4420000000000002E-3"/>
    <x v="251"/>
    <n v="0.36324299999999998"/>
    <n v="99.71163"/>
    <n v="89.44847921236962"/>
    <m/>
    <n v="-17527.099999999999"/>
    <n v="-29459.8"/>
    <n v="25"/>
    <m/>
    <m/>
    <m/>
    <m/>
    <m/>
    <m/>
    <m/>
    <m/>
    <m/>
    <n v="57.529675881791547"/>
    <x v="1"/>
  </r>
  <r>
    <s v="13 / 25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8.596939999999996"/>
    <n v="40.627220000000001"/>
    <n v="2.9902999999999999E-2"/>
    <m/>
    <n v="10.120699999999999"/>
    <m/>
    <n v="7.2099999999999996E-4"/>
    <m/>
    <n v="4.6969999999999998E-3"/>
    <x v="252"/>
    <n v="0.36634100000000003"/>
    <n v="99.903260000000003"/>
    <n v="89.539197426033382"/>
    <m/>
    <n v="-17524.900000000001"/>
    <n v="-29460.9"/>
    <n v="25"/>
    <m/>
    <m/>
    <m/>
    <m/>
    <m/>
    <m/>
    <m/>
    <m/>
    <m/>
    <n v="59.989350657039687"/>
    <x v="1"/>
  </r>
  <r>
    <s v="13 / 26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8.602730000000001"/>
    <n v="40.56494"/>
    <n v="3.4015999999999998E-2"/>
    <m/>
    <n v="10.24268"/>
    <m/>
    <m/>
    <m/>
    <n v="6.5300000000000002E-3"/>
    <x v="253"/>
    <n v="0.372058"/>
    <n v="99.971040000000002"/>
    <n v="89.427573553670925"/>
    <m/>
    <n v="-17522.599999999999"/>
    <n v="-29462"/>
    <n v="25"/>
    <m/>
    <m/>
    <m/>
    <m/>
    <m/>
    <m/>
    <m/>
    <m/>
    <m/>
    <n v="62.53886041383808"/>
    <x v="1"/>
  </r>
  <r>
    <s v="13 / 27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8.37032"/>
    <n v="40.427570000000003"/>
    <n v="2.2109E-2"/>
    <m/>
    <n v="10.25914"/>
    <m/>
    <m/>
    <n v="2.4130000000000002E-3"/>
    <n v="1.6969999999999999E-3"/>
    <x v="254"/>
    <n v="0.35576200000000002"/>
    <n v="99.58314"/>
    <n v="89.366923835176209"/>
    <m/>
    <n v="-17520.400000000001"/>
    <n v="-29463.1"/>
    <n v="25"/>
    <m/>
    <m/>
    <m/>
    <m/>
    <m/>
    <m/>
    <m/>
    <m/>
    <m/>
    <n v="64.998535189084592"/>
    <x v="1"/>
  </r>
  <r>
    <s v="13 / 28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7.905790000000003"/>
    <n v="40.066600000000001"/>
    <n v="2.5014999999999999E-2"/>
    <m/>
    <n v="9.8552769999999992"/>
    <m/>
    <m/>
    <m/>
    <n v="6.8719999999999996E-3"/>
    <x v="255"/>
    <n v="0.352771"/>
    <n v="98.347369999999998"/>
    <n v="89.653401103155616"/>
    <m/>
    <n v="-17518.099999999999"/>
    <n v="-29464.2"/>
    <n v="25"/>
    <m/>
    <m/>
    <m/>
    <m/>
    <m/>
    <m/>
    <m/>
    <m/>
    <m/>
    <n v="67.548044945884556"/>
    <x v="1"/>
  </r>
  <r>
    <s v="13 / 29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8.566020000000002"/>
    <n v="40.469799999999999"/>
    <n v="2.1521999999999999E-2"/>
    <m/>
    <n v="10.20529"/>
    <m/>
    <m/>
    <m/>
    <n v="7.4669999999999997E-3"/>
    <x v="256"/>
    <n v="0.363479"/>
    <n v="99.787800000000004"/>
    <n v="89.454978175460795"/>
    <m/>
    <n v="-17515.900000000001"/>
    <n v="-29465.200000000001"/>
    <n v="25"/>
    <m/>
    <m/>
    <m/>
    <m/>
    <m/>
    <m/>
    <m/>
    <m/>
    <m/>
    <n v="69.964654140600814"/>
    <x v="1"/>
  </r>
  <r>
    <s v="13 / 30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8.653700000000001"/>
    <n v="40.661610000000003"/>
    <n v="3.0273000000000001E-2"/>
    <m/>
    <n v="10.195209999999999"/>
    <m/>
    <m/>
    <m/>
    <n v="8.5249999999999996E-3"/>
    <x v="257"/>
    <n v="0.37429000000000001"/>
    <n v="100.07810000000001"/>
    <n v="89.481293595612769"/>
    <m/>
    <n v="-17513.599999999999"/>
    <n v="-29466.3"/>
    <n v="25"/>
    <m/>
    <m/>
    <m/>
    <m/>
    <m/>
    <m/>
    <m/>
    <m/>
    <m/>
    <n v="72.5141638973992"/>
    <x v="1"/>
  </r>
  <r>
    <s v="13 / 31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8.59254"/>
    <n v="40.551780000000001"/>
    <n v="3.6783000000000003E-2"/>
    <m/>
    <n v="10.14777"/>
    <m/>
    <n v="8.6899999999999998E-4"/>
    <m/>
    <n v="6.1139999999999996E-3"/>
    <x v="258"/>
    <n v="0.36374200000000001"/>
    <n v="99.873059999999995"/>
    <n v="89.513300679355353"/>
    <m/>
    <n v="-17511.400000000001"/>
    <n v="-29467.4"/>
    <n v="25"/>
    <m/>
    <m/>
    <m/>
    <m/>
    <m/>
    <m/>
    <m/>
    <m/>
    <m/>
    <n v="74.973838672647346"/>
    <x v="1"/>
  </r>
  <r>
    <s v="13 / 32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8.660969999999999"/>
    <n v="40.558140000000002"/>
    <n v="2.3654000000000001E-2"/>
    <m/>
    <n v="10.114750000000001"/>
    <m/>
    <m/>
    <m/>
    <n v="3.0019999999999999E-3"/>
    <x v="259"/>
    <n v="0.37149399999999999"/>
    <n v="99.895179999999996"/>
    <n v="89.557026782858202"/>
    <m/>
    <n v="-17505.7"/>
    <n v="-29470.1"/>
    <n v="25"/>
    <m/>
    <m/>
    <m/>
    <m/>
    <m/>
    <m/>
    <m/>
    <m/>
    <m/>
    <n v="81.280977485135352"/>
    <x v="1"/>
  </r>
  <r>
    <s v="13 / 33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8.732970000000002"/>
    <n v="40.66563"/>
    <n v="2.5382999999999999E-2"/>
    <m/>
    <n v="10.14209"/>
    <m/>
    <m/>
    <m/>
    <n v="7.8580000000000004E-3"/>
    <x v="260"/>
    <n v="0.35088000000000003"/>
    <n v="100.08799999999999"/>
    <n v="89.545604473937516"/>
    <m/>
    <n v="-17500"/>
    <n v="-29472.9"/>
    <n v="25"/>
    <m/>
    <m/>
    <m/>
    <m/>
    <m/>
    <m/>
    <m/>
    <m/>
    <m/>
    <n v="87.631568008860256"/>
    <x v="1"/>
  </r>
  <r>
    <s v="13 / 34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8.839570000000002"/>
    <n v="40.616430000000001"/>
    <n v="3.6291999999999998E-2"/>
    <m/>
    <n v="10.17441"/>
    <m/>
    <m/>
    <m/>
    <n v="6.5170000000000002E-3"/>
    <x v="261"/>
    <n v="0.358873"/>
    <n v="100.1949"/>
    <n v="89.536270606743685"/>
    <m/>
    <n v="-17494.2"/>
    <n v="-29475.599999999999"/>
    <n v="25"/>
    <m/>
    <m/>
    <m/>
    <m/>
    <m/>
    <m/>
    <m/>
    <m/>
    <m/>
    <n v="94.029223829547689"/>
    <x v="1"/>
  </r>
  <r>
    <s v="13 / 35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8.785550000000001"/>
    <n v="40.566360000000003"/>
    <n v="2.8613E-2"/>
    <m/>
    <n v="10.24912"/>
    <m/>
    <m/>
    <m/>
    <n v="7.9070000000000008E-3"/>
    <x v="262"/>
    <n v="0.34704400000000002"/>
    <n v="100.12990000000001"/>
    <n v="89.457100098134049"/>
    <m/>
    <n v="-17488.5"/>
    <n v="-29478.3"/>
    <n v="25"/>
    <m/>
    <m/>
    <m/>
    <m/>
    <m/>
    <m/>
    <m/>
    <m/>
    <m/>
    <n v="100.33636264203724"/>
    <x v="1"/>
  </r>
  <r>
    <s v="13 / 36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8.746740000000003"/>
    <n v="40.640250000000002"/>
    <n v="1.9835999999999999E-2"/>
    <m/>
    <n v="10.230259999999999"/>
    <m/>
    <m/>
    <m/>
    <n v="7.404E-3"/>
    <x v="263"/>
    <n v="0.366678"/>
    <n v="100.1665"/>
    <n v="89.466954754806522"/>
    <m/>
    <n v="-17482.8"/>
    <n v="-29481.1"/>
    <n v="25"/>
    <m/>
    <m/>
    <m/>
    <m/>
    <m/>
    <m/>
    <m/>
    <m/>
    <m/>
    <n v="106.68695316576054"/>
    <x v="1"/>
  </r>
  <r>
    <s v="13 / 37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8.755409999999998"/>
    <n v="40.601520000000001"/>
    <n v="3.0755999999999999E-2"/>
    <m/>
    <n v="10.2363"/>
    <m/>
    <m/>
    <m/>
    <n v="1.7E-5"/>
    <x v="264"/>
    <n v="0.34864800000000001"/>
    <n v="100.1163"/>
    <n v="89.463073787981187"/>
    <m/>
    <n v="-17477.099999999999"/>
    <n v="-29483.8"/>
    <n v="25"/>
    <m/>
    <m/>
    <m/>
    <m/>
    <m/>
    <m/>
    <m/>
    <m/>
    <m/>
    <n v="112.9940919782501"/>
    <x v="1"/>
  </r>
  <r>
    <s v="13 / 38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8.823419999999999"/>
    <n v="40.658160000000002"/>
    <n v="2.7328000000000002E-2"/>
    <m/>
    <n v="10.242240000000001"/>
    <m/>
    <m/>
    <m/>
    <n v="2.2920000000000002E-3"/>
    <x v="265"/>
    <n v="0.364228"/>
    <n v="100.26519999999999"/>
    <n v="89.470743757961017"/>
    <n v="89.488135191811949"/>
    <n v="-17471.400000000001"/>
    <n v="-29486.5"/>
    <n v="25"/>
    <m/>
    <m/>
    <m/>
    <m/>
    <m/>
    <m/>
    <m/>
    <m/>
    <m/>
    <n v="119.30123079073637"/>
    <x v="1"/>
  </r>
  <r>
    <s v="13 / 39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8.788530000000002"/>
    <n v="40.553330000000003"/>
    <n v="2.9749999999999999E-2"/>
    <m/>
    <n v="10.18323"/>
    <m/>
    <m/>
    <m/>
    <n v="4.06E-4"/>
    <x v="266"/>
    <n v="0.33848"/>
    <n v="100.0393"/>
    <n v="89.51834085575868"/>
    <m/>
    <n v="-17465.7"/>
    <n v="-29489.3"/>
    <n v="25"/>
    <m/>
    <m/>
    <m/>
    <m/>
    <m/>
    <m/>
    <m/>
    <m/>
    <m/>
    <n v="125.65182131445967"/>
    <x v="1"/>
  </r>
  <r>
    <s v="13 / 40 . "/>
    <s v="AZ18_WHT06_ol43_xenocryst_Lasermount_prof_"/>
    <s v="olivine"/>
    <s v="Xenocryst"/>
    <m/>
    <s v="ol43"/>
    <s v="yes"/>
    <s v="prof 1"/>
    <s v="AZ18 WHT06_ol43_prof 1"/>
    <m/>
    <x v="6"/>
    <d v="2020-07-01T00:00:00"/>
    <m/>
    <x v="1"/>
    <m/>
    <n v="48.860750000000003"/>
    <n v="40.84843"/>
    <n v="3.2965000000000001E-2"/>
    <m/>
    <n v="10.23096"/>
    <m/>
    <m/>
    <m/>
    <n v="1.9989999999999999E-3"/>
    <x v="267"/>
    <n v="0.34347299999999997"/>
    <n v="100.47320000000001"/>
    <n v="89.488313088322712"/>
    <m/>
    <n v="-17460"/>
    <n v="-29492"/>
    <n v="25"/>
    <m/>
    <m/>
    <m/>
    <m/>
    <m/>
    <m/>
    <m/>
    <m/>
    <m/>
    <n v="131.95896012694922"/>
    <x v="1"/>
  </r>
  <r>
    <s v="14 / 1 . "/>
    <s v="AZ18_WHT06_ol44_Lasermount_prof_"/>
    <s v="olivine"/>
    <s v="Phenocryst"/>
    <m/>
    <s v="ol44"/>
    <s v="yes"/>
    <s v="prof 1"/>
    <s v="AZ18 WHT06_ol44_prof 1"/>
    <m/>
    <x v="6"/>
    <d v="2020-07-01T00:00:00"/>
    <m/>
    <x v="1"/>
    <m/>
    <n v="44.730310000000003"/>
    <n v="40.331049999999998"/>
    <n v="0.32816699999999999"/>
    <m/>
    <n v="16.000779999999999"/>
    <m/>
    <n v="2.3344E-2"/>
    <n v="4.2890999999999999E-2"/>
    <n v="3.2424000000000001E-2"/>
    <x v="268"/>
    <n v="0.101342"/>
    <n v="101.8301"/>
    <n v="83.286613604352013"/>
    <m/>
    <n v="-19211"/>
    <n v="-26687"/>
    <n v="20"/>
    <m/>
    <m/>
    <m/>
    <m/>
    <m/>
    <m/>
    <m/>
    <m/>
    <m/>
    <n v="0"/>
    <x v="0"/>
  </r>
  <r>
    <s v="14 / 2 . "/>
    <s v="AZ18_WHT06_ol44_Lasermount_prof_"/>
    <s v="olivine"/>
    <s v="Phenocryst"/>
    <m/>
    <s v="ol44"/>
    <s v="yes"/>
    <s v="prof 1"/>
    <s v="AZ18 WHT06_ol44_prof 1"/>
    <m/>
    <x v="6"/>
    <d v="2020-07-01T00:00:00"/>
    <m/>
    <x v="1"/>
    <m/>
    <n v="45.80789"/>
    <n v="40.607700000000001"/>
    <n v="0.228383"/>
    <m/>
    <n v="14.48781"/>
    <m/>
    <n v="1.2269E-2"/>
    <n v="1.8346000000000001E-2"/>
    <n v="1.9446999999999999E-2"/>
    <x v="269"/>
    <n v="0.15684999999999999"/>
    <n v="101.54640000000001"/>
    <n v="84.931172091183839"/>
    <m/>
    <n v="-19206"/>
    <n v="-26687.1"/>
    <n v="20.100000000000001"/>
    <m/>
    <m/>
    <m/>
    <m/>
    <m/>
    <m/>
    <m/>
    <m/>
    <m/>
    <n v="5.0009999000199663"/>
    <x v="0"/>
  </r>
  <r>
    <s v="14 / 3 . "/>
    <s v="AZ18_WHT06_ol44_Lasermount_prof_"/>
    <s v="olivine"/>
    <s v="Phenocryst"/>
    <m/>
    <s v="ol44"/>
    <s v="yes"/>
    <s v="prof 1"/>
    <s v="AZ18 WHT06_ol44_prof 1"/>
    <m/>
    <x v="6"/>
    <d v="2020-07-01T00:00:00"/>
    <m/>
    <x v="1"/>
    <m/>
    <n v="46.097239999999999"/>
    <n v="40.483849999999997"/>
    <n v="0.19403200000000001"/>
    <m/>
    <n v="14.330030000000001"/>
    <m/>
    <n v="2.5669000000000001E-2"/>
    <n v="1.1065E-2"/>
    <n v="2.0246E-2"/>
    <x v="270"/>
    <n v="0.20586299999999999"/>
    <n v="101.58159999999999"/>
    <n v="85.15057621344485"/>
    <m/>
    <n v="-19201"/>
    <n v="-26687.1"/>
    <n v="20.100000000000001"/>
    <m/>
    <m/>
    <m/>
    <m/>
    <m/>
    <m/>
    <m/>
    <m/>
    <m/>
    <n v="10.000999900019966"/>
    <x v="0"/>
  </r>
  <r>
    <s v="14 / 4 . "/>
    <s v="AZ18_WHT06_ol44_Lasermount_prof_"/>
    <s v="olivine"/>
    <s v="Phenocryst"/>
    <m/>
    <s v="ol44"/>
    <s v="yes"/>
    <s v="prof 1"/>
    <s v="AZ18 WHT06_ol44_prof 1"/>
    <m/>
    <x v="6"/>
    <d v="2020-07-01T00:00:00"/>
    <m/>
    <x v="1"/>
    <m/>
    <n v="46.206940000000003"/>
    <n v="40.630310000000001"/>
    <n v="0.16863300000000001"/>
    <m/>
    <n v="14.19167"/>
    <m/>
    <n v="2.1378000000000001E-2"/>
    <n v="1.6236E-2"/>
    <n v="2.1666000000000001E-2"/>
    <x v="271"/>
    <n v="0.21360299999999999"/>
    <n v="101.6627"/>
    <n v="85.302653845305329"/>
    <m/>
    <n v="-19196"/>
    <n v="-26687.200000000001"/>
    <n v="20.2"/>
    <m/>
    <m/>
    <m/>
    <m/>
    <m/>
    <m/>
    <m/>
    <m/>
    <m/>
    <n v="15.001999800040004"/>
    <x v="0"/>
  </r>
  <r>
    <s v="14 / 5 . "/>
    <s v="AZ18_WHT06_ol44_Lasermount_prof_"/>
    <s v="olivine"/>
    <s v="Phenocryst"/>
    <m/>
    <s v="ol44"/>
    <s v="yes"/>
    <s v="prof 1"/>
    <s v="AZ18 WHT06_ol44_prof 1"/>
    <m/>
    <x v="6"/>
    <d v="2020-07-01T00:00:00"/>
    <m/>
    <x v="1"/>
    <m/>
    <n v="46.511200000000002"/>
    <n v="40.77176"/>
    <n v="0.16264000000000001"/>
    <m/>
    <n v="14.05463"/>
    <m/>
    <n v="2.0441000000000001E-2"/>
    <n v="1.8644999999999998E-2"/>
    <n v="2.0590000000000001E-2"/>
    <x v="272"/>
    <n v="0.22128400000000001"/>
    <n v="101.958"/>
    <n v="85.505424301874257"/>
    <m/>
    <n v="-19191"/>
    <n v="-26687.200000000001"/>
    <n v="20.2"/>
    <m/>
    <m/>
    <m/>
    <m/>
    <m/>
    <m/>
    <m/>
    <m/>
    <m/>
    <n v="20.001999800040004"/>
    <x v="0"/>
  </r>
  <r>
    <s v="14 / 6 . "/>
    <s v="AZ18_WHT06_ol44_Lasermount_prof_"/>
    <s v="olivine"/>
    <s v="Phenocryst"/>
    <m/>
    <s v="ol44"/>
    <s v="yes"/>
    <s v="prof 1"/>
    <s v="AZ18 WHT06_ol44_prof 1"/>
    <m/>
    <x v="6"/>
    <d v="2020-07-01T00:00:00"/>
    <m/>
    <x v="1"/>
    <m/>
    <n v="46.55162"/>
    <n v="40.752690000000001"/>
    <n v="0.15724199999999999"/>
    <m/>
    <n v="13.87355"/>
    <m/>
    <n v="2.9219999999999999E-2"/>
    <n v="2.1735999999999998E-2"/>
    <n v="1.7059000000000001E-2"/>
    <x v="273"/>
    <n v="0.23824999999999999"/>
    <n v="101.8548"/>
    <n v="85.67606315427247"/>
    <m/>
    <n v="-19186"/>
    <n v="-26687.3"/>
    <n v="20.3"/>
    <m/>
    <m/>
    <m/>
    <m/>
    <m/>
    <m/>
    <m/>
    <m/>
    <m/>
    <n v="25.00299970005997"/>
    <x v="0"/>
  </r>
  <r>
    <s v="14 / 7 . "/>
    <s v="AZ18_WHT06_ol44_Lasermount_prof_"/>
    <s v="olivine"/>
    <s v="Phenocryst"/>
    <m/>
    <s v="ol44"/>
    <s v="yes"/>
    <s v="prof 1"/>
    <s v="AZ18 WHT06_ol44_prof 1"/>
    <m/>
    <x v="6"/>
    <d v="2020-07-01T00:00:00"/>
    <m/>
    <x v="1"/>
    <m/>
    <n v="46.641100000000002"/>
    <n v="40.697450000000003"/>
    <n v="0.15382199999999999"/>
    <m/>
    <n v="13.745369999999999"/>
    <m/>
    <n v="2.8070999999999999E-2"/>
    <n v="4.1539999999999997E-3"/>
    <n v="1.4732E-2"/>
    <x v="274"/>
    <n v="0.25967800000000002"/>
    <n v="101.7329"/>
    <n v="85.812994327243061"/>
    <m/>
    <n v="-19181"/>
    <n v="-26687.4"/>
    <n v="20.399999999999999"/>
    <m/>
    <m/>
    <m/>
    <m/>
    <m/>
    <m/>
    <m/>
    <m/>
    <m/>
    <n v="30.003999600080007"/>
    <x v="0"/>
  </r>
  <r>
    <s v="14 / 8 . "/>
    <s v="AZ18_WHT06_ol44_Lasermount_prof_"/>
    <s v="olivine"/>
    <s v="Phenocryst"/>
    <m/>
    <s v="ol44"/>
    <s v="yes"/>
    <s v="prof 1"/>
    <s v="AZ18 WHT06_ol44_prof 1"/>
    <m/>
    <x v="6"/>
    <d v="2020-07-01T00:00:00"/>
    <m/>
    <x v="1"/>
    <m/>
    <n v="46.59346"/>
    <n v="40.781700000000001"/>
    <n v="0.14915600000000001"/>
    <m/>
    <n v="13.93308"/>
    <m/>
    <n v="2.9252E-2"/>
    <n v="1.0433E-2"/>
    <n v="1.4211E-2"/>
    <x v="275"/>
    <n v="0.26630300000000001"/>
    <n v="101.9462"/>
    <n v="85.634494540245228"/>
    <m/>
    <n v="-19176"/>
    <n v="-26687.4"/>
    <n v="20.399999999999999"/>
    <m/>
    <m/>
    <m/>
    <m/>
    <m/>
    <m/>
    <m/>
    <m/>
    <m/>
    <n v="35.003999600080007"/>
    <x v="0"/>
  </r>
  <r>
    <s v="14 / 9 . "/>
    <s v="AZ18_WHT06_ol44_Lasermount_prof_"/>
    <s v="olivine"/>
    <s v="Phenocryst"/>
    <m/>
    <s v="ol44"/>
    <s v="yes"/>
    <s v="prof 1"/>
    <s v="AZ18 WHT06_ol44_prof 1"/>
    <m/>
    <x v="6"/>
    <d v="2020-07-01T00:00:00"/>
    <m/>
    <x v="1"/>
    <m/>
    <n v="45.8431"/>
    <n v="40.547289999999997"/>
    <n v="0.150393"/>
    <m/>
    <n v="14.66451"/>
    <m/>
    <n v="2.5250000000000002E-2"/>
    <n v="1.0604000000000001E-2"/>
    <n v="1.7860000000000001E-2"/>
    <x v="276"/>
    <n v="0.22869800000000001"/>
    <n v="101.68429999999999"/>
    <n v="84.785271931756995"/>
    <m/>
    <n v="-19171"/>
    <n v="-26687.5"/>
    <n v="20.5"/>
    <m/>
    <m/>
    <m/>
    <m/>
    <m/>
    <m/>
    <m/>
    <m/>
    <m/>
    <n v="40.00499950009997"/>
    <x v="0"/>
  </r>
  <r>
    <s v="14 / 10 . "/>
    <s v="AZ18_WHT06_ol44_Lasermount_prof_"/>
    <s v="olivine"/>
    <s v="Phenocryst"/>
    <m/>
    <s v="ol44"/>
    <s v="yes"/>
    <s v="prof 1"/>
    <s v="AZ18 WHT06_ol44_prof 1"/>
    <m/>
    <x v="6"/>
    <d v="2020-07-01T00:00:00"/>
    <m/>
    <x v="1"/>
    <m/>
    <n v="44.994889999999998"/>
    <n v="40.381529999999998"/>
    <n v="0.13822100000000001"/>
    <m/>
    <n v="15.814249999999999"/>
    <m/>
    <n v="3.9465E-2"/>
    <m/>
    <n v="2.9590999999999999E-2"/>
    <x v="277"/>
    <n v="0.23316700000000001"/>
    <n v="101.81270000000001"/>
    <n v="83.530493348348671"/>
    <m/>
    <n v="-19166"/>
    <n v="-26687.5"/>
    <n v="20.5"/>
    <m/>
    <m/>
    <m/>
    <m/>
    <m/>
    <m/>
    <m/>
    <m/>
    <m/>
    <n v="45.00499950009997"/>
    <x v="0"/>
  </r>
  <r>
    <s v="14 / 11 . "/>
    <s v="AZ18_WHT06_ol44_Lasermount_prof_"/>
    <s v="olivine"/>
    <s v="Phenocryst"/>
    <m/>
    <s v="ol44"/>
    <s v="yes"/>
    <s v="prof 1"/>
    <s v="AZ18 WHT06_ol44_prof 1"/>
    <m/>
    <x v="6"/>
    <d v="2020-07-01T00:00:00"/>
    <m/>
    <x v="1"/>
    <m/>
    <n v="44.44191"/>
    <n v="40.289580000000001"/>
    <n v="0.15437300000000001"/>
    <m/>
    <n v="16.557200000000002"/>
    <m/>
    <n v="2.9465000000000002E-2"/>
    <n v="4.9179999999999996E-3"/>
    <n v="3.1345999999999999E-2"/>
    <x v="278"/>
    <n v="0.21335699999999999"/>
    <n v="101.9109"/>
    <n v="82.713058158247748"/>
    <m/>
    <n v="-19161"/>
    <n v="-26687.599999999999"/>
    <n v="20.6"/>
    <m/>
    <m/>
    <m/>
    <m/>
    <m/>
    <m/>
    <m/>
    <m/>
    <m/>
    <n v="50.005999400119933"/>
    <x v="0"/>
  </r>
  <r>
    <s v="14 / 12 . "/>
    <s v="AZ18_WHT06_ol44_Lasermount_prof_"/>
    <s v="olivine"/>
    <s v="Phenocryst"/>
    <m/>
    <s v="ol44"/>
    <s v="yes"/>
    <s v="prof 1"/>
    <s v="AZ18 WHT06_ol44_prof 1"/>
    <m/>
    <x v="6"/>
    <d v="2020-07-01T00:00:00"/>
    <m/>
    <x v="1"/>
    <m/>
    <n v="43.924930000000003"/>
    <n v="40.02731"/>
    <n v="0.14877499999999999"/>
    <m/>
    <n v="16.901219999999999"/>
    <m/>
    <n v="3.2862000000000002E-2"/>
    <n v="3.3258000000000003E-2"/>
    <n v="2.2540999999999999E-2"/>
    <x v="279"/>
    <n v="0.22020500000000001"/>
    <n v="101.4854"/>
    <n v="82.246817582404887"/>
    <m/>
    <n v="-19156"/>
    <n v="-26687.599999999999"/>
    <n v="20.6"/>
    <m/>
    <m/>
    <m/>
    <m/>
    <m/>
    <m/>
    <m/>
    <m/>
    <m/>
    <n v="55.005999400119933"/>
    <x v="0"/>
  </r>
  <r>
    <s v="14 / 13 . "/>
    <s v="AZ18_WHT06_ol44_Lasermount_prof_"/>
    <s v="olivine"/>
    <s v="Phenocryst"/>
    <m/>
    <s v="ol44"/>
    <s v="yes"/>
    <s v="prof 1"/>
    <s v="AZ18 WHT06_ol44_prof 1"/>
    <m/>
    <x v="6"/>
    <d v="2020-07-01T00:00:00"/>
    <m/>
    <x v="1"/>
    <m/>
    <n v="43.729520000000001"/>
    <n v="40.017609999999998"/>
    <n v="0.14505999999999999"/>
    <m/>
    <n v="17.291979999999999"/>
    <m/>
    <n v="3.0612E-2"/>
    <n v="5.1047000000000002E-2"/>
    <n v="2.4164999999999999E-2"/>
    <x v="280"/>
    <n v="0.20172499999999999"/>
    <n v="101.6981"/>
    <n v="81.844453793719808"/>
    <m/>
    <n v="-19151"/>
    <n v="-26687.7"/>
    <n v="20.7"/>
    <m/>
    <m/>
    <m/>
    <m/>
    <m/>
    <m/>
    <m/>
    <m/>
    <m/>
    <n v="60.006999300139974"/>
    <x v="0"/>
  </r>
  <r>
    <s v="14 / 14 . "/>
    <s v="AZ18_WHT06_ol44_Lasermount_prof_"/>
    <s v="olivine"/>
    <s v="Phenocryst"/>
    <m/>
    <s v="ol44"/>
    <s v="yes"/>
    <s v="prof 1"/>
    <s v="AZ18 WHT06_ol44_prof 1"/>
    <m/>
    <x v="6"/>
    <d v="2020-07-01T00:00:00"/>
    <m/>
    <x v="1"/>
    <m/>
    <n v="43.445959999999999"/>
    <n v="39.899679999999996"/>
    <n v="0.14418800000000001"/>
    <m/>
    <n v="17.805219999999998"/>
    <m/>
    <n v="3.0759000000000002E-2"/>
    <n v="2.2658999999999999E-2"/>
    <n v="2.2154E-2"/>
    <x v="281"/>
    <n v="0.20563200000000001"/>
    <n v="101.7841"/>
    <n v="81.307109430566143"/>
    <m/>
    <n v="-19146"/>
    <n v="-26687.8"/>
    <n v="20.8"/>
    <m/>
    <m/>
    <m/>
    <m/>
    <m/>
    <m/>
    <m/>
    <m/>
    <m/>
    <n v="65.007999200159944"/>
    <x v="0"/>
  </r>
  <r>
    <s v="14 / 15 . "/>
    <s v="AZ18_WHT06_ol44_Lasermount_prof_"/>
    <s v="olivine"/>
    <s v="Phenocryst"/>
    <m/>
    <s v="ol44"/>
    <s v="yes"/>
    <s v="prof 1"/>
    <s v="AZ18 WHT06_ol44_prof 1"/>
    <m/>
    <x v="6"/>
    <d v="2020-07-01T00:00:00"/>
    <s v="bad"/>
    <x v="0"/>
    <m/>
    <n v="1.7E-5"/>
    <n v="2.0999999999999999E-5"/>
    <n v="0.126002"/>
    <m/>
    <n v="1.2999999999999999E-5"/>
    <m/>
    <n v="2.9832999999999998E-2"/>
    <m/>
    <n v="2.7268000000000001E-2"/>
    <x v="282"/>
    <n v="0.21088999999999999"/>
    <n v="0.582318"/>
    <n v="69.684082624544345"/>
    <m/>
    <n v="-19141"/>
    <n v="-26687.8"/>
    <n v="20.8"/>
    <m/>
    <m/>
    <m/>
    <m/>
    <m/>
    <m/>
    <m/>
    <m/>
    <m/>
    <n v="70.007999200159944"/>
    <x v="0"/>
  </r>
  <r>
    <s v="15 / 1 . "/>
    <s v="San_Carlos_EDS_3"/>
    <s v="olivine"/>
    <s v="Standard"/>
    <m/>
    <m/>
    <m/>
    <m/>
    <s v="San Carlos__"/>
    <m/>
    <x v="5"/>
    <d v="2020-07-01T00:00:00"/>
    <m/>
    <x v="0"/>
    <m/>
    <n v="49.98903"/>
    <n v="41.609859999999998"/>
    <n v="0.11051900000000001"/>
    <m/>
    <n v="9.7495159999999998"/>
    <m/>
    <n v="2.1661E-2"/>
    <n v="2.323E-3"/>
    <n v="1.3412E-2"/>
    <x v="283"/>
    <n v="0.376855"/>
    <n v="102.0217"/>
    <n v="90.137973085861205"/>
    <m/>
    <n v="7251"/>
    <n v="31377"/>
    <n v="35"/>
    <m/>
    <m/>
    <m/>
    <m/>
    <m/>
    <m/>
    <m/>
    <m/>
    <m/>
    <n v="65118.404972380238"/>
    <x v="0"/>
  </r>
  <r>
    <s v="16 / 1 . "/>
    <s v="San_Carlos_EDS_4"/>
    <s v="olivine"/>
    <s v="Standard"/>
    <m/>
    <m/>
    <m/>
    <m/>
    <s v="San Carlos__"/>
    <m/>
    <x v="5"/>
    <d v="2020-07-01T00:00:00"/>
    <m/>
    <x v="0"/>
    <m/>
    <n v="50.097270000000002"/>
    <n v="41.576720000000002"/>
    <n v="0.13405"/>
    <m/>
    <n v="9.4641719999999996"/>
    <m/>
    <n v="2.7831999999999999E-2"/>
    <n v="5.0099999999999997E-3"/>
    <n v="2.4290000000000002E-3"/>
    <x v="284"/>
    <n v="0.36249599999999998"/>
    <n v="101.8185"/>
    <n v="90.417658632944168"/>
    <m/>
    <n v="7326"/>
    <n v="31319"/>
    <n v="35"/>
    <m/>
    <m/>
    <m/>
    <m/>
    <m/>
    <m/>
    <m/>
    <m/>
    <m/>
    <n v="65213.215309369407"/>
    <x v="0"/>
  </r>
  <r>
    <s v="17 / 1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5.481299999999997"/>
    <n v="40.373150000000003"/>
    <n v="0.24087500000000001"/>
    <m/>
    <n v="14.346019999999999"/>
    <m/>
    <n v="2.5340999999999999E-2"/>
    <n v="1.6111E-2"/>
    <n v="2.5538000000000002E-2"/>
    <x v="285"/>
    <n v="0.152228"/>
    <n v="100.8492"/>
    <n v="84.965434063092829"/>
    <m/>
    <n v="-19206"/>
    <n v="-26720"/>
    <n v="20"/>
    <m/>
    <m/>
    <m/>
    <m/>
    <m/>
    <m/>
    <m/>
    <m/>
    <m/>
    <n v="0"/>
    <x v="0"/>
  </r>
  <r>
    <s v="17 / 2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5.951770000000003"/>
    <n v="40.584949999999999"/>
    <n v="0.206681"/>
    <m/>
    <n v="14.271050000000001"/>
    <m/>
    <n v="2.0763E-2"/>
    <n v="2.3982E-2"/>
    <n v="2.2311000000000001E-2"/>
    <x v="286"/>
    <n v="0.18526799999999999"/>
    <n v="101.47110000000001"/>
    <n v="85.162755421471871"/>
    <m/>
    <n v="-19201.099999999999"/>
    <n v="-26719.7"/>
    <n v="20.100000000000001"/>
    <m/>
    <m/>
    <m/>
    <m/>
    <m/>
    <m/>
    <m/>
    <m/>
    <m/>
    <n v="4.9091750834548389"/>
    <x v="0"/>
  </r>
  <r>
    <s v="17 / 3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6.131970000000003"/>
    <n v="40.566940000000002"/>
    <n v="0.17735100000000001"/>
    <m/>
    <n v="14.09108"/>
    <m/>
    <n v="2.2329000000000002E-2"/>
    <n v="6.4910000000000002E-3"/>
    <n v="1.8352E-2"/>
    <x v="287"/>
    <n v="0.209284"/>
    <n v="101.4033"/>
    <n v="85.371351355981474"/>
    <m/>
    <n v="-19196.099999999999"/>
    <n v="-26719.4"/>
    <n v="20.100000000000001"/>
    <m/>
    <m/>
    <m/>
    <m/>
    <m/>
    <m/>
    <m/>
    <m/>
    <m/>
    <n v="9.9181669980020715"/>
    <x v="0"/>
  </r>
  <r>
    <s v="17 / 4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6.34131"/>
    <n v="40.619590000000002"/>
    <n v="0.17588100000000001"/>
    <m/>
    <n v="13.8987"/>
    <m/>
    <n v="2.5919999999999999E-2"/>
    <n v="1.3446E-2"/>
    <n v="1.6896000000000001E-2"/>
    <x v="288"/>
    <n v="0.226409"/>
    <n v="101.4974"/>
    <n v="85.598093315536701"/>
    <m/>
    <n v="-19191.2"/>
    <n v="-26719"/>
    <n v="20.2"/>
    <m/>
    <m/>
    <m/>
    <m/>
    <m/>
    <m/>
    <m/>
    <m/>
    <m/>
    <n v="14.834466419312756"/>
    <x v="0"/>
  </r>
  <r>
    <s v="17 / 5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6.488610000000001"/>
    <n v="40.594760000000001"/>
    <n v="0.16486899999999999"/>
    <m/>
    <n v="13.67864"/>
    <m/>
    <n v="2.8975999999999998E-2"/>
    <n v="2.7362999999999998E-2"/>
    <n v="2.0492E-2"/>
    <x v="289"/>
    <n v="0.23829700000000001"/>
    <n v="101.4158"/>
    <n v="85.832357651837114"/>
    <m/>
    <n v="-19186.2"/>
    <n v="-26718.7"/>
    <n v="20.2"/>
    <m/>
    <m/>
    <m/>
    <m/>
    <m/>
    <m/>
    <m/>
    <m/>
    <m/>
    <n v="19.843458333859989"/>
    <x v="0"/>
  </r>
  <r>
    <s v="17 / 6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6.627009999999999"/>
    <n v="40.65108"/>
    <n v="0.15672800000000001"/>
    <m/>
    <n v="13.570410000000001"/>
    <m/>
    <n v="2.5666000000000001E-2"/>
    <n v="1.3223E-2"/>
    <n v="2.6346999999999999E-2"/>
    <x v="290"/>
    <n v="0.25955400000000001"/>
    <n v="101.5193"/>
    <n v="85.96459527515573"/>
    <m/>
    <n v="-19181.3"/>
    <n v="-26718.400000000001"/>
    <n v="20.3"/>
    <m/>
    <m/>
    <m/>
    <m/>
    <m/>
    <m/>
    <m/>
    <m/>
    <m/>
    <n v="24.752633417314826"/>
    <x v="0"/>
  </r>
  <r>
    <s v="17 / 7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6.467529999999996"/>
    <n v="40.615969999999997"/>
    <n v="0.154721"/>
    <m/>
    <n v="13.64382"/>
    <m/>
    <n v="3.1477999999999999E-2"/>
    <n v="1.4558E-2"/>
    <n v="1.7475000000000001E-2"/>
    <x v="291"/>
    <n v="0.25611400000000001"/>
    <n v="101.38209999999999"/>
    <n v="85.857825407491646"/>
    <m/>
    <n v="-19176.400000000001"/>
    <n v="-26718"/>
    <n v="20.399999999999999"/>
    <m/>
    <m/>
    <m/>
    <m/>
    <m/>
    <m/>
    <m/>
    <m/>
    <m/>
    <n v="29.668932838625508"/>
    <x v="0"/>
  </r>
  <r>
    <s v="17 / 8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5.893430000000002"/>
    <n v="40.291609999999999"/>
    <n v="0.15154799999999999"/>
    <m/>
    <n v="14.40122"/>
    <m/>
    <n v="2.8858000000000002E-2"/>
    <n v="1.6244999999999999E-2"/>
    <n v="1.8908999999999999E-2"/>
    <x v="292"/>
    <n v="0.25133"/>
    <n v="101.21980000000001"/>
    <n v="85.031493054392982"/>
    <m/>
    <n v="-19171.400000000001"/>
    <n v="-26717.7"/>
    <n v="20.399999999999999"/>
    <m/>
    <m/>
    <m/>
    <m/>
    <m/>
    <m/>
    <m/>
    <m/>
    <m/>
    <n v="34.677924753172739"/>
    <x v="0"/>
  </r>
  <r>
    <s v="17 / 9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5.170940000000002"/>
    <n v="40.270029999999998"/>
    <n v="0.14732200000000001"/>
    <m/>
    <n v="15.430149999999999"/>
    <m/>
    <n v="3.6638999999999998E-2"/>
    <n v="4.777E-3"/>
    <n v="2.6280000000000001E-2"/>
    <x v="293"/>
    <n v="0.228217"/>
    <n v="101.49639999999999"/>
    <n v="83.918743724665674"/>
    <m/>
    <n v="-19166.5"/>
    <n v="-26717.4"/>
    <n v="20.5"/>
    <m/>
    <m/>
    <m/>
    <m/>
    <m/>
    <m/>
    <m/>
    <m/>
    <m/>
    <n v="39.58709983662758"/>
    <x v="0"/>
  </r>
  <r>
    <s v="17 / 10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4.647199999999998"/>
    <n v="40.245849999999997"/>
    <n v="0.142402"/>
    <m/>
    <n v="16.185179999999999"/>
    <m/>
    <n v="3.5163E-2"/>
    <m/>
    <n v="3.0724000000000001E-2"/>
    <x v="294"/>
    <n v="0.23879900000000001"/>
    <n v="101.7034"/>
    <n v="83.100392964154253"/>
    <m/>
    <n v="-19161.5"/>
    <n v="-26717.1"/>
    <n v="20.5"/>
    <m/>
    <m/>
    <m/>
    <m/>
    <m/>
    <m/>
    <m/>
    <m/>
    <m/>
    <n v="44.596091751175031"/>
    <x v="0"/>
  </r>
  <r>
    <s v="17 / 11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4.090809999999998"/>
    <n v="40.068579999999997"/>
    <n v="0.13154399999999999"/>
    <m/>
    <n v="16.532299999999999"/>
    <m/>
    <n v="4.1089000000000001E-2"/>
    <m/>
    <n v="3.5693000000000003E-2"/>
    <x v="295"/>
    <n v="0.225739"/>
    <n v="101.33110000000001"/>
    <n v="82.620971919094927"/>
    <m/>
    <n v="-19156.599999999999"/>
    <n v="-26716.7"/>
    <n v="20.6"/>
    <m/>
    <m/>
    <m/>
    <m/>
    <m/>
    <m/>
    <m/>
    <m/>
    <m/>
    <n v="49.512391172489046"/>
    <x v="0"/>
  </r>
  <r>
    <s v="17 / 12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3.736060000000002"/>
    <n v="40.037419999999997"/>
    <n v="0.13975099999999999"/>
    <m/>
    <n v="17.036429999999999"/>
    <m/>
    <n v="3.2899999999999999E-2"/>
    <n v="1.3383000000000001E-2"/>
    <n v="2.2647E-2"/>
    <x v="296"/>
    <n v="0.21412400000000001"/>
    <n v="101.4393"/>
    <n v="82.066847861948233"/>
    <m/>
    <n v="-19151.7"/>
    <n v="-26716.400000000001"/>
    <n v="20.6"/>
    <m/>
    <m/>
    <m/>
    <m/>
    <m/>
    <m/>
    <m/>
    <m/>
    <m/>
    <n v="54.421566255940256"/>
    <x v="0"/>
  </r>
  <r>
    <s v="17 / 13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1.201250000000002"/>
    <n v="37.940150000000003"/>
    <n v="0.152058"/>
    <m/>
    <n v="17.43741"/>
    <m/>
    <n v="2.9273E-2"/>
    <n v="5.8906E-2"/>
    <n v="2.4046999999999999E-2"/>
    <x v="297"/>
    <n v="0.21578900000000001"/>
    <n v="97.269739999999999"/>
    <n v="80.813148802915364"/>
    <m/>
    <n v="-19146.7"/>
    <n v="-26716.1"/>
    <n v="20.7"/>
    <m/>
    <m/>
    <m/>
    <m/>
    <m/>
    <m/>
    <m/>
    <m/>
    <m/>
    <n v="59.430558170487707"/>
    <x v="0"/>
  </r>
  <r>
    <s v="17 / 14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3.20187"/>
    <n v="39.863849999999999"/>
    <n v="0.14902799999999999"/>
    <m/>
    <n v="17.82986"/>
    <m/>
    <n v="3.2545999999999999E-2"/>
    <n v="7.6920000000000001E-3"/>
    <n v="2.4275999999999999E-2"/>
    <x v="298"/>
    <n v="0.20294100000000001"/>
    <n v="101.5146"/>
    <n v="81.200229650170257"/>
    <m/>
    <n v="-19141.8"/>
    <n v="-26715.8"/>
    <n v="20.8"/>
    <m/>
    <m/>
    <m/>
    <m/>
    <m/>
    <m/>
    <m/>
    <m/>
    <m/>
    <n v="64.339733253942541"/>
    <x v="0"/>
  </r>
  <r>
    <s v="17 / 15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2.59581"/>
    <n v="39.448039999999999"/>
    <n v="0.144705"/>
    <m/>
    <n v="18.187639999999998"/>
    <m/>
    <n v="2.9541000000000001E-2"/>
    <m/>
    <n v="3.0981999999999999E-2"/>
    <x v="299"/>
    <n v="0.213758"/>
    <n v="100.86709999999999"/>
    <n v="80.675760851796824"/>
    <m/>
    <n v="-19136.8"/>
    <n v="-26715.4"/>
    <n v="20.8"/>
    <m/>
    <m/>
    <m/>
    <m/>
    <m/>
    <m/>
    <m/>
    <m/>
    <m/>
    <n v="69.355707735536143"/>
    <x v="0"/>
  </r>
  <r>
    <s v="17 / 16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2.728319999999997"/>
    <n v="39.806359999999998"/>
    <n v="0.14732899999999999"/>
    <m/>
    <n v="18.45627"/>
    <m/>
    <n v="2.6882E-2"/>
    <n v="1.188E-3"/>
    <n v="2.2870000000000001E-2"/>
    <x v="300"/>
    <n v="0.20311299999999999"/>
    <n v="101.5976"/>
    <n v="80.494966292207678"/>
    <m/>
    <n v="-19131.900000000001"/>
    <n v="-26715.1"/>
    <n v="20.9"/>
    <m/>
    <m/>
    <m/>
    <m/>
    <m/>
    <m/>
    <m/>
    <m/>
    <m/>
    <n v="74.264882818987573"/>
    <x v="0"/>
  </r>
  <r>
    <s v="17 / 17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2.625900000000001"/>
    <n v="39.86656"/>
    <n v="0.13452900000000001"/>
    <m/>
    <n v="18.771149999999999"/>
    <m/>
    <n v="2.6431E-2"/>
    <m/>
    <n v="2.4368999999999998E-2"/>
    <x v="301"/>
    <n v="0.19509699999999999"/>
    <n v="101.8622"/>
    <n v="80.189886607438083"/>
    <m/>
    <n v="-19126.900000000001"/>
    <n v="-26714.799999999999"/>
    <n v="20.9"/>
    <m/>
    <m/>
    <m/>
    <m/>
    <m/>
    <m/>
    <m/>
    <m/>
    <m/>
    <n v="79.273874733534811"/>
    <x v="0"/>
  </r>
  <r>
    <s v="17 / 18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2.490290000000002"/>
    <n v="39.835290000000001"/>
    <n v="0.13622200000000001"/>
    <m/>
    <n v="19.239319999999999"/>
    <m/>
    <n v="2.8843000000000001E-2"/>
    <n v="1.5989999999999999E-3"/>
    <n v="2.3816E-2"/>
    <x v="302"/>
    <n v="0.184088"/>
    <n v="102.1542"/>
    <n v="79.744204620541694"/>
    <m/>
    <n v="-19122"/>
    <n v="-26714.400000000001"/>
    <n v="21"/>
    <m/>
    <m/>
    <m/>
    <m/>
    <m/>
    <m/>
    <m/>
    <m/>
    <m/>
    <n v="84.190174154848819"/>
    <x v="0"/>
  </r>
  <r>
    <s v="17 / 19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2.275460000000002"/>
    <n v="39.791730000000001"/>
    <n v="0.128881"/>
    <m/>
    <n v="19.523440000000001"/>
    <m/>
    <n v="2.4309000000000001E-2"/>
    <m/>
    <n v="2.5097000000000001E-2"/>
    <x v="303"/>
    <n v="0.19070100000000001"/>
    <n v="102.1808"/>
    <n v="79.423667853998694"/>
    <m/>
    <n v="-19117.099999999999"/>
    <n v="-26714.1"/>
    <n v="21.1"/>
    <m/>
    <m/>
    <m/>
    <m/>
    <m/>
    <m/>
    <m/>
    <m/>
    <m/>
    <n v="89.099349238303887"/>
    <x v="0"/>
  </r>
  <r>
    <s v="17 / 20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1.931910000000002"/>
    <n v="39.881520000000002"/>
    <n v="0.12824199999999999"/>
    <m/>
    <n v="19.574380000000001"/>
    <m/>
    <n v="4.0362000000000002E-2"/>
    <m/>
    <n v="1.9199000000000001E-2"/>
    <x v="304"/>
    <n v="0.195658"/>
    <n v="101.99209999999999"/>
    <n v="79.247178726355898"/>
    <m/>
    <n v="-19112.099999999999"/>
    <n v="-26713.8"/>
    <n v="21.1"/>
    <m/>
    <m/>
    <m/>
    <m/>
    <m/>
    <m/>
    <m/>
    <m/>
    <m/>
    <n v="94.108341152851125"/>
    <x v="0"/>
  </r>
  <r>
    <s v="17 / 21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1.863039999999998"/>
    <n v="39.772269999999999"/>
    <n v="0.12400899999999999"/>
    <m/>
    <n v="19.79119"/>
    <m/>
    <n v="3.4213E-2"/>
    <n v="8.2100000000000001E-4"/>
    <n v="2.1607000000000001E-2"/>
    <x v="305"/>
    <n v="0.19342999999999999"/>
    <n v="102.0189"/>
    <n v="79.038215816885796"/>
    <m/>
    <n v="-19107.2"/>
    <n v="-26713.5"/>
    <n v="21.2"/>
    <m/>
    <m/>
    <m/>
    <m/>
    <m/>
    <m/>
    <m/>
    <m/>
    <m/>
    <n v="99.017516236302328"/>
    <x v="0"/>
  </r>
  <r>
    <s v="17 / 22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1.561799999999998"/>
    <n v="39.694670000000002"/>
    <n v="0.12254"/>
    <m/>
    <n v="20.4773"/>
    <m/>
    <n v="3.4439999999999998E-2"/>
    <m/>
    <n v="2.2381000000000002E-2"/>
    <x v="306"/>
    <n v="0.19831499999999999"/>
    <n v="102.32850000000001"/>
    <n v="78.345723428521879"/>
    <m/>
    <n v="-19096"/>
    <n v="-26712.7"/>
    <n v="21.3"/>
    <m/>
    <m/>
    <m/>
    <m/>
    <m/>
    <m/>
    <m/>
    <m/>
    <m/>
    <n v="110.24605131439756"/>
    <x v="0"/>
  </r>
  <r>
    <s v="17 / 23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1.010599999999997"/>
    <n v="39.387450000000001"/>
    <n v="0.114049"/>
    <m/>
    <n v="20.793050000000001"/>
    <m/>
    <n v="2.7487000000000001E-2"/>
    <m/>
    <n v="2.0163E-2"/>
    <x v="307"/>
    <n v="0.187635"/>
    <n v="101.7676"/>
    <n v="77.855676466341549"/>
    <m/>
    <n v="-19084.8"/>
    <n v="-26712"/>
    <n v="21.4"/>
    <m/>
    <m/>
    <m/>
    <m/>
    <m/>
    <m/>
    <m/>
    <m/>
    <m/>
    <n v="121.46790499371531"/>
    <x v="0"/>
  </r>
  <r>
    <s v="17 / 24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0.83661"/>
    <n v="39.323390000000003"/>
    <n v="0.122228"/>
    <m/>
    <n v="20.946300000000001"/>
    <m/>
    <n v="2.3438000000000001E-2"/>
    <m/>
    <n v="1.8485999999999999E-2"/>
    <x v="308"/>
    <n v="0.19341700000000001"/>
    <n v="101.6628"/>
    <n v="77.655132790850473"/>
    <m/>
    <n v="-19073.599999999999"/>
    <n v="-26711.200000000001"/>
    <n v="21.6"/>
    <m/>
    <m/>
    <m/>
    <m/>
    <m/>
    <m/>
    <m/>
    <m/>
    <m/>
    <n v="132.69644007181054"/>
    <x v="0"/>
  </r>
  <r>
    <s v="17 / 25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0.544899999999998"/>
    <n v="39.251510000000003"/>
    <n v="0.107416"/>
    <m/>
    <n v="21.18413"/>
    <m/>
    <n v="2.8336E-2"/>
    <m/>
    <n v="1.8941E-2"/>
    <x v="309"/>
    <n v="0.19638"/>
    <n v="101.56870000000001"/>
    <n v="77.333190830069881"/>
    <m/>
    <n v="-19062.5"/>
    <n v="-26710.5"/>
    <n v="21.7"/>
    <m/>
    <m/>
    <m/>
    <m/>
    <m/>
    <m/>
    <m/>
    <m/>
    <m/>
    <n v="143.81849024252855"/>
    <x v="0"/>
  </r>
  <r>
    <s v="17 / 26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0.544699999999999"/>
    <n v="39.210880000000003"/>
    <n v="0.11791600000000001"/>
    <m/>
    <n v="21.32329"/>
    <m/>
    <n v="3.3686000000000001E-2"/>
    <n v="6.3699999999999998E-4"/>
    <n v="2.6034000000000002E-2"/>
    <x v="310"/>
    <n v="0.19022900000000001"/>
    <n v="101.68389999999999"/>
    <n v="77.218126788931045"/>
    <m/>
    <n v="-19051.3"/>
    <n v="-26709.8"/>
    <n v="21.8"/>
    <m/>
    <m/>
    <m/>
    <m/>
    <m/>
    <m/>
    <m/>
    <m/>
    <m/>
    <n v="155.0403439218463"/>
    <x v="0"/>
  </r>
  <r>
    <s v="17 / 27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0.445050000000002"/>
    <n v="39.286580000000001"/>
    <n v="0.110045"/>
    <m/>
    <n v="21.728459999999998"/>
    <m/>
    <n v="2.8464E-2"/>
    <n v="8.6499999999999999E-4"/>
    <n v="1.9458E-2"/>
    <x v="311"/>
    <n v="0.204684"/>
    <n v="102.0655"/>
    <n v="76.841543088181268"/>
    <m/>
    <n v="-19040.099999999999"/>
    <n v="-26709"/>
    <n v="22"/>
    <m/>
    <m/>
    <m/>
    <m/>
    <m/>
    <m/>
    <m/>
    <m/>
    <m/>
    <n v="166.26887899994153"/>
    <x v="0"/>
  </r>
  <r>
    <s v="17 / 28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0.257089999999998"/>
    <n v="39.128909999999998"/>
    <n v="0.104543"/>
    <m/>
    <n v="21.746919999999999"/>
    <m/>
    <n v="2.9152999999999998E-2"/>
    <n v="1.5155E-2"/>
    <n v="2.5558999999999998E-2"/>
    <x v="312"/>
    <n v="0.20031099999999999"/>
    <n v="101.744"/>
    <n v="76.743399695323504"/>
    <m/>
    <n v="-19028.900000000001"/>
    <n v="-26708.3"/>
    <n v="22.1"/>
    <m/>
    <m/>
    <m/>
    <m/>
    <m/>
    <m/>
    <m/>
    <m/>
    <m/>
    <n v="177.49073267925564"/>
    <x v="0"/>
  </r>
  <r>
    <s v="17 / 29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40.084670000000003"/>
    <n v="38.949069999999999"/>
    <n v="0.11020000000000001"/>
    <m/>
    <n v="21.878959999999999"/>
    <m/>
    <n v="2.9651E-2"/>
    <n v="2.0882999999999999E-2"/>
    <n v="2.1519E-2"/>
    <x v="313"/>
    <n v="0.186838"/>
    <n v="101.52549999999999"/>
    <n v="76.558230489475449"/>
    <m/>
    <n v="-19017.8"/>
    <n v="-26707.5"/>
    <n v="22.2"/>
    <m/>
    <m/>
    <m/>
    <m/>
    <m/>
    <m/>
    <m/>
    <m/>
    <m/>
    <n v="188.61952416800443"/>
    <x v="0"/>
  </r>
  <r>
    <s v="17 / 30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39.933459999999997"/>
    <n v="39.078220000000002"/>
    <n v="0.121381"/>
    <m/>
    <n v="21.68526"/>
    <m/>
    <n v="2.8511999999999999E-2"/>
    <n v="2.3347E-2"/>
    <n v="2.487E-2"/>
    <x v="314"/>
    <n v="0.20380999999999999"/>
    <n v="101.3339"/>
    <n v="76.649871602229965"/>
    <m/>
    <n v="-19006.599999999999"/>
    <n v="-26706.799999999999"/>
    <n v="22.4"/>
    <m/>
    <m/>
    <m/>
    <m/>
    <m/>
    <m/>
    <m/>
    <m/>
    <m/>
    <n v="199.84137784732218"/>
    <x v="0"/>
  </r>
  <r>
    <s v="17 / 31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39.937080000000002"/>
    <n v="38.974260000000001"/>
    <n v="0.122283"/>
    <m/>
    <n v="21.948799999999999"/>
    <m/>
    <n v="2.8562000000000001E-2"/>
    <n v="1.4151E-2"/>
    <n v="2.1347000000000001E-2"/>
    <x v="315"/>
    <n v="0.19291900000000001"/>
    <n v="101.4888"/>
    <n v="76.434611659729669"/>
    <m/>
    <n v="-18995.400000000001"/>
    <n v="-26706.1"/>
    <n v="22.5"/>
    <m/>
    <m/>
    <m/>
    <m/>
    <m/>
    <m/>
    <m/>
    <m/>
    <m/>
    <n v="211.06323152663629"/>
    <x v="0"/>
  </r>
  <r>
    <s v="17 / 32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39.907850000000003"/>
    <n v="39.044029999999999"/>
    <n v="0.113783"/>
    <m/>
    <n v="21.855149999999998"/>
    <m/>
    <n v="2.4136999999999999E-2"/>
    <n v="2.957E-3"/>
    <n v="2.0885000000000001E-2"/>
    <x v="316"/>
    <n v="0.18454400000000001"/>
    <n v="101.37439999999999"/>
    <n v="76.498387462236451"/>
    <m/>
    <n v="-18984.2"/>
    <n v="-26705.3"/>
    <n v="22.6"/>
    <m/>
    <m/>
    <m/>
    <m/>
    <m/>
    <m/>
    <m/>
    <m/>
    <m/>
    <n v="222.29176660473152"/>
    <x v="0"/>
  </r>
  <r>
    <s v="17 / 33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39.743290000000002"/>
    <n v="39.103250000000003"/>
    <n v="0.105854"/>
    <m/>
    <n v="22.15316"/>
    <m/>
    <n v="2.6041000000000002E-2"/>
    <m/>
    <n v="2.0143999999999999E-2"/>
    <x v="317"/>
    <n v="0.18127599999999999"/>
    <n v="101.5505"/>
    <n v="76.179123515762782"/>
    <m/>
    <n v="-18973"/>
    <n v="-26704.6"/>
    <n v="22.8"/>
    <m/>
    <m/>
    <m/>
    <m/>
    <m/>
    <m/>
    <m/>
    <m/>
    <m/>
    <n v="233.51362028404927"/>
    <x v="0"/>
  </r>
  <r>
    <s v="17 / 34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39.809019999999997"/>
    <n v="39.144779999999997"/>
    <n v="0.10766199999999999"/>
    <m/>
    <n v="22.259319999999999"/>
    <m/>
    <n v="2.5479000000000002E-2"/>
    <m/>
    <n v="2.4271999999999998E-2"/>
    <x v="318"/>
    <n v="0.185972"/>
    <n v="101.8282"/>
    <n v="76.122306808861211"/>
    <m/>
    <n v="-18961.900000000001"/>
    <n v="-26703.8"/>
    <n v="22.9"/>
    <m/>
    <m/>
    <m/>
    <m/>
    <m/>
    <m/>
    <m/>
    <m/>
    <m/>
    <n v="244.64241177279442"/>
    <x v="0"/>
  </r>
  <r>
    <s v="17 / 35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39.695599999999999"/>
    <n v="39.027749999999997"/>
    <n v="0.11552"/>
    <m/>
    <n v="22.297149999999998"/>
    <m/>
    <n v="2.8358999999999999E-2"/>
    <n v="1.128E-2"/>
    <n v="1.4276E-2"/>
    <x v="319"/>
    <n v="0.20216999999999999"/>
    <n v="101.6324"/>
    <n v="76.039482963636985"/>
    <m/>
    <n v="-18950.7"/>
    <n v="-26703.1"/>
    <n v="23"/>
    <m/>
    <m/>
    <m/>
    <m/>
    <m/>
    <m/>
    <m/>
    <m/>
    <m/>
    <n v="255.86426545211216"/>
    <x v="0"/>
  </r>
  <r>
    <s v="17 / 36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39.679070000000003"/>
    <n v="39.154420000000002"/>
    <n v="0.111195"/>
    <m/>
    <n v="22.201090000000001"/>
    <m/>
    <n v="2.5132000000000002E-2"/>
    <n v="2.1609E-2"/>
    <n v="2.4302000000000001E-2"/>
    <x v="320"/>
    <n v="0.17957200000000001"/>
    <n v="101.63209999999999"/>
    <n v="76.110489221375133"/>
    <m/>
    <n v="-18939.5"/>
    <n v="-26702.400000000001"/>
    <n v="23.2"/>
    <m/>
    <m/>
    <m/>
    <m/>
    <m/>
    <m/>
    <m/>
    <m/>
    <m/>
    <n v="267.08611913142971"/>
    <x v="0"/>
  </r>
  <r>
    <s v="17 / 37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39.641649999999998"/>
    <n v="39.021239999999999"/>
    <n v="0.106823"/>
    <m/>
    <n v="22.331469999999999"/>
    <m/>
    <n v="3.4765999999999998E-2"/>
    <n v="2.3650000000000001E-2"/>
    <n v="2.1749000000000001E-2"/>
    <x v="321"/>
    <n v="0.17627599999999999"/>
    <n v="101.5955"/>
    <n v="75.986645631705116"/>
    <m/>
    <n v="-18928.3"/>
    <n v="-26701.599999999999"/>
    <n v="23.3"/>
    <m/>
    <m/>
    <m/>
    <m/>
    <m/>
    <m/>
    <m/>
    <m/>
    <m/>
    <n v="278.3146542095252"/>
    <x v="0"/>
  </r>
  <r>
    <s v="17 / 38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39.670490000000001"/>
    <n v="39.057290000000002"/>
    <n v="0.112058"/>
    <m/>
    <n v="22.298590000000001"/>
    <m/>
    <n v="2.452E-2"/>
    <n v="4.4119999999999999E-2"/>
    <n v="1.4625000000000001E-2"/>
    <x v="322"/>
    <n v="0.20205000000000001"/>
    <n v="101.65179999999999"/>
    <n v="76.026776427731207"/>
    <m/>
    <n v="-18917.099999999999"/>
    <n v="-26700.9"/>
    <n v="23.4"/>
    <m/>
    <m/>
    <m/>
    <m/>
    <m/>
    <m/>
    <m/>
    <m/>
    <m/>
    <n v="289.53650788884272"/>
    <x v="0"/>
  </r>
  <r>
    <s v="17 / 39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39.622669999999999"/>
    <n v="39.012720000000002"/>
    <n v="0.111815"/>
    <m/>
    <n v="22.375900000000001"/>
    <m/>
    <n v="2.7244999999999998E-2"/>
    <n v="2.8613E-2"/>
    <n v="2.6683999999999999E-2"/>
    <x v="323"/>
    <n v="0.17304700000000001"/>
    <n v="101.6002"/>
    <n v="75.941613508463902"/>
    <m/>
    <n v="-18906"/>
    <n v="-26700.1"/>
    <n v="23.5"/>
    <m/>
    <m/>
    <m/>
    <m/>
    <m/>
    <m/>
    <m/>
    <m/>
    <m/>
    <n v="300.66529937758816"/>
    <x v="0"/>
  </r>
  <r>
    <s v="17 / 40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39.60078"/>
    <n v="39.029499999999999"/>
    <n v="0.103864"/>
    <m/>
    <n v="22.377179999999999"/>
    <m/>
    <n v="2.8289000000000002E-2"/>
    <n v="2.7688999999999998E-2"/>
    <n v="2.5996999999999999E-2"/>
    <x v="324"/>
    <n v="0.18759400000000001"/>
    <n v="101.6105"/>
    <n v="75.930463713951823"/>
    <m/>
    <n v="-18894.8"/>
    <n v="-26699.4"/>
    <n v="23.7"/>
    <m/>
    <m/>
    <m/>
    <m/>
    <m/>
    <m/>
    <m/>
    <m/>
    <m/>
    <n v="311.88715305690567"/>
    <x v="0"/>
  </r>
  <r>
    <s v="17 / 41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39.711939999999998"/>
    <n v="39.006309999999999"/>
    <n v="0.10526000000000001"/>
    <m/>
    <n v="22.372240000000001"/>
    <m/>
    <n v="2.6793000000000001E-2"/>
    <m/>
    <n v="2.0563000000000001E-2"/>
    <x v="325"/>
    <n v="0.194658"/>
    <n v="101.6696"/>
    <n v="75.98569171057926"/>
    <m/>
    <n v="-18883.599999999999"/>
    <n v="-26698.7"/>
    <n v="23.8"/>
    <m/>
    <m/>
    <m/>
    <m/>
    <m/>
    <m/>
    <m/>
    <m/>
    <m/>
    <n v="323.10900673622342"/>
    <x v="0"/>
  </r>
  <r>
    <s v="17 / 42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39.734090000000002"/>
    <n v="39.135530000000003"/>
    <n v="0.110157"/>
    <m/>
    <n v="22.523610000000001"/>
    <m/>
    <n v="2.2473E-2"/>
    <m/>
    <n v="1.6816999999999999E-2"/>
    <x v="326"/>
    <n v="0.206787"/>
    <n v="101.9982"/>
    <n v="75.872634447154923"/>
    <m/>
    <n v="-18872.400000000001"/>
    <n v="-26697.9"/>
    <n v="23.9"/>
    <m/>
    <m/>
    <m/>
    <m/>
    <m/>
    <m/>
    <m/>
    <m/>
    <m/>
    <n v="334.33754181431505"/>
    <x v="0"/>
  </r>
  <r>
    <s v="17 / 43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39.554220000000001"/>
    <n v="39.01614"/>
    <n v="0.117048"/>
    <m/>
    <n v="22.319479999999999"/>
    <m/>
    <n v="2.7833E-2"/>
    <n v="8.9610000000000002E-3"/>
    <n v="2.3185999999999998E-2"/>
    <x v="327"/>
    <n v="0.18745300000000001"/>
    <n v="101.47580000000001"/>
    <n v="75.956138221450615"/>
    <m/>
    <n v="-18861.3"/>
    <n v="-26697.200000000001"/>
    <n v="24.1"/>
    <m/>
    <m/>
    <m/>
    <m/>
    <m/>
    <m/>
    <m/>
    <m/>
    <m/>
    <n v="345.4595919850367"/>
    <x v="0"/>
  </r>
  <r>
    <s v="17 / 44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39.570500000000003"/>
    <n v="38.963189999999997"/>
    <n v="0.101281"/>
    <m/>
    <n v="22.400320000000001"/>
    <m/>
    <n v="3.3396000000000002E-2"/>
    <n v="2.2279999999999999E-3"/>
    <n v="2.0478E-2"/>
    <x v="328"/>
    <n v="0.19875499999999999"/>
    <n v="101.53230000000001"/>
    <n v="75.897577124088116"/>
    <m/>
    <n v="-18850.099999999999"/>
    <n v="-26696.400000000001"/>
    <n v="24.2"/>
    <m/>
    <m/>
    <m/>
    <m/>
    <m/>
    <m/>
    <m/>
    <m/>
    <m/>
    <n v="356.6881270631319"/>
    <x v="0"/>
  </r>
  <r>
    <s v="17 / 45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39.581969999999998"/>
    <n v="39.026629999999997"/>
    <n v="9.9394999999999997E-2"/>
    <m/>
    <n v="22.449439999999999"/>
    <m/>
    <n v="2.9531999999999999E-2"/>
    <m/>
    <n v="2.8459000000000002E-2"/>
    <x v="329"/>
    <n v="0.185805"/>
    <n v="101.6439"/>
    <n v="75.86280311048121"/>
    <m/>
    <n v="-18838.900000000001"/>
    <n v="-26695.7"/>
    <n v="24.3"/>
    <m/>
    <m/>
    <m/>
    <m/>
    <m/>
    <m/>
    <m/>
    <m/>
    <m/>
    <n v="367.90998074244601"/>
    <x v="0"/>
  </r>
  <r>
    <s v="17 / 46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39.638089999999998"/>
    <n v="39.204419999999999"/>
    <n v="0.120435"/>
    <m/>
    <n v="22.481120000000001"/>
    <m/>
    <n v="2.6790000000000001E-2"/>
    <m/>
    <n v="1.9838000000000001E-2"/>
    <x v="330"/>
    <n v="0.19331000000000001"/>
    <n v="101.95180000000001"/>
    <n v="75.86291367047842"/>
    <m/>
    <n v="-18827.7"/>
    <n v="-26695"/>
    <n v="24.5"/>
    <m/>
    <m/>
    <m/>
    <m/>
    <m/>
    <m/>
    <m/>
    <m/>
    <m/>
    <n v="379.13183442176376"/>
    <x v="0"/>
  </r>
  <r>
    <s v="17 / 47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39.633099999999999"/>
    <n v="39.099809999999998"/>
    <n v="0.110414"/>
    <m/>
    <n v="22.506609999999998"/>
    <m/>
    <n v="2.8032999999999999E-2"/>
    <m/>
    <n v="2.3904000000000002E-2"/>
    <x v="331"/>
    <n v="0.18210200000000001"/>
    <n v="101.83029999999999"/>
    <n v="75.83984598409512"/>
    <m/>
    <n v="-18816.5"/>
    <n v="-26694.2"/>
    <n v="24.6"/>
    <m/>
    <m/>
    <m/>
    <m/>
    <m/>
    <m/>
    <m/>
    <m/>
    <m/>
    <n v="390.36036949985896"/>
    <x v="0"/>
  </r>
  <r>
    <s v="17 / 48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39.680480000000003"/>
    <n v="39.007510000000003"/>
    <n v="0.10692400000000001"/>
    <m/>
    <n v="22.549900000000001"/>
    <m/>
    <n v="2.9670999999999999E-2"/>
    <m/>
    <n v="2.419E-2"/>
    <x v="332"/>
    <n v="0.195519"/>
    <n v="101.8372"/>
    <n v="75.826537459017601"/>
    <m/>
    <n v="-18805.400000000001"/>
    <n v="-26693.5"/>
    <n v="24.7"/>
    <m/>
    <m/>
    <m/>
    <m/>
    <m/>
    <m/>
    <m/>
    <m/>
    <m/>
    <n v="401.48241967057697"/>
    <x v="0"/>
  </r>
  <r>
    <s v="17 / 49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39.652999999999999"/>
    <n v="38.97139"/>
    <n v="0.103029"/>
    <m/>
    <n v="22.483640000000001"/>
    <m/>
    <n v="2.4794E-2"/>
    <m/>
    <n v="2.4095999999999999E-2"/>
    <x v="333"/>
    <n v="0.186525"/>
    <n v="101.7099"/>
    <n v="75.867745817251176"/>
    <m/>
    <n v="-18794.2"/>
    <n v="-26692.7"/>
    <n v="24.9"/>
    <m/>
    <m/>
    <m/>
    <m/>
    <m/>
    <m/>
    <m/>
    <m/>
    <m/>
    <n v="412.71095474867218"/>
    <x v="0"/>
  </r>
  <r>
    <s v="17 / 50 . "/>
    <s v="AZ18_WHT06_ol44_Lasermount_prof_repeat_"/>
    <s v="olivine"/>
    <s v="Phenocryst"/>
    <m/>
    <s v="ol44"/>
    <s v="yes"/>
    <s v="prof 1"/>
    <s v="AZ18 WHT06_ol44_prof 1"/>
    <m/>
    <x v="6"/>
    <d v="2020-07-01T00:00:00"/>
    <m/>
    <x v="1"/>
    <m/>
    <n v="39.649329999999999"/>
    <n v="39.003790000000002"/>
    <n v="0.112301"/>
    <m/>
    <n v="22.51275"/>
    <m/>
    <n v="2.5781999999999999E-2"/>
    <m/>
    <n v="2.3383999999999999E-2"/>
    <x v="334"/>
    <n v="0.19092999999999999"/>
    <n v="101.7591"/>
    <n v="75.842355861857371"/>
    <m/>
    <n v="-18783"/>
    <n v="-26692"/>
    <n v="25"/>
    <m/>
    <m/>
    <m/>
    <m/>
    <m/>
    <m/>
    <m/>
    <m/>
    <m/>
    <n v="423.93280842798993"/>
    <x v="0"/>
  </r>
  <r>
    <s v="18 / 1 . "/>
    <s v="San_Carlos_EDS_5"/>
    <s v="olivine"/>
    <s v="Standard"/>
    <m/>
    <m/>
    <m/>
    <m/>
    <s v="San Carlos__"/>
    <m/>
    <x v="5"/>
    <d v="2020-07-01T00:00:00"/>
    <m/>
    <x v="0"/>
    <m/>
    <n v="49.81429"/>
    <n v="41.340389999999999"/>
    <n v="0.103438"/>
    <m/>
    <n v="9.7171749999999992"/>
    <m/>
    <n v="2.8435999999999999E-2"/>
    <n v="8.9470000000000001E-3"/>
    <n v="8.4919999999999995E-3"/>
    <x v="335"/>
    <n v="0.378799"/>
    <n v="101.54510000000001"/>
    <n v="90.136383730596648"/>
    <m/>
    <n v="7591"/>
    <n v="31442"/>
    <n v="35"/>
    <m/>
    <m/>
    <m/>
    <m/>
    <m/>
    <m/>
    <m/>
    <m/>
    <m/>
    <n v="64260.833046456464"/>
    <x v="0"/>
  </r>
  <r>
    <s v="19 / 1 . "/>
    <s v="San_Carlos_EDS_6"/>
    <s v="olivine"/>
    <s v="Standard"/>
    <m/>
    <m/>
    <m/>
    <m/>
    <s v="San Carlos__"/>
    <m/>
    <x v="5"/>
    <d v="2020-07-01T00:00:00"/>
    <m/>
    <x v="0"/>
    <m/>
    <n v="49.824480000000001"/>
    <n v="41.350230000000003"/>
    <n v="0.104853"/>
    <m/>
    <n v="9.7801069999999992"/>
    <m/>
    <n v="2.7149E-2"/>
    <n v="4.5909999999999996E-3"/>
    <n v="8.1150000000000007E-3"/>
    <x v="336"/>
    <n v="0.38120700000000002"/>
    <n v="101.62560000000001"/>
    <n v="90.080667563340469"/>
    <m/>
    <n v="7691"/>
    <n v="31548"/>
    <n v="35"/>
    <m/>
    <m/>
    <m/>
    <m/>
    <m/>
    <m/>
    <m/>
    <m/>
    <m/>
    <n v="64406.558816312041"/>
    <x v="0"/>
  </r>
  <r>
    <s v="20 / 1 . "/>
    <s v="San_Carlos_EDS_7"/>
    <s v="olivine"/>
    <s v="Standard"/>
    <m/>
    <m/>
    <m/>
    <m/>
    <s v="San Carlos__"/>
    <m/>
    <x v="5"/>
    <d v="2020-07-01T00:00:00"/>
    <m/>
    <x v="0"/>
    <m/>
    <n v="49.812579999999997"/>
    <n v="41.383499999999998"/>
    <n v="0.113928"/>
    <m/>
    <n v="9.699605"/>
    <m/>
    <n v="2.7879000000000001E-2"/>
    <n v="4.4920000000000003E-3"/>
    <n v="4.5849999999999997E-3"/>
    <x v="337"/>
    <n v="0.36523699999999998"/>
    <n v="101.5581"/>
    <n v="90.152154082583522"/>
    <m/>
    <n v="7735"/>
    <n v="31515"/>
    <n v="35"/>
    <m/>
    <m/>
    <m/>
    <m/>
    <m/>
    <m/>
    <m/>
    <m/>
    <m/>
    <n v="64461.558816312041"/>
    <x v="0"/>
  </r>
  <r>
    <s v="21 / 1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5.030529999999999"/>
    <n v="40.059669999999997"/>
    <n v="0.30077100000000001"/>
    <m/>
    <n v="15.345879999999999"/>
    <m/>
    <n v="1.4144E-2"/>
    <n v="1.7297E-2"/>
    <n v="2.7692999999999999E-2"/>
    <x v="338"/>
    <n v="0.12825400000000001"/>
    <n v="101.1545"/>
    <n v="83.950607983201337"/>
    <m/>
    <n v="-17271"/>
    <n v="-27118"/>
    <n v="20"/>
    <m/>
    <m/>
    <m/>
    <m/>
    <m/>
    <m/>
    <m/>
    <m/>
    <m/>
    <n v="0"/>
    <x v="0"/>
  </r>
  <r>
    <s v="21 / 2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5.30124"/>
    <n v="40.213540000000002"/>
    <n v="0.27851300000000001"/>
    <m/>
    <n v="14.855230000000001"/>
    <m/>
    <n v="1.3467E-2"/>
    <n v="1.626E-2"/>
    <n v="2.8559000000000001E-2"/>
    <x v="339"/>
    <n v="0.120444"/>
    <n v="101.0594"/>
    <n v="84.462439364010336"/>
    <m/>
    <n v="-17276"/>
    <n v="-27117.9"/>
    <n v="20"/>
    <m/>
    <m/>
    <m/>
    <m/>
    <m/>
    <m/>
    <m/>
    <m/>
    <m/>
    <n v="5.0009999000199663"/>
    <x v="0"/>
  </r>
  <r>
    <s v="21 / 3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5.658299999999997"/>
    <n v="40.181100000000001"/>
    <n v="0.26377200000000001"/>
    <m/>
    <n v="14.69018"/>
    <m/>
    <n v="1.7375000000000002E-2"/>
    <n v="1.1533E-2"/>
    <n v="2.8063999999999999E-2"/>
    <x v="340"/>
    <n v="0.143373"/>
    <n v="101.1942"/>
    <n v="84.71045546006188"/>
    <m/>
    <n v="-17281"/>
    <n v="-27117.9"/>
    <n v="20"/>
    <m/>
    <m/>
    <m/>
    <m/>
    <m/>
    <m/>
    <m/>
    <m/>
    <m/>
    <n v="10.000999900019966"/>
    <x v="0"/>
  </r>
  <r>
    <s v="21 / 4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5.894669999999998"/>
    <n v="40.39611"/>
    <n v="0.23819299999999999"/>
    <m/>
    <n v="14.541410000000001"/>
    <m/>
    <n v="1.5876000000000001E-2"/>
    <n v="1.4989000000000001E-2"/>
    <n v="2.3397999999999999E-2"/>
    <x v="341"/>
    <n v="0.16744600000000001"/>
    <n v="101.501"/>
    <n v="84.908114620342388"/>
    <m/>
    <n v="-17286"/>
    <n v="-27117.8"/>
    <n v="20"/>
    <m/>
    <m/>
    <m/>
    <m/>
    <m/>
    <m/>
    <m/>
    <m/>
    <m/>
    <n v="15.001999800040004"/>
    <x v="0"/>
  </r>
  <r>
    <s v="21 / 5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5.936210000000003"/>
    <n v="40.42736"/>
    <n v="0.208264"/>
    <m/>
    <n v="14.384510000000001"/>
    <m/>
    <n v="1.7406999999999999E-2"/>
    <n v="1.7333999999999999E-2"/>
    <n v="2.0990999999999999E-2"/>
    <x v="342"/>
    <n v="0.18826200000000001"/>
    <n v="101.4324"/>
    <n v="85.058108629291112"/>
    <m/>
    <n v="-17291"/>
    <n v="-27117.7"/>
    <n v="20"/>
    <m/>
    <m/>
    <m/>
    <m/>
    <m/>
    <m/>
    <m/>
    <m/>
    <m/>
    <n v="20.00299970005997"/>
    <x v="0"/>
  </r>
  <r>
    <s v="21 / 6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5.909350000000003"/>
    <n v="40.158610000000003"/>
    <n v="0.19796900000000001"/>
    <m/>
    <n v="14.42634"/>
    <m/>
    <n v="2.2464000000000001E-2"/>
    <n v="2.3866999999999999E-2"/>
    <n v="2.0514999999999999E-2"/>
    <x v="343"/>
    <n v="0.21035899999999999"/>
    <n v="101.15179999999999"/>
    <n v="85.013714699137083"/>
    <m/>
    <n v="-17296"/>
    <n v="-27117.599999999999"/>
    <n v="20"/>
    <m/>
    <m/>
    <m/>
    <m/>
    <m/>
    <m/>
    <m/>
    <m/>
    <m/>
    <n v="25.003999600080007"/>
    <x v="0"/>
  </r>
  <r>
    <s v="21 / 7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036839999999998"/>
    <n v="40.372630000000001"/>
    <n v="0.19381699999999999"/>
    <m/>
    <n v="14.289820000000001"/>
    <m/>
    <n v="1.7982000000000001E-2"/>
    <n v="1.2834E-2"/>
    <n v="1.7343999999999998E-2"/>
    <x v="344"/>
    <n v="0.19503799999999999"/>
    <n v="101.3369"/>
    <n v="85.169513542364427"/>
    <m/>
    <n v="-17301"/>
    <n v="-27117.5"/>
    <n v="20"/>
    <m/>
    <m/>
    <m/>
    <m/>
    <m/>
    <m/>
    <m/>
    <m/>
    <m/>
    <n v="30.004999500099974"/>
    <x v="0"/>
  </r>
  <r>
    <s v="21 / 8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206330000000001"/>
    <n v="40.345480000000002"/>
    <n v="0.17727200000000001"/>
    <m/>
    <n v="14.13002"/>
    <m/>
    <n v="2.1090999999999999E-2"/>
    <n v="1.5134999999999999E-2"/>
    <n v="1.8742999999999999E-2"/>
    <x v="345"/>
    <n v="0.22342000000000001"/>
    <n v="101.3318"/>
    <n v="85.356990912099675"/>
    <m/>
    <n v="-17306"/>
    <n v="-27117.5"/>
    <n v="20"/>
    <m/>
    <m/>
    <m/>
    <m/>
    <m/>
    <m/>
    <m/>
    <m/>
    <m/>
    <n v="35.00499950009997"/>
    <x v="0"/>
  </r>
  <r>
    <s v="21 / 9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405909999999999"/>
    <n v="40.456510000000002"/>
    <n v="0.17343800000000001"/>
    <m/>
    <n v="13.9747"/>
    <m/>
    <n v="2.0412E-2"/>
    <n v="1.298E-2"/>
    <n v="1.4886E-2"/>
    <x v="346"/>
    <n v="0.23425699999999999"/>
    <n v="101.4717"/>
    <n v="85.547968573759334"/>
    <m/>
    <n v="-17311"/>
    <n v="-27117.4"/>
    <n v="20"/>
    <m/>
    <m/>
    <m/>
    <m/>
    <m/>
    <m/>
    <m/>
    <m/>
    <m/>
    <n v="40.005999400119933"/>
    <x v="0"/>
  </r>
  <r>
    <s v="21 / 10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674979999999998"/>
    <n v="40.464260000000003"/>
    <n v="0.157025"/>
    <m/>
    <n v="13.819850000000001"/>
    <m/>
    <n v="2.5229000000000001E-2"/>
    <n v="1.8922999999999999E-2"/>
    <n v="2.3365E-2"/>
    <x v="347"/>
    <n v="0.257716"/>
    <n v="101.6109"/>
    <n v="85.755956134965245"/>
    <m/>
    <n v="-17316"/>
    <n v="-27117.3"/>
    <n v="20"/>
    <m/>
    <m/>
    <m/>
    <m/>
    <m/>
    <m/>
    <m/>
    <m/>
    <m/>
    <n v="45.006999300139974"/>
    <x v="0"/>
  </r>
  <r>
    <s v="21 / 11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76858"/>
    <n v="40.503700000000002"/>
    <n v="0.14605299999999999"/>
    <m/>
    <n v="13.509869999999999"/>
    <m/>
    <n v="2.368E-2"/>
    <n v="1.5298000000000001E-2"/>
    <n v="4.712E-3"/>
    <x v="348"/>
    <n v="0.26933699999999999"/>
    <n v="101.4228"/>
    <n v="86.054867001552381"/>
    <m/>
    <n v="-17321"/>
    <n v="-27117.200000000001"/>
    <n v="20"/>
    <m/>
    <m/>
    <m/>
    <m/>
    <m/>
    <m/>
    <m/>
    <m/>
    <m/>
    <n v="50.007999200159944"/>
    <x v="0"/>
  </r>
  <r>
    <s v="21 / 12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986049999999999"/>
    <n v="40.604039999999998"/>
    <n v="0.16331399999999999"/>
    <m/>
    <n v="13.39639"/>
    <m/>
    <n v="2.7351E-2"/>
    <n v="1.9540999999999999E-2"/>
    <n v="1.3962E-2"/>
    <x v="349"/>
    <n v="0.271702"/>
    <n v="101.63849999999999"/>
    <n v="86.211036741449348"/>
    <m/>
    <n v="-17326"/>
    <n v="-27117.200000000001"/>
    <n v="20"/>
    <m/>
    <m/>
    <m/>
    <m/>
    <m/>
    <m/>
    <m/>
    <m/>
    <m/>
    <n v="55.007999200159944"/>
    <x v="0"/>
  </r>
  <r>
    <s v="21 / 13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94894"/>
    <n v="40.507800000000003"/>
    <n v="0.14743200000000001"/>
    <m/>
    <n v="13.366490000000001"/>
    <m/>
    <n v="2.8618999999999999E-2"/>
    <n v="2.3827000000000001E-2"/>
    <n v="1.2274E-2"/>
    <x v="350"/>
    <n v="0.274507"/>
    <n v="101.4757"/>
    <n v="86.228194523376672"/>
    <m/>
    <n v="-17331"/>
    <n v="-27117.1"/>
    <n v="20"/>
    <m/>
    <m/>
    <m/>
    <m/>
    <m/>
    <m/>
    <m/>
    <m/>
    <m/>
    <n v="60.008999100179985"/>
    <x v="0"/>
  </r>
  <r>
    <s v="21 / 14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891770000000001"/>
    <n v="40.607199999999999"/>
    <n v="0.142544"/>
    <m/>
    <n v="13.45547"/>
    <m/>
    <n v="2.2001E-2"/>
    <n v="1.1750999999999999E-2"/>
    <n v="1.0741000000000001E-2"/>
    <x v="351"/>
    <n v="0.27424399999999999"/>
    <n v="101.57989999999999"/>
    <n v="86.134670675355636"/>
    <m/>
    <n v="-17336"/>
    <n v="-27117"/>
    <n v="20"/>
    <m/>
    <m/>
    <m/>
    <m/>
    <m/>
    <m/>
    <m/>
    <m/>
    <m/>
    <n v="65.009999000199954"/>
    <x v="0"/>
  </r>
  <r>
    <s v="21 / 15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824710000000003"/>
    <n v="40.559930000000001"/>
    <n v="0.14108699999999999"/>
    <m/>
    <n v="13.46275"/>
    <m/>
    <n v="2.341E-2"/>
    <n v="6.6829999999999997E-3"/>
    <n v="1.7354999999999999E-2"/>
    <x v="352"/>
    <n v="0.26087300000000002"/>
    <n v="101.4845"/>
    <n v="86.111098221142086"/>
    <m/>
    <n v="-17341"/>
    <n v="-27116.9"/>
    <n v="20"/>
    <m/>
    <m/>
    <m/>
    <m/>
    <m/>
    <m/>
    <m/>
    <m/>
    <m/>
    <n v="70.010998900219917"/>
    <x v="0"/>
  </r>
  <r>
    <s v="21 / 16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75508"/>
    <n v="40.413159999999998"/>
    <n v="0.142793"/>
    <m/>
    <n v="13.65207"/>
    <m/>
    <n v="2.2189E-2"/>
    <n v="1.7135999999999998E-2"/>
    <n v="1.6920000000000001E-2"/>
    <x v="353"/>
    <n v="0.28356999999999999"/>
    <n v="101.464"/>
    <n v="85.925253499409365"/>
    <m/>
    <n v="-17346"/>
    <n v="-27116.9"/>
    <n v="20"/>
    <m/>
    <m/>
    <m/>
    <m/>
    <m/>
    <m/>
    <m/>
    <m/>
    <m/>
    <n v="75.010998900219917"/>
    <x v="0"/>
  </r>
  <r>
    <s v="21 / 17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61074"/>
    <n v="40.556289999999997"/>
    <n v="0.141121"/>
    <m/>
    <n v="13.74187"/>
    <m/>
    <n v="2.3022000000000001E-2"/>
    <n v="9.3970000000000008E-3"/>
    <n v="1.3847999999999999E-2"/>
    <x v="354"/>
    <n v="0.25841900000000001"/>
    <n v="101.5132"/>
    <n v="85.80816935342655"/>
    <m/>
    <n v="-17351"/>
    <n v="-27116.799999999999"/>
    <n v="20"/>
    <m/>
    <m/>
    <m/>
    <m/>
    <m/>
    <m/>
    <m/>
    <m/>
    <m/>
    <n v="80.011998800239951"/>
    <x v="0"/>
  </r>
  <r>
    <s v="21 / 18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790610000000001"/>
    <n v="40.53143"/>
    <n v="0.12850700000000001"/>
    <m/>
    <n v="13.71846"/>
    <m/>
    <n v="2.453E-2"/>
    <n v="9.1669999999999998E-3"/>
    <n v="1.4683E-2"/>
    <x v="355"/>
    <n v="0.26819100000000001"/>
    <n v="101.6485"/>
    <n v="85.875692925576558"/>
    <m/>
    <n v="-17356"/>
    <n v="-27116.7"/>
    <n v="20"/>
    <m/>
    <m/>
    <m/>
    <m/>
    <m/>
    <m/>
    <m/>
    <m/>
    <m/>
    <n v="85.012998700259914"/>
    <x v="0"/>
  </r>
  <r>
    <s v="21 / 19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631360000000001"/>
    <n v="40.53837"/>
    <n v="0.14055500000000001"/>
    <m/>
    <n v="13.708679999999999"/>
    <m/>
    <n v="2.4771999999999999E-2"/>
    <n v="1.3174999999999999E-2"/>
    <n v="1.4581E-2"/>
    <x v="356"/>
    <n v="0.24452099999999999"/>
    <n v="101.48009999999999"/>
    <n v="85.842960573417486"/>
    <m/>
    <n v="-17361"/>
    <n v="-27116.6"/>
    <n v="20"/>
    <m/>
    <m/>
    <m/>
    <m/>
    <m/>
    <m/>
    <m/>
    <m/>
    <m/>
    <n v="90.013998600279947"/>
    <x v="0"/>
  </r>
  <r>
    <s v="21 / 20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610430000000001"/>
    <n v="40.396709999999999"/>
    <n v="0.14649100000000001"/>
    <m/>
    <n v="13.77765"/>
    <m/>
    <n v="2.7681999999999998E-2"/>
    <n v="7.9209999999999992E-3"/>
    <n v="1.34E-2"/>
    <x v="357"/>
    <n v="0.294991"/>
    <n v="101.44119999999999"/>
    <n v="85.776391640756771"/>
    <m/>
    <n v="-17366"/>
    <n v="-27116.5"/>
    <n v="20"/>
    <m/>
    <m/>
    <m/>
    <m/>
    <m/>
    <m/>
    <m/>
    <m/>
    <m/>
    <n v="95.01499850029991"/>
    <x v="0"/>
  </r>
  <r>
    <s v="21 / 21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792000000000002"/>
    <n v="40.464440000000003"/>
    <n v="0.146119"/>
    <m/>
    <n v="13.623250000000001"/>
    <m/>
    <n v="2.9763999999999999E-2"/>
    <n v="1.5713000000000001E-2"/>
    <n v="1.3292E-2"/>
    <x v="358"/>
    <n v="0.287553"/>
    <n v="101.5346"/>
    <n v="85.960315648302185"/>
    <m/>
    <n v="-17371"/>
    <n v="-27116.5"/>
    <n v="20"/>
    <m/>
    <m/>
    <m/>
    <m/>
    <m/>
    <m/>
    <m/>
    <m/>
    <m/>
    <n v="100.01499850029991"/>
    <x v="0"/>
  </r>
  <r>
    <s v="21 / 22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736719999999998"/>
    <n v="40.457909999999998"/>
    <n v="0.13502400000000001"/>
    <m/>
    <n v="13.67812"/>
    <m/>
    <n v="2.2623999999999998E-2"/>
    <n v="5.483E-3"/>
    <n v="1.3073E-2"/>
    <x v="359"/>
    <n v="0.289489"/>
    <n v="101.51779999999999"/>
    <n v="85.897428065652775"/>
    <m/>
    <n v="-17376"/>
    <n v="-27116.400000000001"/>
    <n v="20"/>
    <m/>
    <m/>
    <m/>
    <m/>
    <m/>
    <m/>
    <m/>
    <m/>
    <m/>
    <n v="105.01599840031987"/>
    <x v="0"/>
  </r>
  <r>
    <s v="21 / 23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691090000000003"/>
    <n v="40.571179999999998"/>
    <n v="0.149446"/>
    <m/>
    <n v="13.66502"/>
    <m/>
    <n v="2.8396999999999999E-2"/>
    <n v="5.3449999999999999E-3"/>
    <n v="1.5067000000000001E-2"/>
    <x v="360"/>
    <n v="0.27632299999999999"/>
    <n v="101.5712"/>
    <n v="85.897202086153527"/>
    <m/>
    <n v="-17381"/>
    <n v="-27116.3"/>
    <n v="20"/>
    <m/>
    <m/>
    <m/>
    <m/>
    <m/>
    <m/>
    <m/>
    <m/>
    <m/>
    <n v="110.01699830033991"/>
    <x v="0"/>
  </r>
  <r>
    <s v="21 / 24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7684"/>
    <n v="40.605460000000001"/>
    <n v="0.14100699999999999"/>
    <m/>
    <n v="13.64151"/>
    <m/>
    <n v="2.7969000000000001E-2"/>
    <n v="9.6749999999999996E-3"/>
    <n v="1.3091E-2"/>
    <x v="361"/>
    <n v="0.27870299999999998"/>
    <n v="101.651"/>
    <n v="85.938049366089544"/>
    <m/>
    <n v="-17386"/>
    <n v="-27116.2"/>
    <n v="20"/>
    <m/>
    <m/>
    <m/>
    <m/>
    <m/>
    <m/>
    <m/>
    <m/>
    <m/>
    <n v="115.01799820035987"/>
    <x v="0"/>
  </r>
  <r>
    <s v="21 / 25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724930000000001"/>
    <n v="40.461500000000001"/>
    <n v="0.137652"/>
    <m/>
    <n v="13.54935"/>
    <m/>
    <n v="2.3852000000000002E-2"/>
    <m/>
    <n v="3.065E-3"/>
    <x v="362"/>
    <n v="0.28525800000000001"/>
    <n v="101.3456"/>
    <n v="86.008581954376666"/>
    <m/>
    <n v="-17391"/>
    <n v="-27116.2"/>
    <n v="20"/>
    <m/>
    <m/>
    <m/>
    <m/>
    <m/>
    <m/>
    <m/>
    <m/>
    <m/>
    <n v="120.01799820035987"/>
    <x v="0"/>
  </r>
  <r>
    <s v="21 / 26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820520000000002"/>
    <n v="40.587150000000001"/>
    <n v="0.14635799999999999"/>
    <m/>
    <n v="13.667450000000001"/>
    <m/>
    <n v="2.3598999999999998E-2"/>
    <n v="4.7930000000000004E-3"/>
    <n v="1.5525000000000001E-2"/>
    <x v="363"/>
    <n v="0.28140300000000001"/>
    <n v="101.7101"/>
    <n v="85.928556735457633"/>
    <m/>
    <n v="-17396"/>
    <n v="-27116.1"/>
    <n v="20"/>
    <m/>
    <m/>
    <m/>
    <m/>
    <m/>
    <m/>
    <m/>
    <m/>
    <m/>
    <n v="125.0189981003799"/>
    <x v="0"/>
  </r>
  <r>
    <s v="21 / 27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77026"/>
    <n v="40.46828"/>
    <n v="0.136269"/>
    <m/>
    <n v="13.484680000000001"/>
    <m/>
    <n v="2.4521999999999999E-2"/>
    <n v="1.5023999999999999E-2"/>
    <n v="1.2877E-2"/>
    <x v="364"/>
    <n v="0.29710399999999998"/>
    <n v="101.4072"/>
    <n v="86.077691193861511"/>
    <m/>
    <n v="-17401"/>
    <n v="-27116"/>
    <n v="20"/>
    <m/>
    <m/>
    <m/>
    <m/>
    <m/>
    <m/>
    <m/>
    <m/>
    <m/>
    <n v="130.01999800039988"/>
    <x v="0"/>
  </r>
  <r>
    <s v="21 / 28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839829999999999"/>
    <n v="40.589790000000001"/>
    <n v="0.13699600000000001"/>
    <m/>
    <n v="13.573549999999999"/>
    <m/>
    <n v="2.2349999999999998E-2"/>
    <n v="7.6059999999999999E-3"/>
    <n v="1.2154E-2"/>
    <x v="365"/>
    <n v="0.26714100000000002"/>
    <n v="101.6446"/>
    <n v="86.016664543955997"/>
    <m/>
    <n v="-17406"/>
    <n v="-27115.9"/>
    <n v="20"/>
    <m/>
    <m/>
    <m/>
    <m/>
    <m/>
    <m/>
    <m/>
    <m/>
    <m/>
    <n v="135.02099790041984"/>
    <x v="0"/>
  </r>
  <r>
    <s v="21 / 29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72992"/>
    <n v="40.44453"/>
    <n v="0.14100399999999999"/>
    <m/>
    <n v="13.4878"/>
    <m/>
    <n v="2.3608000000000001E-2"/>
    <n v="9.2200000000000008E-3"/>
    <n v="2.2272E-2"/>
    <x v="366"/>
    <n v="0.26666600000000001"/>
    <n v="101.29640000000001"/>
    <n v="86.064566826718703"/>
    <m/>
    <n v="-17411"/>
    <n v="-27115.9"/>
    <n v="20"/>
    <m/>
    <m/>
    <m/>
    <m/>
    <m/>
    <m/>
    <m/>
    <m/>
    <m/>
    <n v="140.02099790041984"/>
    <x v="0"/>
  </r>
  <r>
    <s v="21 / 30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811860000000003"/>
    <n v="40.482570000000003"/>
    <n v="0.145843"/>
    <m/>
    <n v="13.46875"/>
    <m/>
    <n v="3.2225999999999998E-2"/>
    <n v="7.2379999999999996E-3"/>
    <n v="1.0047E-2"/>
    <x v="367"/>
    <n v="0.296709"/>
    <n v="101.4264"/>
    <n v="86.102486411552647"/>
    <m/>
    <n v="-17416"/>
    <n v="-27115.8"/>
    <n v="20"/>
    <m/>
    <m/>
    <m/>
    <m/>
    <m/>
    <m/>
    <m/>
    <m/>
    <m/>
    <n v="145.02199780043989"/>
    <x v="0"/>
  </r>
  <r>
    <s v="21 / 31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863979999999998"/>
    <n v="40.557949999999998"/>
    <n v="0.13960800000000001"/>
    <m/>
    <n v="13.638400000000001"/>
    <m/>
    <n v="2.0868999999999999E-2"/>
    <n v="3.9179999999999996E-3"/>
    <n v="1.7475999999999998E-2"/>
    <x v="350"/>
    <n v="0.299348"/>
    <n v="101.70740000000001"/>
    <n v="85.965460709174053"/>
    <m/>
    <n v="-17421"/>
    <n v="-27115.7"/>
    <n v="20"/>
    <m/>
    <m/>
    <m/>
    <m/>
    <m/>
    <m/>
    <m/>
    <m/>
    <m/>
    <n v="150.02299770045985"/>
    <x v="0"/>
  </r>
  <r>
    <s v="21 / 32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854819999999997"/>
    <n v="40.609360000000002"/>
    <n v="0.134134"/>
    <m/>
    <n v="13.55438"/>
    <m/>
    <n v="2.0899000000000001E-2"/>
    <n v="1.3277000000000001E-2"/>
    <n v="1.1368E-2"/>
    <x v="368"/>
    <n v="0.29644599999999999"/>
    <n v="101.6713"/>
    <n v="86.037504424416028"/>
    <m/>
    <n v="-17430.2"/>
    <n v="-27115.599999999999"/>
    <n v="20"/>
    <m/>
    <m/>
    <m/>
    <m/>
    <m/>
    <m/>
    <m/>
    <m/>
    <m/>
    <n v="159.22354116266979"/>
    <x v="0"/>
  </r>
  <r>
    <s v="21 / 33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894840000000002"/>
    <n v="40.560830000000003"/>
    <n v="0.14052799999999999"/>
    <m/>
    <n v="13.53397"/>
    <m/>
    <n v="2.5398E-2"/>
    <n v="1.0784999999999999E-2"/>
    <n v="1.9560999999999999E-2"/>
    <x v="369"/>
    <n v="0.28795999999999999"/>
    <n v="101.63249999999999"/>
    <n v="86.06584023974861"/>
    <m/>
    <n v="-17439.400000000001"/>
    <n v="-27115.4"/>
    <n v="20"/>
    <m/>
    <m/>
    <m/>
    <m/>
    <m/>
    <m/>
    <m/>
    <m/>
    <m/>
    <n v="168.42571481893233"/>
    <x v="0"/>
  </r>
  <r>
    <s v="21 / 34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942079999999997"/>
    <n v="40.462809999999998"/>
    <n v="0.14158799999999999"/>
    <m/>
    <n v="13.697570000000001"/>
    <m/>
    <n v="2.3962000000000001E-2"/>
    <n v="1.4331999999999999E-2"/>
    <n v="1.2737E-2"/>
    <x v="370"/>
    <n v="0.30029600000000001"/>
    <n v="101.79519999999999"/>
    <n v="85.933291224209697"/>
    <m/>
    <n v="-17448.599999999999"/>
    <n v="-27115.3"/>
    <n v="20"/>
    <m/>
    <m/>
    <m/>
    <m/>
    <m/>
    <m/>
    <m/>
    <m/>
    <m/>
    <n v="177.62625828113863"/>
    <x v="0"/>
  </r>
  <r>
    <s v="21 / 35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988149999999997"/>
    <n v="40.659770000000002"/>
    <n v="0.14305599999999999"/>
    <m/>
    <n v="13.47523"/>
    <m/>
    <n v="3.0471000000000002E-2"/>
    <n v="1.1754000000000001E-2"/>
    <n v="1.4494999999999999E-2"/>
    <x v="371"/>
    <n v="0.29994399999999999"/>
    <n v="101.792"/>
    <n v="86.141664874797087"/>
    <m/>
    <n v="-17457.8"/>
    <n v="-27115.1"/>
    <n v="20"/>
    <m/>
    <m/>
    <m/>
    <m/>
    <m/>
    <m/>
    <m/>
    <m/>
    <m/>
    <n v="186.82843193740126"/>
    <x v="0"/>
  </r>
  <r>
    <s v="21 / 36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953429999999997"/>
    <n v="40.50121"/>
    <n v="0.14626400000000001"/>
    <m/>
    <n v="13.56179"/>
    <m/>
    <n v="3.0877000000000002E-2"/>
    <n v="6.96E-3"/>
    <n v="1.9824999999999999E-2"/>
    <x v="372"/>
    <n v="0.30290400000000001"/>
    <n v="101.6974"/>
    <n v="86.056176605176205"/>
    <m/>
    <n v="-17467"/>
    <n v="-27115"/>
    <n v="20"/>
    <m/>
    <m/>
    <m/>
    <m/>
    <m/>
    <m/>
    <m/>
    <m/>
    <m/>
    <n v="196.02897539961114"/>
    <x v="0"/>
  </r>
  <r>
    <s v="21 / 37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882640000000002"/>
    <n v="40.410580000000003"/>
    <n v="0.13603499999999999"/>
    <m/>
    <n v="13.571199999999999"/>
    <m/>
    <n v="2.9309999999999999E-2"/>
    <m/>
    <n v="1.5997999999999998E-2"/>
    <x v="373"/>
    <n v="0.282526"/>
    <n v="101.4883"/>
    <n v="86.029729675998368"/>
    <m/>
    <n v="-17476.3"/>
    <n v="-27114.799999999999"/>
    <n v="20"/>
    <m/>
    <m/>
    <m/>
    <m/>
    <m/>
    <m/>
    <m/>
    <m/>
    <m/>
    <n v="205.3311256886565"/>
    <x v="0"/>
  </r>
  <r>
    <s v="21 / 38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886719999999997"/>
    <n v="40.565460000000002"/>
    <n v="0.13999500000000001"/>
    <m/>
    <n v="13.618930000000001"/>
    <m/>
    <n v="3.0276999999999998E-2"/>
    <n v="1.7654E-2"/>
    <n v="1.3977E-2"/>
    <x v="374"/>
    <n v="0.30558299999999999"/>
    <n v="101.74890000000001"/>
    <n v="85.988534721535572"/>
    <m/>
    <n v="-17485.5"/>
    <n v="-27114.7"/>
    <n v="20"/>
    <m/>
    <m/>
    <m/>
    <m/>
    <m/>
    <m/>
    <m/>
    <m/>
    <m/>
    <n v="214.53166915086638"/>
    <x v="0"/>
  </r>
  <r>
    <s v="21 / 39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813079999999999"/>
    <n v="40.518810000000002"/>
    <n v="0.14579800000000001"/>
    <m/>
    <n v="13.36904"/>
    <m/>
    <n v="2.7029000000000001E-2"/>
    <n v="1.9781E-2"/>
    <n v="1.6056999999999998E-2"/>
    <x v="375"/>
    <n v="0.28697099999999998"/>
    <n v="101.3669"/>
    <n v="86.191467912882089"/>
    <m/>
    <n v="-17494.7"/>
    <n v="-27114.6"/>
    <n v="20"/>
    <m/>
    <m/>
    <m/>
    <m/>
    <m/>
    <m/>
    <m/>
    <m/>
    <m/>
    <n v="223.73221261307631"/>
    <x v="0"/>
  </r>
  <r>
    <s v="21 / 40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870910000000002"/>
    <n v="40.425780000000003"/>
    <n v="0.139851"/>
    <m/>
    <n v="13.53431"/>
    <m/>
    <n v="2.6207999999999999E-2"/>
    <n v="1.3507E-2"/>
    <n v="1.5328E-2"/>
    <x v="376"/>
    <n v="0.27582400000000001"/>
    <n v="101.44759999999999"/>
    <n v="86.059413460425077"/>
    <m/>
    <n v="-17503.900000000001"/>
    <n v="-27114.400000000001"/>
    <n v="20"/>
    <m/>
    <m/>
    <m/>
    <m/>
    <m/>
    <m/>
    <m/>
    <m/>
    <m/>
    <n v="232.93438626933886"/>
    <x v="0"/>
  </r>
  <r>
    <s v="21 / 41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872950000000003"/>
    <n v="40.629629999999999"/>
    <n v="0.13741300000000001"/>
    <m/>
    <n v="13.488810000000001"/>
    <m/>
    <n v="2.8332E-2"/>
    <n v="2.3976999999999998E-2"/>
    <n v="1.5285999999999999E-2"/>
    <x v="377"/>
    <n v="0.27340700000000001"/>
    <n v="101.613"/>
    <n v="86.100282147114186"/>
    <m/>
    <n v="-17513.099999999999"/>
    <n v="-27114.3"/>
    <n v="20"/>
    <m/>
    <m/>
    <m/>
    <m/>
    <m/>
    <m/>
    <m/>
    <m/>
    <m/>
    <n v="242.13492973154516"/>
    <x v="0"/>
  </r>
  <r>
    <s v="21 / 42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839239999999997"/>
    <n v="40.495640000000002"/>
    <n v="0.151694"/>
    <m/>
    <n v="13.508430000000001"/>
    <m/>
    <n v="2.7987999999999999E-2"/>
    <n v="1.4201999999999999E-2"/>
    <n v="2.0226999999999998E-2"/>
    <x v="378"/>
    <n v="0.29384399999999999"/>
    <n v="101.5213"/>
    <n v="86.074262487296863"/>
    <m/>
    <n v="-17522.3"/>
    <n v="-27114.1"/>
    <n v="20"/>
    <m/>
    <m/>
    <m/>
    <m/>
    <m/>
    <m/>
    <m/>
    <m/>
    <m/>
    <n v="251.33710338780776"/>
    <x v="0"/>
  </r>
  <r>
    <s v="21 / 43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741709999999998"/>
    <n v="40.50177"/>
    <n v="0.14261699999999999"/>
    <m/>
    <n v="13.401020000000001"/>
    <m/>
    <n v="2.7102999999999999E-2"/>
    <n v="1.6049999999999998E-2"/>
    <n v="1.8327E-2"/>
    <x v="379"/>
    <n v="0.28496500000000002"/>
    <n v="101.28149999999999"/>
    <n v="86.144811097672374"/>
    <m/>
    <n v="-17531.5"/>
    <n v="-27114"/>
    <n v="20"/>
    <m/>
    <m/>
    <m/>
    <m/>
    <m/>
    <m/>
    <m/>
    <m/>
    <m/>
    <n v="260.53764685001767"/>
    <x v="0"/>
  </r>
  <r>
    <s v="21 / 44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997729999999997"/>
    <n v="40.498220000000003"/>
    <n v="0.13111100000000001"/>
    <m/>
    <n v="13.57155"/>
    <m/>
    <n v="2.7768000000000001E-2"/>
    <n v="1.3278999999999999E-2"/>
    <n v="1.4624E-2"/>
    <x v="380"/>
    <n v="0.29102099999999997"/>
    <n v="101.72839999999999"/>
    <n v="86.058861582917089"/>
    <m/>
    <n v="-17540.7"/>
    <n v="-27113.9"/>
    <n v="20"/>
    <m/>
    <m/>
    <m/>
    <m/>
    <m/>
    <m/>
    <m/>
    <m/>
    <m/>
    <n v="269.73819031222757"/>
    <x v="0"/>
  </r>
  <r>
    <s v="21 / 45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7.005519999999997"/>
    <n v="40.507240000000003"/>
    <n v="0.13969699999999999"/>
    <m/>
    <n v="13.412280000000001"/>
    <m/>
    <n v="2.5510000000000001E-2"/>
    <n v="1.204E-2"/>
    <n v="1.4090999999999999E-2"/>
    <x v="381"/>
    <n v="0.28918700000000003"/>
    <n v="101.5788"/>
    <n v="86.201864418272336"/>
    <m/>
    <n v="-17549.900000000001"/>
    <n v="-27113.7"/>
    <n v="20"/>
    <m/>
    <m/>
    <m/>
    <m/>
    <m/>
    <m/>
    <m/>
    <m/>
    <m/>
    <n v="278.9403639684902"/>
    <x v="0"/>
  </r>
  <r>
    <s v="21 / 46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923749999999998"/>
    <n v="40.507469999999998"/>
    <n v="0.145593"/>
    <m/>
    <n v="13.548859999999999"/>
    <m/>
    <n v="2.3529000000000001E-2"/>
    <n v="2.1395000000000001E-2"/>
    <n v="1.5904999999999999E-2"/>
    <x v="382"/>
    <n v="0.28357900000000003"/>
    <n v="101.64319999999999"/>
    <n v="86.060034305678585"/>
    <m/>
    <n v="-17559.2"/>
    <n v="-27113.599999999999"/>
    <n v="20"/>
    <m/>
    <m/>
    <m/>
    <m/>
    <m/>
    <m/>
    <m/>
    <m/>
    <m/>
    <n v="288.24090158735862"/>
    <x v="0"/>
  </r>
  <r>
    <s v="21 / 47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848610000000001"/>
    <n v="40.470399999999998"/>
    <n v="0.13395399999999999"/>
    <m/>
    <n v="13.412610000000001"/>
    <m/>
    <n v="2.5888000000000001E-2"/>
    <n v="1.7521999999999999E-2"/>
    <n v="6.6420000000000003E-3"/>
    <x v="383"/>
    <n v="0.285493"/>
    <n v="101.3698"/>
    <n v="86.161755725657358"/>
    <m/>
    <n v="-17568.400000000001"/>
    <n v="-27113.4"/>
    <n v="20"/>
    <m/>
    <m/>
    <m/>
    <m/>
    <m/>
    <m/>
    <m/>
    <m/>
    <m/>
    <n v="297.44307524362114"/>
    <x v="0"/>
  </r>
  <r>
    <s v="21 / 48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820160000000001"/>
    <n v="40.572270000000003"/>
    <n v="0.139961"/>
    <m/>
    <n v="13.33831"/>
    <m/>
    <n v="2.5564E-2"/>
    <n v="1.4806E-2"/>
    <n v="1.6955000000000001E-2"/>
    <x v="384"/>
    <n v="0.29401500000000003"/>
    <n v="101.4002"/>
    <n v="86.220637961747286"/>
    <m/>
    <n v="-17577.599999999999"/>
    <n v="-27113.3"/>
    <n v="20"/>
    <m/>
    <m/>
    <m/>
    <m/>
    <m/>
    <m/>
    <m/>
    <m/>
    <m/>
    <n v="306.64361870582741"/>
    <x v="0"/>
  </r>
  <r>
    <s v="21 / 49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933149999999998"/>
    <n v="40.510730000000002"/>
    <n v="0.14452499999999999"/>
    <m/>
    <n v="13.6015"/>
    <m/>
    <n v="2.6702E-2"/>
    <n v="1.2307E-2"/>
    <n v="2.1044E-2"/>
    <x v="385"/>
    <n v="0.27628900000000001"/>
    <n v="101.70399999999999"/>
    <n v="86.015863318025481"/>
    <m/>
    <n v="-17586.8"/>
    <n v="-27113.1"/>
    <n v="20"/>
    <m/>
    <m/>
    <m/>
    <m/>
    <m/>
    <m/>
    <m/>
    <m/>
    <m/>
    <n v="315.84579236209004"/>
    <x v="0"/>
  </r>
  <r>
    <s v="21 / 50 . "/>
    <s v="AZ18_WHT06_ol45_lasermount_prof1_"/>
    <s v="olivine"/>
    <s v="Phenocryst"/>
    <m/>
    <s v="ol45"/>
    <s v="yes"/>
    <s v="prof 1"/>
    <s v="AZ18 WHT06_ol45_prof 1"/>
    <m/>
    <x v="6"/>
    <d v="2020-07-01T00:00:00"/>
    <m/>
    <x v="1"/>
    <m/>
    <n v="46.939109999999999"/>
    <n v="40.432020000000001"/>
    <n v="0.13963400000000001"/>
    <m/>
    <n v="13.453709999999999"/>
    <m/>
    <n v="2.7959000000000001E-2"/>
    <n v="2.3564000000000002E-2"/>
    <n v="1.6659E-2"/>
    <x v="386"/>
    <n v="0.28262500000000002"/>
    <n v="101.4879"/>
    <n v="86.148279483707398"/>
    <m/>
    <n v="-17596"/>
    <n v="-27113"/>
    <n v="20"/>
    <m/>
    <m/>
    <m/>
    <m/>
    <m/>
    <m/>
    <m/>
    <m/>
    <m/>
    <n v="325.04633582429994"/>
    <x v="0"/>
  </r>
  <r>
    <s v="22 / 1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7.233559999999997"/>
    <n v="41.303489999999996"/>
    <n v="0.19073599999999999"/>
    <m/>
    <n v="14.246510000000001"/>
    <m/>
    <n v="1.4344000000000001E-2"/>
    <n v="4.6059999999999999E-3"/>
    <n v="2.0084000000000001E-2"/>
    <x v="387"/>
    <n v="0.19745599999999999"/>
    <n v="103.41889999999999"/>
    <n v="85.528353570905566"/>
    <m/>
    <n v="-17463"/>
    <n v="-27332"/>
    <n v="20"/>
    <m/>
    <m/>
    <m/>
    <m/>
    <m/>
    <m/>
    <m/>
    <m/>
    <m/>
    <n v="0"/>
    <x v="0"/>
  </r>
  <r>
    <s v="22 / 2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6.879809999999999"/>
    <n v="40.88973"/>
    <n v="0.184169"/>
    <m/>
    <n v="14.263500000000001"/>
    <m/>
    <n v="2.5559999999999999E-2"/>
    <n v="7.0939999999999996E-3"/>
    <n v="1.9251999999999998E-2"/>
    <x v="388"/>
    <n v="0.20565800000000001"/>
    <n v="102.6801"/>
    <n v="85.420220366274421"/>
    <m/>
    <n v="-17463.599999999999"/>
    <n v="-27326.799999999999"/>
    <n v="20"/>
    <m/>
    <m/>
    <m/>
    <m/>
    <m/>
    <m/>
    <m/>
    <m/>
    <m/>
    <n v="5.2345009313215165"/>
    <x v="0"/>
  </r>
  <r>
    <s v="22 / 3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6.79345"/>
    <n v="40.713290000000001"/>
    <n v="0.17399100000000001"/>
    <m/>
    <n v="14.088609999999999"/>
    <m/>
    <n v="2.1437000000000001E-2"/>
    <m/>
    <n v="1.6972999999999999E-2"/>
    <x v="389"/>
    <n v="0.21520400000000001"/>
    <n v="102.22669999999999"/>
    <n v="85.550420564739099"/>
    <m/>
    <n v="-17464.2"/>
    <n v="-27321.5"/>
    <n v="20"/>
    <m/>
    <m/>
    <m/>
    <m/>
    <m/>
    <m/>
    <m/>
    <m/>
    <m/>
    <n v="10.568355072558873"/>
    <x v="0"/>
  </r>
  <r>
    <s v="22 / 4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6.679519999999997"/>
    <n v="40.770870000000002"/>
    <n v="0.17201900000000001"/>
    <m/>
    <n v="14.04528"/>
    <m/>
    <n v="2.8958999999999999E-2"/>
    <n v="7.7409999999999996E-3"/>
    <n v="1.5845999999999999E-2"/>
    <x v="390"/>
    <n v="0.22705500000000001"/>
    <n v="102.1247"/>
    <n v="85.558366217230528"/>
    <m/>
    <n v="-17464.8"/>
    <n v="-27316.3"/>
    <n v="20"/>
    <m/>
    <m/>
    <m/>
    <m/>
    <m/>
    <m/>
    <m/>
    <m/>
    <m/>
    <n v="15.80285600388039"/>
    <x v="0"/>
  </r>
  <r>
    <s v="22 / 5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6.774659999999997"/>
    <n v="40.74165"/>
    <n v="0.17339599999999999"/>
    <m/>
    <n v="13.91248"/>
    <m/>
    <n v="2.5051E-2"/>
    <n v="1.3688000000000001E-2"/>
    <n v="1.6421000000000002E-2"/>
    <x v="391"/>
    <n v="0.241368"/>
    <n v="102.0707"/>
    <n v="85.700320387585336"/>
    <m/>
    <n v="-17465.400000000001"/>
    <n v="-27311.1"/>
    <n v="20"/>
    <m/>
    <m/>
    <m/>
    <m/>
    <m/>
    <m/>
    <m/>
    <m/>
    <m/>
    <n v="21.037356935202322"/>
    <x v="0"/>
  </r>
  <r>
    <s v="22 / 6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6.833419999999997"/>
    <n v="40.811540000000001"/>
    <n v="0.15303"/>
    <m/>
    <n v="13.969900000000001"/>
    <m/>
    <n v="2.5489999999999999E-2"/>
    <n v="1.06E-3"/>
    <n v="1.1835E-2"/>
    <x v="392"/>
    <n v="0.239592"/>
    <n v="102.2256"/>
    <n v="85.665195983912355"/>
    <m/>
    <n v="-17466"/>
    <n v="-27305.9"/>
    <n v="20"/>
    <m/>
    <m/>
    <m/>
    <m/>
    <m/>
    <m/>
    <m/>
    <m/>
    <m/>
    <n v="26.271857866520225"/>
    <x v="0"/>
  </r>
  <r>
    <s v="22 / 7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6.752369999999999"/>
    <n v="40.726179999999999"/>
    <n v="0.15300800000000001"/>
    <m/>
    <n v="13.559189999999999"/>
    <m/>
    <n v="2.2891999999999999E-2"/>
    <n v="4.1960000000000001E-3"/>
    <n v="1.1084E-2"/>
    <x v="393"/>
    <n v="0.255498"/>
    <n v="101.6498"/>
    <n v="86.006912835935481"/>
    <m/>
    <n v="-17466.5"/>
    <n v="-27300.6"/>
    <n v="20"/>
    <m/>
    <m/>
    <m/>
    <m/>
    <m/>
    <m/>
    <m/>
    <m/>
    <m/>
    <n v="31.595390528205588"/>
    <x v="0"/>
  </r>
  <r>
    <s v="22 / 8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6.884219999999999"/>
    <n v="40.746749999999999"/>
    <n v="0.151176"/>
    <m/>
    <n v="13.766859999999999"/>
    <m/>
    <n v="1.9005999999999999E-2"/>
    <n v="6.3160000000000004E-3"/>
    <n v="1.7878999999999999E-2"/>
    <x v="394"/>
    <n v="0.25092900000000001"/>
    <n v="102.0201"/>
    <n v="85.857211211068346"/>
    <m/>
    <n v="-17467.099999999999"/>
    <n v="-27295.4"/>
    <n v="20"/>
    <m/>
    <m/>
    <m/>
    <m/>
    <m/>
    <m/>
    <m/>
    <m/>
    <m/>
    <n v="36.829891459523488"/>
    <x v="0"/>
  </r>
  <r>
    <s v="22 / 9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6.935780000000001"/>
    <n v="40.703139999999998"/>
    <n v="0.14738799999999999"/>
    <m/>
    <n v="13.79335"/>
    <m/>
    <n v="2.3300999999999999E-2"/>
    <n v="1.8211999999999999E-2"/>
    <n v="2.0614E-2"/>
    <x v="395"/>
    <n v="0.25025399999999998"/>
    <n v="102.0771"/>
    <n v="85.847218958150435"/>
    <m/>
    <n v="-17467.7"/>
    <n v="-27290.2"/>
    <n v="20"/>
    <m/>
    <m/>
    <m/>
    <m/>
    <m/>
    <m/>
    <m/>
    <m/>
    <m/>
    <n v="42.06439239084542"/>
    <x v="0"/>
  </r>
  <r>
    <s v="22 / 10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6.854210000000002"/>
    <n v="40.71452"/>
    <n v="0.140927"/>
    <m/>
    <n v="13.557"/>
    <m/>
    <n v="2.1725999999999999E-2"/>
    <n v="5.9959999999999996E-3"/>
    <n v="1.3363999999999999E-2"/>
    <x v="396"/>
    <n v="0.26643299999999998"/>
    <n v="101.7487"/>
    <n v="86.035019062878618"/>
    <m/>
    <n v="-17468.3"/>
    <n v="-27284.9"/>
    <n v="20"/>
    <m/>
    <m/>
    <m/>
    <m/>
    <m/>
    <m/>
    <m/>
    <m/>
    <m/>
    <n v="47.398246532082368"/>
    <x v="0"/>
  </r>
  <r>
    <s v="22 / 11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7.097439999999999"/>
    <n v="40.757550000000002"/>
    <n v="0.14952599999999999"/>
    <m/>
    <n v="13.672610000000001"/>
    <m/>
    <n v="2.3508000000000001E-2"/>
    <n v="1.1991E-2"/>
    <n v="1.7187000000000001E-2"/>
    <x v="397"/>
    <n v="0.269839"/>
    <n v="102.1528"/>
    <n v="85.995160631128087"/>
    <m/>
    <n v="-17468.900000000001"/>
    <n v="-27279.7"/>
    <n v="20"/>
    <m/>
    <m/>
    <m/>
    <m/>
    <m/>
    <m/>
    <m/>
    <m/>
    <m/>
    <n v="52.6327474634043"/>
    <x v="0"/>
  </r>
  <r>
    <s v="22 / 12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7.033769999999997"/>
    <n v="40.75414"/>
    <n v="0.14158999999999999"/>
    <m/>
    <n v="13.584110000000001"/>
    <m/>
    <n v="2.6185E-2"/>
    <n v="1.8353999999999999E-2"/>
    <n v="1.2787E-2"/>
    <x v="398"/>
    <n v="0.26013900000000001"/>
    <n v="102.01309999999999"/>
    <n v="86.056958528591906"/>
    <m/>
    <n v="-17469.5"/>
    <n v="-27274.5"/>
    <n v="20"/>
    <m/>
    <m/>
    <m/>
    <m/>
    <m/>
    <m/>
    <m/>
    <m/>
    <m/>
    <n v="57.86724839472582"/>
    <x v="0"/>
  </r>
  <r>
    <s v="22 / 13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6.931109999999997"/>
    <n v="40.622909999999997"/>
    <n v="0.14533799999999999"/>
    <m/>
    <n v="13.41479"/>
    <m/>
    <n v="2.9208000000000001E-2"/>
    <n v="2.4128E-2"/>
    <n v="2.0635000000000001E-2"/>
    <x v="399"/>
    <n v="0.26573999999999998"/>
    <n v="101.61620000000001"/>
    <n v="86.180776190910521"/>
    <m/>
    <n v="-17470.099999999999"/>
    <n v="-27269.200000000001"/>
    <n v="20"/>
    <m/>
    <m/>
    <m/>
    <m/>
    <m/>
    <m/>
    <m/>
    <m/>
    <m/>
    <n v="63.201102535962768"/>
    <x v="0"/>
  </r>
  <r>
    <s v="22 / 14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7.151600000000002"/>
    <n v="40.509360000000001"/>
    <n v="0.13958499999999999"/>
    <m/>
    <n v="13.46157"/>
    <m/>
    <n v="2.2617000000000002E-2"/>
    <n v="6.6880000000000004E-3"/>
    <n v="9.8029999999999992E-3"/>
    <x v="400"/>
    <n v="0.27391500000000002"/>
    <n v="101.7436"/>
    <n v="86.195140201744564"/>
    <m/>
    <n v="-17470.7"/>
    <n v="-27264"/>
    <n v="20"/>
    <m/>
    <m/>
    <m/>
    <m/>
    <m/>
    <m/>
    <m/>
    <m/>
    <m/>
    <n v="68.435603467284707"/>
    <x v="0"/>
  </r>
  <r>
    <s v="22 / 15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7.260489999999997"/>
    <n v="40.69961"/>
    <n v="0.14030500000000001"/>
    <m/>
    <n v="13.40113"/>
    <m/>
    <n v="2.1354999999999999E-2"/>
    <n v="1.8638999999999999E-2"/>
    <n v="1.4426E-2"/>
    <x v="401"/>
    <n v="0.281638"/>
    <n v="102.00279999999999"/>
    <n v="86.275934319903541"/>
    <m/>
    <n v="-17471.3"/>
    <n v="-27258.799999999999"/>
    <n v="20"/>
    <m/>
    <m/>
    <m/>
    <m/>
    <m/>
    <m/>
    <m/>
    <m/>
    <m/>
    <n v="73.670104398606227"/>
    <x v="0"/>
  </r>
  <r>
    <s v="22 / 16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7.134410000000003"/>
    <n v="40.579630000000002"/>
    <n v="0.143955"/>
    <m/>
    <n v="13.266360000000001"/>
    <m/>
    <n v="2.3283000000000002E-2"/>
    <n v="2.2373000000000001E-2"/>
    <n v="1.4212000000000001E-2"/>
    <x v="402"/>
    <n v="0.29038599999999998"/>
    <n v="101.6536"/>
    <n v="86.363744105578036"/>
    <m/>
    <n v="-17471.900000000001"/>
    <n v="-27253.5"/>
    <n v="20"/>
    <m/>
    <m/>
    <m/>
    <m/>
    <m/>
    <m/>
    <m/>
    <m/>
    <m/>
    <n v="79.00395853984358"/>
    <x v="0"/>
  </r>
  <r>
    <s v="22 / 17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7.12612"/>
    <n v="40.594990000000003"/>
    <n v="0.15271399999999999"/>
    <m/>
    <n v="13.2232"/>
    <m/>
    <n v="2.8433E-2"/>
    <n v="1.8643E-2"/>
    <n v="1.669E-2"/>
    <x v="403"/>
    <n v="0.29108499999999998"/>
    <n v="101.6207"/>
    <n v="86.400009724559908"/>
    <m/>
    <n v="-17472.400000000001"/>
    <n v="-27248.3"/>
    <n v="20"/>
    <m/>
    <m/>
    <m/>
    <m/>
    <m/>
    <m/>
    <m/>
    <m/>
    <m/>
    <n v="84.227941694487896"/>
    <x v="0"/>
  </r>
  <r>
    <s v="22 / 18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7.20382"/>
    <n v="40.760359999999999"/>
    <n v="0.14091100000000001"/>
    <m/>
    <n v="13.142810000000001"/>
    <m/>
    <n v="2.1784000000000001E-2"/>
    <n v="1.6247000000000001E-2"/>
    <n v="1.5350000000000001E-2"/>
    <x v="404"/>
    <n v="0.26875599999999999"/>
    <n v="101.74469999999999"/>
    <n v="86.490762131128747"/>
    <m/>
    <n v="-17473"/>
    <n v="-27243.1"/>
    <n v="20"/>
    <m/>
    <m/>
    <m/>
    <m/>
    <m/>
    <m/>
    <m/>
    <m/>
    <m/>
    <n v="89.462442625809416"/>
    <x v="0"/>
  </r>
  <r>
    <s v="22 / 19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7.289209999999997"/>
    <n v="40.809289999999997"/>
    <n v="0.14110800000000001"/>
    <m/>
    <n v="13.11312"/>
    <m/>
    <n v="2.1772E-2"/>
    <n v="1.5694E-2"/>
    <n v="1.4615E-2"/>
    <x v="405"/>
    <n v="0.28025600000000001"/>
    <n v="101.8703"/>
    <n v="86.538236946199859"/>
    <m/>
    <n v="-17473.599999999999"/>
    <n v="-27237.9"/>
    <n v="20"/>
    <m/>
    <m/>
    <m/>
    <m/>
    <m/>
    <m/>
    <m/>
    <m/>
    <m/>
    <n v="94.696943557127312"/>
    <x v="0"/>
  </r>
  <r>
    <s v="22 / 20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7.330089999999998"/>
    <n v="40.70073"/>
    <n v="0.133518"/>
    <m/>
    <n v="13.09836"/>
    <m/>
    <n v="2.5656000000000002E-2"/>
    <n v="1.9293999999999999E-2"/>
    <n v="1.3179E-2"/>
    <x v="406"/>
    <n v="0.30297800000000003"/>
    <n v="101.8107"/>
    <n v="86.561405577319036"/>
    <m/>
    <n v="-17474.2"/>
    <n v="-27232.6"/>
    <n v="20"/>
    <m/>
    <m/>
    <m/>
    <m/>
    <m/>
    <m/>
    <m/>
    <m/>
    <m/>
    <n v="100.03079769836829"/>
    <x v="0"/>
  </r>
  <r>
    <s v="22 / 21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7.286679999999997"/>
    <n v="40.72372"/>
    <n v="0.146983"/>
    <m/>
    <n v="12.93646"/>
    <m/>
    <n v="2.7012000000000001E-2"/>
    <n v="2.0129000000000001E-2"/>
    <n v="2.0107E-2"/>
    <x v="407"/>
    <n v="0.31231399999999998"/>
    <n v="101.64870000000001"/>
    <n v="86.694841139825556"/>
    <m/>
    <n v="-17474.8"/>
    <n v="-27227.4"/>
    <n v="20"/>
    <m/>
    <m/>
    <m/>
    <m/>
    <m/>
    <m/>
    <m/>
    <m/>
    <m/>
    <n v="105.26529862968619"/>
    <x v="0"/>
  </r>
  <r>
    <s v="22 / 22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7.308039999999998"/>
    <n v="40.593040000000002"/>
    <n v="0.145623"/>
    <m/>
    <n v="13.01998"/>
    <m/>
    <n v="2.1021999999999999E-2"/>
    <n v="1.2513E-2"/>
    <n v="1.3301E-2"/>
    <x v="408"/>
    <n v="0.275453"/>
    <n v="101.56950000000001"/>
    <n v="86.625667778276011"/>
    <m/>
    <n v="-17475.400000000001"/>
    <n v="-27222.2"/>
    <n v="20"/>
    <m/>
    <m/>
    <m/>
    <m/>
    <m/>
    <m/>
    <m/>
    <m/>
    <m/>
    <n v="110.49979956100812"/>
    <x v="0"/>
  </r>
  <r>
    <s v="22 / 23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7.380960000000002"/>
    <n v="40.700209999999998"/>
    <n v="0.14671100000000001"/>
    <m/>
    <n v="13.101050000000001"/>
    <m/>
    <n v="3.0016999999999999E-2"/>
    <n v="1.2187999999999999E-2"/>
    <n v="9.4490000000000008E-3"/>
    <x v="409"/>
    <n v="0.29743700000000001"/>
    <n v="101.8669"/>
    <n v="86.57150408799383"/>
    <m/>
    <n v="-17476"/>
    <n v="-27216.9"/>
    <n v="20"/>
    <m/>
    <m/>
    <m/>
    <m/>
    <m/>
    <m/>
    <m/>
    <m/>
    <m/>
    <n v="115.83365370224507"/>
    <x v="0"/>
  </r>
  <r>
    <s v="22 / 24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7.229210000000002"/>
    <n v="40.947229999999998"/>
    <n v="0.14386399999999999"/>
    <m/>
    <n v="12.98197"/>
    <m/>
    <n v="2.7015000000000001E-2"/>
    <n v="1.8981999999999999E-2"/>
    <n v="1.0921E-2"/>
    <x v="410"/>
    <n v="0.27254699999999998"/>
    <n v="101.80710000000001"/>
    <n v="86.64021059067521"/>
    <m/>
    <n v="-17476.599999999999"/>
    <n v="-27211.7"/>
    <n v="20"/>
    <m/>
    <m/>
    <m/>
    <m/>
    <m/>
    <m/>
    <m/>
    <m/>
    <m/>
    <n v="121.06815463356659"/>
    <x v="0"/>
  </r>
  <r>
    <s v="22 / 25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7.291420000000002"/>
    <n v="40.66283"/>
    <n v="0.13927600000000001"/>
    <m/>
    <n v="13.168469999999999"/>
    <m/>
    <n v="2.1389999999999999E-2"/>
    <n v="3.4610000000000001E-3"/>
    <n v="1.6785000000000001E-2"/>
    <x v="411"/>
    <n v="0.26752300000000001"/>
    <n v="101.7608"/>
    <n v="86.489636899593719"/>
    <m/>
    <n v="-17477.2"/>
    <n v="-27206.5"/>
    <n v="20"/>
    <m/>
    <m/>
    <m/>
    <m/>
    <m/>
    <m/>
    <m/>
    <m/>
    <m/>
    <n v="126.30265556488852"/>
    <x v="0"/>
  </r>
  <r>
    <s v="22 / 26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7.258580000000002"/>
    <n v="40.761330000000001"/>
    <n v="0.14580099999999999"/>
    <m/>
    <n v="13.186680000000001"/>
    <m/>
    <n v="2.9090000000000001E-2"/>
    <n v="9.6939999999999995E-3"/>
    <n v="1.4775E-2"/>
    <x v="412"/>
    <n v="0.29631400000000002"/>
    <n v="101.87860000000001"/>
    <n v="86.465350266789017"/>
    <m/>
    <n v="-17477.7"/>
    <n v="-27201.200000000001"/>
    <n v="20"/>
    <m/>
    <m/>
    <m/>
    <m/>
    <m/>
    <m/>
    <m/>
    <m/>
    <m/>
    <n v="131.62618822657026"/>
    <x v="0"/>
  </r>
  <r>
    <s v="22 / 27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7.163620000000002"/>
    <n v="40.680729999999997"/>
    <n v="0.13903499999999999"/>
    <m/>
    <n v="13.19421"/>
    <m/>
    <n v="2.5218999999999998E-2"/>
    <n v="1.2137E-2"/>
    <n v="1.7994E-2"/>
    <x v="413"/>
    <n v="0.28547299999999998"/>
    <n v="101.6992"/>
    <n v="86.435102972484344"/>
    <m/>
    <n v="-17478.3"/>
    <n v="-27196"/>
    <n v="20"/>
    <m/>
    <m/>
    <m/>
    <m/>
    <m/>
    <m/>
    <m/>
    <m/>
    <m/>
    <n v="136.86068915789178"/>
    <x v="0"/>
  </r>
  <r>
    <s v="22 / 28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7.142060000000001"/>
    <n v="40.579540000000001"/>
    <n v="0.14352100000000001"/>
    <m/>
    <n v="13.233890000000001"/>
    <m/>
    <n v="2.8549000000000001E-2"/>
    <n v="4.7530000000000003E-3"/>
    <n v="1.3847999999999999E-2"/>
    <x v="414"/>
    <n v="0.29291299999999998"/>
    <n v="101.6007"/>
    <n v="86.394485786006314"/>
    <m/>
    <n v="-17478.900000000001"/>
    <n v="-27190.799999999999"/>
    <n v="20"/>
    <m/>
    <m/>
    <m/>
    <m/>
    <m/>
    <m/>
    <m/>
    <m/>
    <m/>
    <n v="142.09519008921373"/>
    <x v="0"/>
  </r>
  <r>
    <s v="22 / 29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7.040480000000002"/>
    <n v="40.720390000000002"/>
    <n v="0.137631"/>
    <m/>
    <n v="13.40141"/>
    <m/>
    <n v="2.4482E-2"/>
    <n v="7.3800000000000005E-4"/>
    <n v="1.6024E-2"/>
    <x v="415"/>
    <n v="0.27682000000000001"/>
    <n v="101.78489999999999"/>
    <n v="86.220343667544398"/>
    <m/>
    <n v="-17479.5"/>
    <n v="-27185.5"/>
    <n v="20"/>
    <m/>
    <m/>
    <m/>
    <m/>
    <m/>
    <m/>
    <m/>
    <m/>
    <m/>
    <n v="147.42904423045067"/>
    <x v="0"/>
  </r>
  <r>
    <s v="22 / 30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6.967869999999998"/>
    <n v="40.696109999999997"/>
    <n v="0.14011499999999999"/>
    <m/>
    <n v="13.48654"/>
    <m/>
    <n v="2.4371E-2"/>
    <m/>
    <n v="1.5502999999999999E-2"/>
    <x v="416"/>
    <n v="0.27850399999999997"/>
    <n v="101.7629"/>
    <n v="86.126486643219835"/>
    <m/>
    <n v="-17480.099999999999"/>
    <n v="-27180.3"/>
    <n v="20"/>
    <m/>
    <m/>
    <m/>
    <m/>
    <m/>
    <m/>
    <m/>
    <m/>
    <m/>
    <n v="152.66354516177219"/>
    <x v="0"/>
  </r>
  <r>
    <s v="22 / 31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6.875039999999998"/>
    <n v="40.671010000000003"/>
    <n v="0.15129799999999999"/>
    <m/>
    <n v="13.481159999999999"/>
    <m/>
    <n v="2.6121999999999999E-2"/>
    <n v="5.7210000000000004E-3"/>
    <n v="1.1367E-2"/>
    <x v="417"/>
    <n v="0.28496700000000003"/>
    <n v="101.67489999999999"/>
    <n v="86.107602391520757"/>
    <m/>
    <n v="-17480.7"/>
    <n v="-27175.1"/>
    <n v="20"/>
    <m/>
    <m/>
    <m/>
    <m/>
    <m/>
    <m/>
    <m/>
    <m/>
    <m/>
    <n v="157.89804609309414"/>
    <x v="0"/>
  </r>
  <r>
    <s v="22 / 32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6.919840000000001"/>
    <n v="40.700249999999997"/>
    <n v="0.14626800000000001"/>
    <m/>
    <n v="13.50216"/>
    <m/>
    <n v="2.2408000000000001E-2"/>
    <n v="3.5980000000000001E-3"/>
    <n v="7.8040000000000002E-3"/>
    <x v="418"/>
    <n v="0.289049"/>
    <n v="101.7615"/>
    <n v="86.100404800371251"/>
    <m/>
    <n v="-17481.3"/>
    <n v="-27169.9"/>
    <n v="20"/>
    <m/>
    <m/>
    <m/>
    <m/>
    <m/>
    <m/>
    <m/>
    <m/>
    <m/>
    <n v="163.13254702441205"/>
    <x v="0"/>
  </r>
  <r>
    <s v="22 / 33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6.850679999999997"/>
    <n v="40.53528"/>
    <n v="0.14394399999999999"/>
    <m/>
    <n v="13.642139999999999"/>
    <m/>
    <n v="2.8181000000000001E-2"/>
    <n v="5.9959999999999996E-3"/>
    <n v="1.2746E-2"/>
    <x v="419"/>
    <n v="0.28479399999999999"/>
    <n v="101.6772"/>
    <n v="85.958725454831907"/>
    <m/>
    <n v="-17481.900000000001"/>
    <n v="-27164.6"/>
    <n v="20"/>
    <m/>
    <m/>
    <m/>
    <m/>
    <m/>
    <m/>
    <m/>
    <m/>
    <m/>
    <n v="168.46640116565302"/>
    <x v="0"/>
  </r>
  <r>
    <s v="22 / 34 . "/>
    <s v="AZ18_WHT06_ol45_lasermount_prof2_"/>
    <s v="olivine"/>
    <s v="Phenocryst"/>
    <m/>
    <s v="ol45"/>
    <s v="yes"/>
    <s v="prof 2"/>
    <s v="AZ18 WHT06_ol45_prof 2"/>
    <m/>
    <x v="6"/>
    <d v="2020-07-01T00:00:00"/>
    <s v="bad"/>
    <x v="0"/>
    <m/>
    <n v="40.812629999999999"/>
    <n v="35.01305"/>
    <n v="8.3474999999999994E-2"/>
    <m/>
    <n v="11.59188"/>
    <m/>
    <m/>
    <m/>
    <n v="1.7E-5"/>
    <x v="420"/>
    <n v="0.284499"/>
    <n v="87.974879999999999"/>
    <n v="86.256401436745023"/>
    <m/>
    <n v="-17482.5"/>
    <n v="-27159.4"/>
    <n v="20"/>
    <m/>
    <m/>
    <m/>
    <m/>
    <m/>
    <m/>
    <m/>
    <m/>
    <m/>
    <n v="173.70090209697094"/>
    <x v="0"/>
  </r>
  <r>
    <s v="22 / 35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6.778500000000001"/>
    <n v="40.538640000000001"/>
    <n v="0.13647400000000001"/>
    <m/>
    <n v="13.542680000000001"/>
    <m/>
    <n v="2.5075E-2"/>
    <n v="4.1980000000000003E-3"/>
    <n v="1.9519999999999999E-2"/>
    <x v="421"/>
    <n v="0.28384399999999999"/>
    <n v="101.4935"/>
    <n v="86.028283973395631"/>
    <m/>
    <n v="-17483.099999999999"/>
    <n v="-27154.2"/>
    <n v="20"/>
    <m/>
    <m/>
    <m/>
    <m/>
    <m/>
    <m/>
    <m/>
    <m/>
    <m/>
    <n v="178.93540302829246"/>
    <x v="0"/>
  </r>
  <r>
    <s v="22 / 36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6.737830000000002"/>
    <n v="40.45158"/>
    <n v="0.141844"/>
    <m/>
    <n v="13.52802"/>
    <m/>
    <n v="1.7618999999999999E-2"/>
    <m/>
    <n v="1.3769999999999999E-2"/>
    <x v="422"/>
    <n v="0.26143300000000003"/>
    <n v="101.3151"/>
    <n v="86.030847881994717"/>
    <m/>
    <n v="-17483.599999999999"/>
    <n v="-27148.9"/>
    <n v="20"/>
    <m/>
    <m/>
    <m/>
    <m/>
    <m/>
    <m/>
    <m/>
    <m/>
    <m/>
    <n v="184.25893568997421"/>
    <x v="0"/>
  </r>
  <r>
    <s v="22 / 37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6.810600000000001"/>
    <n v="40.601390000000002"/>
    <n v="0.144175"/>
    <m/>
    <n v="13.64226"/>
    <m/>
    <n v="2.2141000000000001E-2"/>
    <n v="1.384E-3"/>
    <n v="2.3907000000000001E-2"/>
    <x v="423"/>
    <n v="0.28242699999999998"/>
    <n v="101.68600000000001"/>
    <n v="85.94828204861291"/>
    <m/>
    <n v="-17484.2"/>
    <n v="-27143.7"/>
    <n v="20"/>
    <m/>
    <m/>
    <m/>
    <m/>
    <m/>
    <m/>
    <m/>
    <m/>
    <m/>
    <n v="189.49343662129615"/>
    <x v="0"/>
  </r>
  <r>
    <s v="22 / 38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6.968380000000003"/>
    <n v="40.617449999999998"/>
    <n v="0.14383299999999999"/>
    <m/>
    <n v="13.50539"/>
    <m/>
    <n v="2.6679000000000001E-2"/>
    <m/>
    <n v="1.4215E-2"/>
    <x v="424"/>
    <n v="0.27061400000000002"/>
    <n v="101.73950000000001"/>
    <n v="86.109918129554814"/>
    <m/>
    <n v="-17484.8"/>
    <n v="-27138.5"/>
    <n v="20"/>
    <m/>
    <m/>
    <m/>
    <m/>
    <m/>
    <m/>
    <m/>
    <m/>
    <m/>
    <n v="194.72793755261768"/>
    <x v="0"/>
  </r>
  <r>
    <s v="22 / 39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6.724910000000001"/>
    <n v="40.610520000000001"/>
    <n v="0.14107"/>
    <m/>
    <n v="13.65568"/>
    <m/>
    <n v="2.0655E-2"/>
    <n v="1.5914000000000001E-2"/>
    <n v="2.0920999999999999E-2"/>
    <x v="425"/>
    <n v="0.28736"/>
    <n v="101.643"/>
    <n v="85.914246924421917"/>
    <m/>
    <n v="-17485.400000000001"/>
    <n v="-27133.200000000001"/>
    <n v="20"/>
    <m/>
    <m/>
    <m/>
    <m/>
    <m/>
    <m/>
    <m/>
    <m/>
    <m/>
    <n v="200.06179169385504"/>
    <x v="0"/>
  </r>
  <r>
    <s v="22 / 40 . "/>
    <s v="AZ18_WHT06_ol45_lasermount_prof2_"/>
    <s v="olivine"/>
    <s v="Phenocryst"/>
    <m/>
    <s v="ol45"/>
    <s v="yes"/>
    <s v="prof 2"/>
    <s v="AZ18 WHT06_ol45_prof 2"/>
    <m/>
    <x v="6"/>
    <d v="2020-07-01T00:00:00"/>
    <m/>
    <x v="1"/>
    <m/>
    <n v="46.740070000000003"/>
    <n v="40.55621"/>
    <n v="0.14196800000000001"/>
    <m/>
    <n v="13.65117"/>
    <m/>
    <n v="2.4497000000000001E-2"/>
    <n v="1.753E-3"/>
    <n v="1.5855000000000001E-2"/>
    <x v="426"/>
    <n v="0.28889500000000001"/>
    <n v="101.59529999999999"/>
    <n v="85.922167014859454"/>
    <m/>
    <n v="-17486"/>
    <n v="-27128"/>
    <n v="20"/>
    <m/>
    <m/>
    <m/>
    <m/>
    <m/>
    <m/>
    <m/>
    <m/>
    <m/>
    <n v="205.29629262517656"/>
    <x v="0"/>
  </r>
  <r>
    <s v="23 / 1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34.92342"/>
    <n v="32.830959999999997"/>
    <n v="0.25311299999999998"/>
    <m/>
    <n v="12.011609999999999"/>
    <m/>
    <n v="9.8642999999999995E-2"/>
    <n v="1.9004E-2"/>
    <n v="3.3068E-2"/>
    <x v="427"/>
    <n v="9.5986000000000002E-2"/>
    <n v="80.438040000000001"/>
    <n v="83.826132970054857"/>
    <m/>
    <n v="-14624"/>
    <n v="-26610"/>
    <n v="20"/>
    <m/>
    <m/>
    <m/>
    <m/>
    <m/>
    <m/>
    <m/>
    <m/>
    <m/>
    <n v="0"/>
    <x v="0"/>
  </r>
  <r>
    <s v="23 / 2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0.613439999999997"/>
    <n v="35.995359999999998"/>
    <n v="0.228912"/>
    <m/>
    <n v="12.23601"/>
    <m/>
    <n v="1.0944000000000001E-2"/>
    <m/>
    <n v="1.6435000000000002E-2"/>
    <x v="428"/>
    <n v="9.0632000000000004E-2"/>
    <n v="89.371570000000006"/>
    <n v="85.542246127571929"/>
    <m/>
    <n v="-14626.7"/>
    <n v="-26614.400000000001"/>
    <n v="20"/>
    <m/>
    <m/>
    <m/>
    <m/>
    <m/>
    <m/>
    <m/>
    <m/>
    <m/>
    <n v="5.1623637996577436"/>
    <x v="0"/>
  </r>
  <r>
    <s v="23 / 3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1.77261"/>
    <n v="36.727080000000001"/>
    <n v="0.19578599999999999"/>
    <m/>
    <n v="12.186389999999999"/>
    <m/>
    <n v="9.8829999999999994E-3"/>
    <n v="1.5679999999999999E-3"/>
    <n v="1.9123000000000001E-2"/>
    <x v="429"/>
    <n v="0.122555"/>
    <n v="91.221279999999993"/>
    <n v="85.936011131400164"/>
    <m/>
    <n v="-14629.5"/>
    <n v="-26618.9"/>
    <n v="20"/>
    <m/>
    <m/>
    <m/>
    <m/>
    <m/>
    <m/>
    <m/>
    <m/>
    <m/>
    <n v="10.462363799657359"/>
    <x v="0"/>
  </r>
  <r>
    <s v="23 / 4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2.5413"/>
    <n v="37.335270000000001"/>
    <n v="0.185057"/>
    <m/>
    <n v="12.02932"/>
    <m/>
    <n v="1.119E-2"/>
    <n v="6.4609999999999997E-3"/>
    <n v="1.4579999999999999E-2"/>
    <x v="430"/>
    <n v="0.120501"/>
    <n v="92.40343"/>
    <n v="86.308960385435043"/>
    <m/>
    <n v="-14632.2"/>
    <n v="-26623.3"/>
    <n v="20"/>
    <m/>
    <m/>
    <m/>
    <m/>
    <m/>
    <m/>
    <m/>
    <m/>
    <m/>
    <n v="15.624727599312003"/>
    <x v="0"/>
  </r>
  <r>
    <s v="23 / 5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3.203449999999997"/>
    <n v="37.850029999999997"/>
    <n v="0.17513200000000001"/>
    <m/>
    <n v="12.202360000000001"/>
    <m/>
    <n v="1.7111999999999999E-2"/>
    <n v="6.6950000000000004E-3"/>
    <n v="1.5565000000000001E-2"/>
    <x v="431"/>
    <n v="0.13034200000000001"/>
    <n v="93.774929999999998"/>
    <n v="86.322695419558258"/>
    <m/>
    <n v="-14635"/>
    <n v="-26627.7"/>
    <n v="20"/>
    <m/>
    <m/>
    <m/>
    <m/>
    <m/>
    <m/>
    <m/>
    <m/>
    <m/>
    <n v="20.840089523474958"/>
    <x v="0"/>
  </r>
  <r>
    <s v="23 / 6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3.280799999999999"/>
    <n v="37.868369999999999"/>
    <n v="0.15543699999999999"/>
    <m/>
    <n v="12.00798"/>
    <m/>
    <n v="1.3074000000000001E-2"/>
    <n v="5.6810000000000003E-3"/>
    <n v="1.336E-2"/>
    <x v="432"/>
    <n v="0.14806900000000001"/>
    <n v="93.64622"/>
    <n v="86.532044582450922"/>
    <m/>
    <n v="-14637.7"/>
    <n v="-26632.2"/>
    <n v="20"/>
    <m/>
    <m/>
    <m/>
    <m/>
    <m/>
    <m/>
    <m/>
    <m/>
    <m/>
    <n v="26.087946228836103"/>
    <x v="0"/>
  </r>
  <r>
    <s v="23 / 7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3.536960000000001"/>
    <n v="38.06503"/>
    <n v="0.14725199999999999"/>
    <m/>
    <n v="12.01526"/>
    <m/>
    <n v="1.3931000000000001E-2"/>
    <n v="8.8679999999999991E-3"/>
    <n v="1.6102000000000002E-2"/>
    <x v="433"/>
    <n v="0.143679"/>
    <n v="94.103309999999993"/>
    <n v="86.593642566271484"/>
    <m/>
    <n v="-14640.5"/>
    <n v="-26636.6"/>
    <n v="20"/>
    <m/>
    <m/>
    <m/>
    <m/>
    <m/>
    <m/>
    <m/>
    <m/>
    <m/>
    <n v="31.303308152995989"/>
    <x v="0"/>
  </r>
  <r>
    <s v="23 / 8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3.499339999999997"/>
    <n v="37.958759999999998"/>
    <n v="0.14674300000000001"/>
    <m/>
    <n v="11.881320000000001"/>
    <m/>
    <n v="2.2256000000000001E-2"/>
    <m/>
    <n v="1.6601999999999999E-2"/>
    <x v="434"/>
    <n v="0.155191"/>
    <n v="93.826769999999996"/>
    <n v="86.713287405450757"/>
    <m/>
    <n v="-14643.2"/>
    <n v="-26641"/>
    <n v="20"/>
    <m/>
    <m/>
    <m/>
    <m/>
    <m/>
    <m/>
    <m/>
    <m/>
    <m/>
    <n v="36.465671952653736"/>
    <x v="0"/>
  </r>
  <r>
    <s v="23 / 9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3.516930000000002"/>
    <n v="37.923729999999999"/>
    <n v="0.142456"/>
    <m/>
    <n v="11.88045"/>
    <m/>
    <n v="1.8395999999999999E-2"/>
    <n v="7.4859999999999996E-3"/>
    <n v="1.6913999999999998E-2"/>
    <x v="435"/>
    <n v="0.15620700000000001"/>
    <n v="93.811920000000001"/>
    <n v="86.718788671630847"/>
    <m/>
    <n v="-14645.9"/>
    <n v="-26645.5"/>
    <n v="20"/>
    <m/>
    <m/>
    <m/>
    <m/>
    <m/>
    <m/>
    <m/>
    <m/>
    <m/>
    <n v="41.713528658013942"/>
    <x v="0"/>
  </r>
  <r>
    <s v="23 / 10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3.980460000000001"/>
    <n v="38.133839999999999"/>
    <n v="0.13741300000000001"/>
    <m/>
    <n v="11.78542"/>
    <m/>
    <n v="1.5657999999999998E-2"/>
    <n v="5.9160000000000003E-3"/>
    <n v="1.0182999999999999E-2"/>
    <x v="436"/>
    <n v="0.18865699999999999"/>
    <n v="94.411929999999998"/>
    <n v="86.931851329973284"/>
    <m/>
    <n v="-14648.7"/>
    <n v="-26649.9"/>
    <n v="20"/>
    <m/>
    <m/>
    <m/>
    <m/>
    <m/>
    <m/>
    <m/>
    <m/>
    <m/>
    <n v="46.928890582177871"/>
    <x v="0"/>
  </r>
  <r>
    <s v="23 / 11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133870000000002"/>
    <n v="38.241070000000001"/>
    <n v="0.133994"/>
    <m/>
    <n v="11.824120000000001"/>
    <m/>
    <n v="1.6652E-2"/>
    <n v="1.7513000000000001E-2"/>
    <n v="1.3424999999999999E-2"/>
    <x v="437"/>
    <n v="0.17368700000000001"/>
    <n v="94.709530000000001"/>
    <n v="86.934155307691867"/>
    <m/>
    <n v="-14651.4"/>
    <n v="-26654.3"/>
    <n v="20"/>
    <m/>
    <m/>
    <m/>
    <m/>
    <m/>
    <m/>
    <m/>
    <m/>
    <m/>
    <n v="52.091254381831561"/>
    <x v="0"/>
  </r>
  <r>
    <s v="23 / 12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140090000000001"/>
    <n v="38.307630000000003"/>
    <n v="0.124319"/>
    <m/>
    <n v="11.5654"/>
    <m/>
    <n v="1.6168999999999999E-2"/>
    <n v="1.2807000000000001E-2"/>
    <n v="1.2333999999999999E-2"/>
    <x v="438"/>
    <n v="0.19245699999999999"/>
    <n v="94.510630000000006"/>
    <n v="87.184985715706759"/>
    <m/>
    <n v="-14654.2"/>
    <n v="-26658.7"/>
    <n v="20"/>
    <m/>
    <m/>
    <m/>
    <m/>
    <m/>
    <m/>
    <m/>
    <m/>
    <m/>
    <n v="57.30661630599549"/>
    <x v="0"/>
  </r>
  <r>
    <s v="23 / 13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215060000000001"/>
    <n v="38.280700000000003"/>
    <n v="0.12921299999999999"/>
    <m/>
    <n v="11.45204"/>
    <m/>
    <n v="1.5886999999999998E-2"/>
    <m/>
    <n v="8.0510000000000009E-3"/>
    <x v="439"/>
    <n v="0.19150200000000001"/>
    <n v="94.444149999999993"/>
    <n v="87.31344000782407"/>
    <m/>
    <n v="-14656.9"/>
    <n v="-26663.200000000001"/>
    <n v="20"/>
    <m/>
    <m/>
    <m/>
    <m/>
    <m/>
    <m/>
    <m/>
    <m/>
    <m/>
    <n v="62.554473011355697"/>
    <x v="0"/>
  </r>
  <r>
    <s v="23 / 14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448860000000003"/>
    <n v="38.334029999999998"/>
    <n v="0.13680400000000001"/>
    <m/>
    <n v="11.32368"/>
    <m/>
    <n v="1.6087000000000001E-2"/>
    <n v="8.4189999999999994E-3"/>
    <n v="1.7033E-2"/>
    <x v="440"/>
    <n v="0.18093600000000001"/>
    <n v="94.600930000000005"/>
    <n v="87.49559498670385"/>
    <m/>
    <n v="-14659.7"/>
    <n v="-26667.599999999999"/>
    <n v="20"/>
    <m/>
    <m/>
    <m/>
    <m/>
    <m/>
    <m/>
    <m/>
    <m/>
    <m/>
    <n v="67.769834935516556"/>
    <x v="0"/>
  </r>
  <r>
    <s v="23 / 15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682670000000002"/>
    <n v="38.464550000000003"/>
    <n v="0.12731400000000001"/>
    <m/>
    <n v="11.238960000000001"/>
    <m/>
    <n v="1.7250000000000001E-2"/>
    <n v="3.7929999999999999E-3"/>
    <n v="1.3382E-2"/>
    <x v="441"/>
    <n v="0.20526900000000001"/>
    <n v="94.899100000000004"/>
    <n v="87.63448951944963"/>
    <m/>
    <n v="-14662.4"/>
    <n v="-26672"/>
    <n v="20"/>
    <m/>
    <m/>
    <m/>
    <m/>
    <m/>
    <m/>
    <m/>
    <m/>
    <m/>
    <n v="72.932198735173344"/>
    <x v="0"/>
  </r>
  <r>
    <s v="23 / 16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893709999999999"/>
    <n v="38.490560000000002"/>
    <n v="0.12486800000000001"/>
    <m/>
    <n v="11.04888"/>
    <m/>
    <n v="1.4506E-2"/>
    <n v="8.3320000000000009E-3"/>
    <n v="9.7870000000000006E-3"/>
    <x v="442"/>
    <n v="0.21467900000000001"/>
    <n v="94.946029999999993"/>
    <n v="87.868465283882884"/>
    <m/>
    <n v="-14665.1"/>
    <n v="-26676.5"/>
    <n v="20"/>
    <m/>
    <m/>
    <m/>
    <m/>
    <m/>
    <m/>
    <m/>
    <m/>
    <m/>
    <n v="78.180055440534488"/>
    <x v="0"/>
  </r>
  <r>
    <s v="23 / 17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981780000000001"/>
    <n v="38.549979999999998"/>
    <n v="0.128113"/>
    <m/>
    <n v="10.840020000000001"/>
    <m/>
    <n v="1.7062000000000001E-2"/>
    <n v="5.0930000000000003E-3"/>
    <n v="1.1934999999999999E-2"/>
    <x v="443"/>
    <n v="0.20505699999999999"/>
    <n v="94.87397"/>
    <n v="88.091006040859284"/>
    <m/>
    <n v="-14667.9"/>
    <n v="-26680.9"/>
    <n v="20"/>
    <m/>
    <m/>
    <m/>
    <m/>
    <m/>
    <m/>
    <m/>
    <m/>
    <m/>
    <n v="83.395417364697451"/>
    <x v="0"/>
  </r>
  <r>
    <s v="23 / 18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14669"/>
    <n v="38.679650000000002"/>
    <n v="0.124749"/>
    <m/>
    <n v="10.749639999999999"/>
    <m/>
    <n v="1.9463999999999999E-2"/>
    <n v="1.1481999999999999E-2"/>
    <n v="1.1483999999999999E-2"/>
    <x v="444"/>
    <n v="0.233066"/>
    <n v="95.134219999999999"/>
    <n v="88.216657312226701"/>
    <m/>
    <n v="-14670.6"/>
    <n v="-26685.3"/>
    <n v="20"/>
    <m/>
    <m/>
    <m/>
    <m/>
    <m/>
    <m/>
    <m/>
    <m/>
    <m/>
    <n v="88.557781164352093"/>
    <x v="0"/>
  </r>
  <r>
    <s v="23 / 19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468719999999998"/>
    <n v="38.68788"/>
    <n v="0.13488800000000001"/>
    <m/>
    <n v="10.523999999999999"/>
    <m/>
    <n v="2.0351000000000001E-2"/>
    <m/>
    <n v="6.5199999999999998E-3"/>
    <x v="445"/>
    <n v="0.23637900000000001"/>
    <n v="95.226290000000006"/>
    <n v="88.50788428652406"/>
    <m/>
    <n v="-14673.4"/>
    <n v="-26689.8"/>
    <n v="20"/>
    <m/>
    <m/>
    <m/>
    <m/>
    <m/>
    <m/>
    <m/>
    <m/>
    <m/>
    <n v="93.857781164351707"/>
    <x v="0"/>
  </r>
  <r>
    <s v="23 / 20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450940000000003"/>
    <n v="38.563070000000003"/>
    <n v="0.122669"/>
    <m/>
    <n v="10.48199"/>
    <m/>
    <n v="1.6722000000000001E-2"/>
    <n v="1.2E-2"/>
    <n v="1.6794E-2"/>
    <x v="446"/>
    <n v="0.25084699999999999"/>
    <n v="95.039460000000005"/>
    <n v="88.544536881948403"/>
    <m/>
    <n v="-14676.1"/>
    <n v="-26694.2"/>
    <n v="20"/>
    <m/>
    <m/>
    <m/>
    <m/>
    <m/>
    <m/>
    <m/>
    <m/>
    <m/>
    <n v="99.020144964009447"/>
    <x v="0"/>
  </r>
  <r>
    <s v="23 / 21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536239999999999"/>
    <n v="38.68439"/>
    <n v="0.12747"/>
    <m/>
    <n v="10.2866"/>
    <m/>
    <n v="1.8959E-2"/>
    <n v="1.9094E-2"/>
    <n v="1.4074E-2"/>
    <x v="447"/>
    <n v="0.248447"/>
    <n v="95.090100000000007"/>
    <n v="88.752748363200752"/>
    <m/>
    <n v="-14678.8"/>
    <n v="-26698.6"/>
    <n v="20"/>
    <m/>
    <m/>
    <m/>
    <m/>
    <m/>
    <m/>
    <m/>
    <m/>
    <m/>
    <n v="104.18250876366314"/>
    <x v="0"/>
  </r>
  <r>
    <s v="23 / 22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582729999999998"/>
    <n v="38.801540000000003"/>
    <n v="0.12812399999999999"/>
    <m/>
    <n v="10.423260000000001"/>
    <m/>
    <n v="1.8780000000000002E-2"/>
    <n v="9.7300000000000002E-4"/>
    <n v="8.2850000000000007E-3"/>
    <x v="448"/>
    <n v="0.234152"/>
    <n v="95.342320000000001"/>
    <n v="88.630608608391952"/>
    <m/>
    <n v="-14681.6"/>
    <n v="-26703.1"/>
    <n v="20"/>
    <m/>
    <m/>
    <m/>
    <m/>
    <m/>
    <m/>
    <m/>
    <m/>
    <m/>
    <n v="109.48250876366372"/>
    <x v="0"/>
  </r>
  <r>
    <s v="23 / 23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758949999999999"/>
    <n v="38.810589999999998"/>
    <n v="0.115772"/>
    <m/>
    <n v="10.248620000000001"/>
    <m/>
    <n v="2.3761999999999998E-2"/>
    <n v="1.094E-2"/>
    <n v="1.4022E-2"/>
    <x v="449"/>
    <n v="0.25276799999999999"/>
    <n v="95.363529999999997"/>
    <n v="88.838093850539195"/>
    <m/>
    <n v="-14684.3"/>
    <n v="-26707.5"/>
    <n v="20"/>
    <m/>
    <m/>
    <m/>
    <m/>
    <m/>
    <m/>
    <m/>
    <m/>
    <m/>
    <n v="114.6448725633205"/>
    <x v="0"/>
  </r>
  <r>
    <s v="23 / 24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800530000000002"/>
    <n v="38.862070000000003"/>
    <n v="0.13425899999999999"/>
    <m/>
    <n v="10.30545"/>
    <m/>
    <n v="1.3904E-2"/>
    <n v="7.3689999999999997E-3"/>
    <n v="7.3860000000000002E-3"/>
    <x v="450"/>
    <n v="0.23988699999999999"/>
    <n v="95.507310000000004"/>
    <n v="88.792179320952599"/>
    <m/>
    <n v="-14687.1"/>
    <n v="-26711.9"/>
    <n v="20"/>
    <m/>
    <m/>
    <m/>
    <m/>
    <m/>
    <m/>
    <m/>
    <m/>
    <m/>
    <n v="119.86023448748443"/>
    <x v="0"/>
  </r>
  <r>
    <s v="23 / 25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685099999999998"/>
    <n v="38.948790000000002"/>
    <n v="0.12328600000000001"/>
    <m/>
    <n v="10.421340000000001"/>
    <m/>
    <n v="2.1533E-2"/>
    <n v="5.2830000000000004E-3"/>
    <n v="1.5986E-2"/>
    <x v="451"/>
    <n v="0.25492399999999998"/>
    <n v="95.624920000000003"/>
    <n v="88.65505435796301"/>
    <m/>
    <n v="-14689.8"/>
    <n v="-26716.3"/>
    <n v="20"/>
    <m/>
    <m/>
    <m/>
    <m/>
    <m/>
    <m/>
    <m/>
    <m/>
    <m/>
    <n v="125.02259828713812"/>
    <x v="0"/>
  </r>
  <r>
    <s v="23 / 26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631259999999997"/>
    <n v="38.836089999999999"/>
    <n v="0.11915000000000001"/>
    <m/>
    <n v="10.26088"/>
    <m/>
    <n v="1.3209E-2"/>
    <n v="1.0475999999999999E-2"/>
    <n v="4.5649999999999996E-3"/>
    <x v="452"/>
    <n v="0.25312899999999999"/>
    <n v="95.264939999999996"/>
    <n v="88.798462559227431"/>
    <m/>
    <n v="-14692.6"/>
    <n v="-26720.799999999999"/>
    <n v="20"/>
    <m/>
    <m/>
    <m/>
    <m/>
    <m/>
    <m/>
    <m/>
    <m/>
    <m/>
    <n v="130.3225982871387"/>
    <x v="0"/>
  </r>
  <r>
    <s v="23 / 27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729460000000003"/>
    <n v="38.952770000000001"/>
    <n v="0.117118"/>
    <m/>
    <n v="10.374090000000001"/>
    <m/>
    <n v="1.7408E-2"/>
    <m/>
    <n v="6.6410000000000002E-3"/>
    <x v="453"/>
    <n v="0.23827799999999999"/>
    <n v="95.585040000000006"/>
    <n v="88.710399985076393"/>
    <m/>
    <n v="-14695.3"/>
    <n v="-26725.200000000001"/>
    <n v="20"/>
    <m/>
    <m/>
    <m/>
    <m/>
    <m/>
    <m/>
    <m/>
    <m/>
    <m/>
    <n v="135.48496208679549"/>
    <x v="0"/>
  </r>
  <r>
    <s v="23 / 28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552759999999999"/>
    <n v="38.754280000000001"/>
    <n v="0.127661"/>
    <m/>
    <n v="10.417289999999999"/>
    <m/>
    <n v="2.3838999999999999E-2"/>
    <n v="1.6636000000000001E-2"/>
    <n v="1.0751E-2"/>
    <x v="454"/>
    <n v="0.224527"/>
    <n v="95.267229999999998"/>
    <n v="88.629762807509707"/>
    <m/>
    <n v="-14698"/>
    <n v="-26729.599999999999"/>
    <n v="20"/>
    <m/>
    <m/>
    <m/>
    <m/>
    <m/>
    <m/>
    <m/>
    <m/>
    <m/>
    <n v="140.64732588645015"/>
    <x v="0"/>
  </r>
  <r>
    <s v="23 / 29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551439999999999"/>
    <n v="38.922580000000004"/>
    <n v="0.13017799999999999"/>
    <m/>
    <n v="10.451840000000001"/>
    <m/>
    <n v="2.2426999999999999E-2"/>
    <n v="1.9186000000000002E-2"/>
    <n v="1.3063E-2"/>
    <x v="455"/>
    <n v="0.222082"/>
    <n v="95.443049999999999"/>
    <n v="88.596057644834701"/>
    <m/>
    <n v="-14700.8"/>
    <n v="-26734.1"/>
    <n v="20"/>
    <m/>
    <m/>
    <m/>
    <m/>
    <m/>
    <m/>
    <m/>
    <m/>
    <m/>
    <n v="145.94732588644976"/>
    <x v="0"/>
  </r>
  <r>
    <s v="23 / 30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627659999999999"/>
    <n v="38.914679999999997"/>
    <n v="0.135634"/>
    <m/>
    <n v="10.638070000000001"/>
    <m/>
    <n v="2.1468999999999999E-2"/>
    <n v="4.2620000000000002E-3"/>
    <n v="1.5479E-2"/>
    <x v="456"/>
    <n v="0.235016"/>
    <n v="95.735870000000006"/>
    <n v="88.433512999997319"/>
    <m/>
    <n v="-14703.5"/>
    <n v="-26738.5"/>
    <n v="20"/>
    <m/>
    <m/>
    <m/>
    <m/>
    <m/>
    <m/>
    <m/>
    <m/>
    <m/>
    <n v="151.10968968610752"/>
    <x v="0"/>
  </r>
  <r>
    <s v="23 / 31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427309999999999"/>
    <n v="38.749319999999997"/>
    <n v="0.12514800000000001"/>
    <m/>
    <n v="10.657450000000001"/>
    <m/>
    <n v="2.2622E-2"/>
    <n v="4.1240000000000001E-3"/>
    <n v="1.3951E-2"/>
    <x v="457"/>
    <n v="0.210313"/>
    <n v="95.339410000000001"/>
    <n v="88.36972883833019"/>
    <m/>
    <n v="-14706.3"/>
    <n v="-26742.9"/>
    <n v="20"/>
    <m/>
    <m/>
    <m/>
    <m/>
    <m/>
    <m/>
    <m/>
    <m/>
    <m/>
    <n v="156.32505161027046"/>
    <x v="0"/>
  </r>
  <r>
    <s v="23 / 32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36309"/>
    <n v="38.739429999999999"/>
    <n v="0.11834"/>
    <m/>
    <n v="10.74898"/>
    <m/>
    <n v="2.0593E-2"/>
    <m/>
    <n v="8.7000000000000001E-5"/>
    <x v="458"/>
    <n v="0.201292"/>
    <n v="95.339039999999997"/>
    <n v="88.26690319809299"/>
    <m/>
    <n v="-14709"/>
    <n v="-26747.4"/>
    <n v="20"/>
    <m/>
    <m/>
    <m/>
    <m/>
    <m/>
    <m/>
    <m/>
    <m/>
    <m/>
    <n v="161.57290831563162"/>
    <x v="0"/>
  </r>
  <r>
    <s v="23 / 33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335839999999997"/>
    <n v="38.816679999999998"/>
    <n v="0.124695"/>
    <m/>
    <n v="10.69726"/>
    <m/>
    <n v="1.3946E-2"/>
    <n v="1.575E-3"/>
    <n v="1.1119E-2"/>
    <x v="459"/>
    <n v="0.202407"/>
    <n v="95.341570000000004"/>
    <n v="88.310561226719756"/>
    <m/>
    <n v="-14711.8"/>
    <n v="-26751.8"/>
    <n v="20"/>
    <m/>
    <m/>
    <m/>
    <m/>
    <m/>
    <m/>
    <m/>
    <m/>
    <m/>
    <n v="166.7882702397915"/>
    <x v="0"/>
  </r>
  <r>
    <s v="23 / 34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423670000000001"/>
    <n v="38.795520000000003"/>
    <n v="0.118909"/>
    <m/>
    <n v="10.8912"/>
    <m/>
    <n v="2.3082999999999999E-2"/>
    <n v="2.0839999999999999E-3"/>
    <n v="1.5755000000000002E-2"/>
    <x v="460"/>
    <n v="0.19004399999999999"/>
    <n v="95.605540000000005"/>
    <n v="88.144044018466104"/>
    <m/>
    <n v="-14714.5"/>
    <n v="-26756.2"/>
    <n v="20"/>
    <m/>
    <m/>
    <m/>
    <m/>
    <m/>
    <m/>
    <m/>
    <m/>
    <m/>
    <n v="171.95063403944926"/>
    <x v="0"/>
  </r>
  <r>
    <s v="23 / 35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249040000000001"/>
    <n v="38.795780000000001"/>
    <n v="0.120083"/>
    <m/>
    <n v="10.82803"/>
    <m/>
    <n v="2.0112000000000001E-2"/>
    <m/>
    <n v="1.47E-2"/>
    <x v="461"/>
    <n v="0.19845099999999999"/>
    <n v="95.391499999999994"/>
    <n v="88.164565346451496"/>
    <m/>
    <n v="-14717.2"/>
    <n v="-26760.7"/>
    <n v="20"/>
    <m/>
    <m/>
    <m/>
    <m/>
    <m/>
    <m/>
    <m/>
    <m/>
    <m/>
    <n v="177.19849074481041"/>
    <x v="0"/>
  </r>
  <r>
    <s v="23 / 36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305520000000001"/>
    <n v="38.698860000000003"/>
    <n v="0.106568"/>
    <m/>
    <n v="11.018890000000001"/>
    <m/>
    <n v="1.9296000000000001E-2"/>
    <n v="2.7320000000000001E-3"/>
    <n v="7.2500000000000004E-3"/>
    <x v="462"/>
    <n v="0.18903500000000001"/>
    <n v="95.494489999999999"/>
    <n v="87.994211411601285"/>
    <m/>
    <n v="-14720"/>
    <n v="-26765.1"/>
    <n v="20"/>
    <m/>
    <m/>
    <m/>
    <m/>
    <m/>
    <m/>
    <m/>
    <m/>
    <m/>
    <n v="182.41385266897029"/>
    <x v="0"/>
  </r>
  <r>
    <s v="23 / 37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139319999999998"/>
    <n v="38.858800000000002"/>
    <n v="0.12443800000000001"/>
    <m/>
    <n v="11.02028"/>
    <m/>
    <n v="2.3798E-2"/>
    <n v="3.797E-3"/>
    <n v="9.6139999999999993E-3"/>
    <x v="463"/>
    <n v="0.22051100000000001"/>
    <n v="95.549670000000006"/>
    <n v="87.953987358731567"/>
    <m/>
    <n v="-14722.7"/>
    <n v="-26769.5"/>
    <n v="20"/>
    <m/>
    <m/>
    <m/>
    <m/>
    <m/>
    <m/>
    <m/>
    <m/>
    <m/>
    <n v="187.57621646862805"/>
    <x v="0"/>
  </r>
  <r>
    <s v="23 / 38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108199999999997"/>
    <n v="38.754249999999999"/>
    <n v="0.13458100000000001"/>
    <m/>
    <n v="11.04537"/>
    <m/>
    <n v="1.9255000000000001E-2"/>
    <m/>
    <n v="6.9639999999999997E-3"/>
    <x v="464"/>
    <n v="0.19955999999999999"/>
    <n v="95.412599999999998"/>
    <n v="87.922557267765654"/>
    <m/>
    <n v="-14725.5"/>
    <n v="-26773.9"/>
    <n v="20"/>
    <m/>
    <m/>
    <m/>
    <m/>
    <m/>
    <m/>
    <m/>
    <m/>
    <m/>
    <n v="192.791578392791"/>
    <x v="0"/>
  </r>
  <r>
    <s v="23 / 39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093760000000003"/>
    <n v="38.724020000000003"/>
    <n v="0.139399"/>
    <m/>
    <n v="11.00787"/>
    <m/>
    <n v="2.5288999999999999E-2"/>
    <m/>
    <n v="9.2530000000000008E-3"/>
    <x v="465"/>
    <n v="0.20238"/>
    <n v="95.344710000000006"/>
    <n v="87.955226996626052"/>
    <m/>
    <n v="-14728.2"/>
    <n v="-26778.400000000001"/>
    <n v="20"/>
    <m/>
    <m/>
    <m/>
    <m/>
    <m/>
    <m/>
    <m/>
    <m/>
    <m/>
    <n v="198.03943509815215"/>
    <x v="0"/>
  </r>
  <r>
    <s v="23 / 40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228290000000001"/>
    <n v="38.695"/>
    <n v="0.118979"/>
    <m/>
    <n v="11.136659999999999"/>
    <m/>
    <n v="2.4035000000000001E-2"/>
    <n v="2.5000000000000001E-3"/>
    <n v="1.404E-2"/>
    <x v="466"/>
    <n v="0.198683"/>
    <n v="95.570629999999994"/>
    <n v="87.863257504322561"/>
    <m/>
    <n v="-14731"/>
    <n v="-26782.799999999999"/>
    <n v="20"/>
    <m/>
    <m/>
    <m/>
    <m/>
    <m/>
    <m/>
    <m/>
    <m/>
    <m/>
    <n v="203.25479702231203"/>
    <x v="0"/>
  </r>
  <r>
    <s v="23 / 41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5.006430000000002"/>
    <n v="38.716819999999998"/>
    <n v="0.12726999999999999"/>
    <m/>
    <n v="11.166740000000001"/>
    <m/>
    <n v="2.2644000000000001E-2"/>
    <n v="9.3030000000000005E-3"/>
    <n v="1.1783E-2"/>
    <x v="467"/>
    <n v="0.20437900000000001"/>
    <n v="95.402180000000001"/>
    <n v="87.781827943316515"/>
    <m/>
    <n v="-14733.7"/>
    <n v="-26787.200000000001"/>
    <n v="20"/>
    <m/>
    <m/>
    <m/>
    <m/>
    <m/>
    <m/>
    <m/>
    <m/>
    <m/>
    <n v="208.41716082196979"/>
    <x v="0"/>
  </r>
  <r>
    <s v="23 / 42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948309999999999"/>
    <n v="38.718800000000002"/>
    <n v="0.12801799999999999"/>
    <m/>
    <n v="11.25155"/>
    <m/>
    <n v="2.3053000000000001E-2"/>
    <n v="4.8139999999999997E-3"/>
    <n v="1.0149999999999999E-2"/>
    <x v="468"/>
    <n v="0.180781"/>
    <n v="95.401470000000003"/>
    <n v="87.686496989146349"/>
    <m/>
    <n v="-14739.3"/>
    <n v="-26796.3"/>
    <n v="20"/>
    <m/>
    <m/>
    <m/>
    <m/>
    <m/>
    <m/>
    <m/>
    <m/>
    <m/>
    <n v="219.10219708769941"/>
    <x v="0"/>
  </r>
  <r>
    <s v="23 / 43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953679999999999"/>
    <n v="38.72898"/>
    <n v="0.121916"/>
    <m/>
    <n v="11.401249999999999"/>
    <m/>
    <n v="1.9889E-2"/>
    <n v="8.3759999999999998E-3"/>
    <n v="7.8110000000000002E-3"/>
    <x v="469"/>
    <n v="0.185639"/>
    <n v="95.601039999999998"/>
    <n v="87.544378404733166"/>
    <m/>
    <n v="-14744.9"/>
    <n v="-26805.3"/>
    <n v="20"/>
    <m/>
    <m/>
    <m/>
    <m/>
    <m/>
    <m/>
    <m/>
    <m/>
    <m/>
    <n v="229.7021970876996"/>
    <x v="0"/>
  </r>
  <r>
    <s v="23 / 44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827579999999998"/>
    <n v="38.702800000000003"/>
    <n v="0.12374400000000001"/>
    <m/>
    <n v="11.29632"/>
    <m/>
    <n v="2.5278999999999999E-2"/>
    <n v="6.5729999999999998E-3"/>
    <n v="1.1682E-2"/>
    <x v="470"/>
    <n v="0.184559"/>
    <n v="95.322299999999998"/>
    <n v="87.614394154589419"/>
    <m/>
    <n v="-14750.5"/>
    <n v="-26814.400000000001"/>
    <n v="20"/>
    <m/>
    <m/>
    <m/>
    <m/>
    <m/>
    <m/>
    <m/>
    <m/>
    <m/>
    <n v="240.38723335343329"/>
    <x v="0"/>
  </r>
  <r>
    <s v="23 / 45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770890000000001"/>
    <n v="38.609139999999996"/>
    <n v="0.12825800000000001"/>
    <m/>
    <n v="11.28468"/>
    <m/>
    <n v="2.5582000000000001E-2"/>
    <n v="2.6380000000000002E-3"/>
    <n v="1.1990000000000001E-2"/>
    <x v="471"/>
    <n v="0.19361500000000001"/>
    <n v="95.184730000000002"/>
    <n v="87.61185633222982"/>
    <m/>
    <n v="-14756.1"/>
    <n v="-26823.4"/>
    <n v="20"/>
    <m/>
    <m/>
    <m/>
    <m/>
    <m/>
    <m/>
    <m/>
    <m/>
    <m/>
    <n v="250.98723335343348"/>
    <x v="0"/>
  </r>
  <r>
    <s v="23 / 46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809260000000002"/>
    <n v="38.604770000000002"/>
    <n v="0.120772"/>
    <m/>
    <n v="11.52997"/>
    <m/>
    <n v="2.2686999999999999E-2"/>
    <n v="6.4770000000000001E-3"/>
    <n v="1.3153E-2"/>
    <x v="472"/>
    <n v="0.19552700000000001"/>
    <n v="95.446309999999997"/>
    <n v="87.386012715712994"/>
    <m/>
    <n v="-14761.7"/>
    <n v="-26832.400000000001"/>
    <n v="20"/>
    <m/>
    <m/>
    <m/>
    <m/>
    <m/>
    <m/>
    <m/>
    <m/>
    <m/>
    <n v="261.58723335343365"/>
    <x v="0"/>
  </r>
  <r>
    <s v="23 / 47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815060000000003"/>
    <n v="38.674579999999999"/>
    <n v="0.124015"/>
    <m/>
    <n v="11.504899999999999"/>
    <m/>
    <n v="2.1319999999999999E-2"/>
    <n v="1.2215E-2"/>
    <n v="1.6277E-2"/>
    <x v="473"/>
    <n v="0.193329"/>
    <n v="95.512079999999997"/>
    <n v="87.411412040360943"/>
    <m/>
    <n v="-14767.3"/>
    <n v="-26841.5"/>
    <n v="20"/>
    <m/>
    <m/>
    <m/>
    <m/>
    <m/>
    <m/>
    <m/>
    <m/>
    <m/>
    <n v="272.27226961916324"/>
    <x v="0"/>
  </r>
  <r>
    <s v="23 / 48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679360000000003"/>
    <n v="38.716520000000003"/>
    <n v="0.11697299999999999"/>
    <m/>
    <n v="11.54054"/>
    <m/>
    <n v="2.2408999999999998E-2"/>
    <n v="6.4330000000000003E-3"/>
    <n v="1.371E-2"/>
    <x v="474"/>
    <n v="0.17084299999999999"/>
    <n v="95.41386"/>
    <n v="87.343850520675005"/>
    <m/>
    <n v="-14772.9"/>
    <n v="-26850.5"/>
    <n v="20"/>
    <m/>
    <m/>
    <m/>
    <m/>
    <m/>
    <m/>
    <m/>
    <m/>
    <m/>
    <n v="282.87226961916343"/>
    <x v="0"/>
  </r>
  <r>
    <s v="23 / 49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770180000000003"/>
    <n v="38.665419999999997"/>
    <n v="0.11511"/>
    <m/>
    <n v="11.67722"/>
    <m/>
    <n v="2.6128999999999999E-2"/>
    <n v="1.1653E-2"/>
    <n v="8.4019999999999997E-3"/>
    <x v="475"/>
    <n v="0.17403299999999999"/>
    <n v="95.612340000000003"/>
    <n v="87.235756437058413"/>
    <m/>
    <n v="-14778.5"/>
    <n v="-26859.599999999999"/>
    <n v="20"/>
    <m/>
    <m/>
    <m/>
    <m/>
    <m/>
    <m/>
    <m/>
    <m/>
    <m/>
    <n v="293.55730588489399"/>
    <x v="0"/>
  </r>
  <r>
    <s v="23 / 50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663879999999999"/>
    <n v="38.660980000000002"/>
    <n v="0.12942799999999999"/>
    <m/>
    <n v="11.710929999999999"/>
    <m/>
    <n v="1.6997000000000002E-2"/>
    <n v="7.2150000000000001E-3"/>
    <n v="9.8910000000000005E-3"/>
    <x v="476"/>
    <n v="0.191692"/>
    <n v="95.541889999999995"/>
    <n v="87.177070486759874"/>
    <m/>
    <n v="-14784.1"/>
    <n v="-26868.6"/>
    <n v="20"/>
    <m/>
    <m/>
    <m/>
    <m/>
    <m/>
    <m/>
    <m/>
    <m/>
    <m/>
    <n v="304.15730588489419"/>
    <x v="0"/>
  </r>
  <r>
    <s v="23 / 51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694099999999999"/>
    <n v="38.711739999999999"/>
    <n v="0.122"/>
    <m/>
    <n v="11.75625"/>
    <m/>
    <n v="2.632E-2"/>
    <n v="3.7929999999999999E-3"/>
    <n v="6.2830000000000004E-3"/>
    <x v="477"/>
    <n v="0.192054"/>
    <n v="95.660899999999998"/>
    <n v="87.141413523312778"/>
    <m/>
    <n v="-14789.6"/>
    <n v="-26877.599999999999"/>
    <n v="20"/>
    <m/>
    <m/>
    <m/>
    <m/>
    <m/>
    <m/>
    <m/>
    <m/>
    <m/>
    <n v="314.7048174397587"/>
    <x v="0"/>
  </r>
  <r>
    <s v="23 / 52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595570000000002"/>
    <n v="38.63776"/>
    <n v="0.118505"/>
    <m/>
    <n v="11.727029999999999"/>
    <m/>
    <n v="2.6720000000000001E-2"/>
    <n v="1.4662E-2"/>
    <n v="9.7000000000000003E-3"/>
    <x v="478"/>
    <n v="0.175535"/>
    <n v="95.453029999999998"/>
    <n v="87.144565171902869"/>
    <m/>
    <n v="-14795.2"/>
    <n v="-26886.7"/>
    <n v="20"/>
    <m/>
    <m/>
    <m/>
    <m/>
    <m/>
    <m/>
    <m/>
    <m/>
    <m/>
    <n v="325.38985370549238"/>
    <x v="0"/>
  </r>
  <r>
    <s v="23 / 53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580570000000002"/>
    <n v="38.664949999999997"/>
    <n v="0.12942200000000001"/>
    <m/>
    <n v="11.86608"/>
    <m/>
    <n v="2.1599E-2"/>
    <n v="2.774E-3"/>
    <n v="1.1495E-2"/>
    <x v="479"/>
    <n v="0.16730500000000001"/>
    <n v="95.607830000000007"/>
    <n v="87.008138453844879"/>
    <m/>
    <n v="-14800.8"/>
    <n v="-26895.7"/>
    <n v="20"/>
    <m/>
    <m/>
    <m/>
    <m/>
    <m/>
    <m/>
    <m/>
    <m/>
    <m/>
    <n v="335.98985370549161"/>
    <x v="0"/>
  </r>
  <r>
    <s v="23 / 54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547220000000003"/>
    <n v="38.632170000000002"/>
    <n v="0.125725"/>
    <m/>
    <n v="11.95088"/>
    <m/>
    <n v="2.9769E-2"/>
    <n v="1.0125E-2"/>
    <n v="1.5299E-2"/>
    <x v="480"/>
    <n v="0.193714"/>
    <n v="95.669039999999995"/>
    <n v="86.918918247241322"/>
    <m/>
    <n v="-14806.4"/>
    <n v="-26904.799999999999"/>
    <n v="20"/>
    <m/>
    <m/>
    <m/>
    <m/>
    <m/>
    <m/>
    <m/>
    <m/>
    <m/>
    <n v="346.67488997122217"/>
    <x v="0"/>
  </r>
  <r>
    <s v="23 / 55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514830000000003"/>
    <n v="38.647539999999999"/>
    <n v="0.119563"/>
    <m/>
    <n v="11.7536"/>
    <m/>
    <n v="2.4066000000000001E-2"/>
    <n v="8.6049999999999998E-3"/>
    <n v="4.5450000000000004E-3"/>
    <x v="481"/>
    <n v="0.190139"/>
    <n v="95.407390000000007"/>
    <n v="87.098851114113998"/>
    <m/>
    <n v="-14812"/>
    <n v="-26913.8"/>
    <n v="20"/>
    <m/>
    <m/>
    <m/>
    <m/>
    <m/>
    <m/>
    <m/>
    <m/>
    <m/>
    <n v="357.27488997122236"/>
    <x v="0"/>
  </r>
  <r>
    <s v="23 / 56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450409999999998"/>
    <n v="38.549979999999998"/>
    <n v="0.124623"/>
    <m/>
    <n v="11.96205"/>
    <m/>
    <n v="2.1506999999999998E-2"/>
    <n v="1.239E-2"/>
    <n v="7.7759999999999999E-3"/>
    <x v="482"/>
    <n v="0.182092"/>
    <n v="95.456090000000003"/>
    <n v="86.883524249518132"/>
    <m/>
    <n v="-14817.6"/>
    <n v="-26922.799999999999"/>
    <n v="20"/>
    <m/>
    <m/>
    <m/>
    <m/>
    <m/>
    <m/>
    <m/>
    <m/>
    <m/>
    <n v="367.87488997122256"/>
    <x v="0"/>
  </r>
  <r>
    <s v="23 / 57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428849999999997"/>
    <n v="38.662579999999998"/>
    <n v="0.101719"/>
    <m/>
    <n v="12.07504"/>
    <m/>
    <n v="2.4187E-2"/>
    <n v="1.0681E-2"/>
    <n v="1.3074000000000001E-2"/>
    <x v="483"/>
    <n v="0.17942"/>
    <n v="95.674160000000001"/>
    <n v="86.770440274007427"/>
    <m/>
    <n v="-14823.2"/>
    <n v="-26931.9"/>
    <n v="20"/>
    <m/>
    <m/>
    <m/>
    <m/>
    <m/>
    <m/>
    <m/>
    <m/>
    <m/>
    <n v="378.55992623695624"/>
    <x v="0"/>
  </r>
  <r>
    <s v="23 / 58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249339999999997"/>
    <n v="38.582360000000001"/>
    <n v="0.11808200000000001"/>
    <m/>
    <n v="11.998989999999999"/>
    <m/>
    <n v="2.2623999999999998E-2"/>
    <n v="1.3129E-2"/>
    <n v="1.2661E-2"/>
    <x v="484"/>
    <n v="0.18611"/>
    <n v="95.352680000000007"/>
    <n v="86.796470289980874"/>
    <m/>
    <n v="-14828.8"/>
    <n v="-26940.9"/>
    <n v="20"/>
    <m/>
    <m/>
    <m/>
    <m/>
    <m/>
    <m/>
    <m/>
    <m/>
    <m/>
    <n v="389.15992623695547"/>
    <x v="0"/>
  </r>
  <r>
    <s v="23 / 59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467140000000001"/>
    <n v="38.529710000000001"/>
    <n v="0.107752"/>
    <m/>
    <n v="12.081709999999999"/>
    <m/>
    <n v="2.1982999999999999E-2"/>
    <n v="1.6410000000000001E-2"/>
    <n v="8.2740000000000001E-3"/>
    <x v="485"/>
    <n v="0.148058"/>
    <n v="95.539599999999993"/>
    <n v="86.773992177420084"/>
    <m/>
    <n v="-14834.4"/>
    <n v="-26950"/>
    <n v="20"/>
    <m/>
    <m/>
    <m/>
    <m/>
    <m/>
    <m/>
    <m/>
    <m/>
    <m/>
    <n v="399.84496250268603"/>
    <x v="0"/>
  </r>
  <r>
    <s v="23 / 60 . "/>
    <s v="AZ18_WHT06_ol42_lasermount_prof3_Caxis_"/>
    <s v="olivine"/>
    <s v="Phenocryst"/>
    <m/>
    <s v="ol42"/>
    <m/>
    <s v="prof 3"/>
    <s v="AZ18 WHT06_ol42_prof 3"/>
    <m/>
    <x v="6"/>
    <d v="2020-07-01T00:00:00"/>
    <s v="bad"/>
    <x v="0"/>
    <m/>
    <n v="44.411639999999998"/>
    <n v="38.66771"/>
    <n v="0.109824"/>
    <m/>
    <n v="12.29603"/>
    <m/>
    <n v="2.6376E-2"/>
    <n v="5.2209999999999999E-3"/>
    <n v="1.4213999999999999E-2"/>
    <x v="486"/>
    <n v="0.14851500000000001"/>
    <n v="95.836929999999995"/>
    <n v="86.556348617303641"/>
    <m/>
    <n v="-14840"/>
    <n v="-26959"/>
    <n v="20"/>
    <m/>
    <m/>
    <m/>
    <m/>
    <m/>
    <m/>
    <m/>
    <m/>
    <m/>
    <n v="410.44496250268622"/>
    <x v="0"/>
  </r>
  <r>
    <s v="24 / 1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185490000000001"/>
    <n v="41.152189999999997"/>
    <n v="0.15836700000000001"/>
    <m/>
    <n v="13.87196"/>
    <m/>
    <n v="3.1831999999999999E-2"/>
    <n v="8.0770000000000008E-3"/>
    <n v="1.5848999999999999E-2"/>
    <x v="487"/>
    <n v="0.22040000000000001"/>
    <n v="102.8036"/>
    <n v="85.842634562292673"/>
    <m/>
    <n v="-8532"/>
    <n v="-2639"/>
    <n v="27"/>
    <m/>
    <m/>
    <m/>
    <m/>
    <m/>
    <m/>
    <m/>
    <m/>
    <m/>
    <n v="0"/>
    <x v="0"/>
  </r>
  <r>
    <s v="24 / 2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095660000000002"/>
    <n v="40.933129999999998"/>
    <n v="0.152221"/>
    <m/>
    <n v="13.837070000000001"/>
    <m/>
    <n v="2.6116E-2"/>
    <n v="1.6012999999999999E-2"/>
    <n v="1.4902E-2"/>
    <x v="488"/>
    <n v="0.25435799999999997"/>
    <n v="102.5146"/>
    <n v="85.850081315107033"/>
    <m/>
    <n v="-8530"/>
    <n v="-2637.5"/>
    <n v="27"/>
    <m/>
    <m/>
    <m/>
    <m/>
    <m/>
    <m/>
    <m/>
    <m/>
    <m/>
    <n v="2.5"/>
    <x v="0"/>
  </r>
  <r>
    <s v="24 / 3 . "/>
    <s v="AZ18_WHT06_ol40_newname_prof2_Caxis_"/>
    <s v="olivine"/>
    <s v="Phenocryst"/>
    <m/>
    <s v="ol40"/>
    <m/>
    <s v="prof 2"/>
    <s v="AZ18 WHT06_ol40_prof 2"/>
    <m/>
    <x v="6"/>
    <d v="2020-07-01T00:00:00"/>
    <s v="bad"/>
    <x v="0"/>
    <m/>
    <n v="42.815150000000003"/>
    <n v="37.078330000000001"/>
    <n v="0.111649"/>
    <m/>
    <n v="12.42159"/>
    <m/>
    <n v="6.94E-3"/>
    <n v="2.3E-5"/>
    <n v="1.7E-5"/>
    <x v="489"/>
    <n v="0.240004"/>
    <n v="92.753829999999994"/>
    <n v="86.00276437619857"/>
    <m/>
    <n v="-8528"/>
    <n v="-2635.9"/>
    <n v="27"/>
    <m/>
    <m/>
    <m/>
    <m/>
    <m/>
    <m/>
    <m/>
    <m/>
    <m/>
    <n v="5.0612496949730827"/>
    <x v="0"/>
  </r>
  <r>
    <s v="24 / 4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017879999999998"/>
    <n v="40.933219999999999"/>
    <n v="0.13378200000000001"/>
    <m/>
    <n v="13.79487"/>
    <m/>
    <n v="2.4448999999999999E-2"/>
    <n v="1.1584000000000001E-2"/>
    <n v="1.9893999999999998E-2"/>
    <x v="490"/>
    <n v="0.23994699999999999"/>
    <n v="102.3724"/>
    <n v="85.867098573502702"/>
    <m/>
    <n v="-8526.1"/>
    <n v="-2634.4"/>
    <n v="27"/>
    <m/>
    <m/>
    <m/>
    <m/>
    <m/>
    <m/>
    <m/>
    <m/>
    <m/>
    <n v="7.4819933823548386"/>
    <x v="0"/>
  </r>
  <r>
    <s v="24 / 5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089480000000002"/>
    <n v="40.978160000000003"/>
    <n v="0.14802399999999999"/>
    <m/>
    <n v="13.926539999999999"/>
    <m/>
    <n v="2.7560000000000001E-2"/>
    <n v="1.5507999999999999E-2"/>
    <n v="1.5143E-2"/>
    <x v="491"/>
    <n v="0.24988299999999999"/>
    <n v="102.633"/>
    <n v="85.770010051369482"/>
    <m/>
    <n v="-8524.1"/>
    <n v="-2632.9"/>
    <n v="27"/>
    <m/>
    <m/>
    <m/>
    <m/>
    <m/>
    <m/>
    <m/>
    <m/>
    <m/>
    <n v="9.9819933823548386"/>
    <x v="0"/>
  </r>
  <r>
    <s v="24 / 6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182479999999998"/>
    <n v="41.007129999999997"/>
    <n v="0.163525"/>
    <m/>
    <n v="13.73804"/>
    <m/>
    <n v="2.9307E-2"/>
    <n v="7.4330000000000004E-3"/>
    <n v="2.0988E-2"/>
    <x v="492"/>
    <n v="0.24492700000000001"/>
    <n v="102.5514"/>
    <n v="85.959351988383744"/>
    <m/>
    <n v="-8522.1"/>
    <n v="-2631.3"/>
    <n v="27"/>
    <m/>
    <m/>
    <m/>
    <m/>
    <m/>
    <m/>
    <m/>
    <m/>
    <m/>
    <n v="12.543243077327922"/>
    <x v="0"/>
  </r>
  <r>
    <s v="24 / 7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6.996110000000002"/>
    <n v="40.845390000000002"/>
    <n v="0.15257599999999999"/>
    <m/>
    <n v="13.68328"/>
    <m/>
    <n v="2.7817999999999999E-2"/>
    <n v="1.4727000000000001E-2"/>
    <n v="1.4075000000000001E-2"/>
    <x v="493"/>
    <n v="0.25763200000000003"/>
    <n v="102.1735"/>
    <n v="85.95978427489365"/>
    <m/>
    <n v="-8520.1"/>
    <n v="-2629.8"/>
    <n v="27"/>
    <m/>
    <m/>
    <m/>
    <m/>
    <m/>
    <m/>
    <m/>
    <m/>
    <m/>
    <n v="15.043243077327922"/>
    <x v="0"/>
  </r>
  <r>
    <s v="24 / 8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0456"/>
    <n v="40.878889999999998"/>
    <n v="0.158718"/>
    <m/>
    <n v="13.70201"/>
    <m/>
    <n v="2.8039000000000001E-2"/>
    <n v="1.1726E-2"/>
    <n v="1.6018999999999999E-2"/>
    <x v="494"/>
    <n v="0.25029400000000002"/>
    <n v="102.28019999999999"/>
    <n v="85.955983708176589"/>
    <m/>
    <n v="-8518.2000000000007"/>
    <n v="-2628.3"/>
    <n v="27"/>
    <m/>
    <m/>
    <m/>
    <m/>
    <m/>
    <m/>
    <m/>
    <m/>
    <m/>
    <n v="17.463986764709677"/>
    <x v="0"/>
  </r>
  <r>
    <s v="24 / 9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0749"/>
    <n v="40.911000000000001"/>
    <n v="0.15579200000000001"/>
    <m/>
    <n v="13.65635"/>
    <m/>
    <n v="2.5662999999999998E-2"/>
    <n v="1.422E-2"/>
    <n v="1.0354E-2"/>
    <x v="495"/>
    <n v="0.261683"/>
    <n v="102.2908"/>
    <n v="86.003722369716357"/>
    <m/>
    <n v="-8516.2000000000007"/>
    <n v="-2626.7"/>
    <n v="27"/>
    <m/>
    <m/>
    <m/>
    <m/>
    <m/>
    <m/>
    <m/>
    <m/>
    <m/>
    <n v="20.025236459683043"/>
    <x v="0"/>
  </r>
  <r>
    <s v="24 / 10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187109999999997"/>
    <n v="40.957900000000002"/>
    <n v="0.14063800000000001"/>
    <m/>
    <n v="13.79842"/>
    <m/>
    <n v="2.9996999999999999E-2"/>
    <n v="2.1333000000000001E-2"/>
    <n v="1.5727999999999999E-2"/>
    <x v="496"/>
    <n v="0.26674199999999998"/>
    <n v="102.58540000000001"/>
    <n v="85.907529550959978"/>
    <m/>
    <n v="-8514.2000000000007"/>
    <n v="-2625.2"/>
    <n v="27"/>
    <m/>
    <m/>
    <m/>
    <m/>
    <m/>
    <m/>
    <m/>
    <m/>
    <m/>
    <n v="22.525236459683043"/>
    <x v="0"/>
  </r>
  <r>
    <s v="24 / 11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132530000000003"/>
    <n v="40.94706"/>
    <n v="0.15472900000000001"/>
    <m/>
    <n v="13.6158"/>
    <m/>
    <n v="3.3035000000000002E-2"/>
    <n v="2.3687E-2"/>
    <n v="2.0459000000000001E-2"/>
    <x v="497"/>
    <n v="0.27539000000000002"/>
    <n v="102.3699"/>
    <n v="86.054167235887377"/>
    <m/>
    <n v="-8512.2000000000007"/>
    <n v="-2623.7"/>
    <n v="27"/>
    <m/>
    <m/>
    <m/>
    <m/>
    <m/>
    <m/>
    <m/>
    <m/>
    <m/>
    <n v="25.025236459683043"/>
    <x v="0"/>
  </r>
  <r>
    <s v="24 / 12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186489999999999"/>
    <n v="40.857529999999997"/>
    <n v="0.14126900000000001"/>
    <m/>
    <n v="13.613049999999999"/>
    <m/>
    <n v="2.6366000000000001E-2"/>
    <n v="1.0068000000000001E-2"/>
    <n v="1.5063E-2"/>
    <x v="498"/>
    <n v="0.26126899999999997"/>
    <n v="102.31059999999999"/>
    <n v="86.070313683934103"/>
    <m/>
    <n v="-8510.2999999999993"/>
    <n v="-2622.1"/>
    <n v="27"/>
    <m/>
    <m/>
    <m/>
    <m/>
    <m/>
    <m/>
    <m/>
    <m/>
    <m/>
    <n v="27.509184929358941"/>
    <x v="0"/>
  </r>
  <r>
    <s v="24 / 13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033160000000002"/>
    <n v="40.707059999999998"/>
    <n v="0.15814700000000001"/>
    <m/>
    <n v="13.52534"/>
    <m/>
    <n v="2.9523000000000001E-2"/>
    <n v="2.6179999999999998E-2"/>
    <n v="1.6941999999999999E-2"/>
    <x v="499"/>
    <n v="0.25644699999999998"/>
    <n v="101.9278"/>
    <n v="86.108751191935426"/>
    <m/>
    <n v="-8508.2999999999993"/>
    <n v="-2620.6"/>
    <n v="27"/>
    <m/>
    <m/>
    <m/>
    <m/>
    <m/>
    <m/>
    <m/>
    <m/>
    <m/>
    <n v="30.009184929358941"/>
    <x v="0"/>
  </r>
  <r>
    <s v="24 / 14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115609999999997"/>
    <n v="40.812890000000003"/>
    <n v="0.14580699999999999"/>
    <m/>
    <n v="13.48992"/>
    <m/>
    <n v="2.7341000000000001E-2"/>
    <n v="6.4599999999999998E-4"/>
    <n v="1.8010000000000002E-2"/>
    <x v="500"/>
    <n v="0.24583199999999999"/>
    <n v="102.0067"/>
    <n v="86.160982905566769"/>
    <m/>
    <n v="-8506.2999999999993"/>
    <n v="-2619.1"/>
    <n v="27"/>
    <m/>
    <m/>
    <m/>
    <m/>
    <m/>
    <m/>
    <m/>
    <m/>
    <m/>
    <n v="32.509184929358938"/>
    <x v="0"/>
  </r>
  <r>
    <s v="24 / 15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132260000000002"/>
    <n v="40.848799999999997"/>
    <n v="0.14397199999999999"/>
    <m/>
    <n v="13.53288"/>
    <m/>
    <n v="3.1272000000000001E-2"/>
    <n v="2.771E-3"/>
    <n v="1.4041E-2"/>
    <x v="501"/>
    <n v="0.26361600000000002"/>
    <n v="102.1477"/>
    <n v="86.127252756434132"/>
    <m/>
    <n v="-8504.2999999999993"/>
    <n v="-2617.5"/>
    <n v="27"/>
    <m/>
    <m/>
    <m/>
    <m/>
    <m/>
    <m/>
    <m/>
    <m/>
    <m/>
    <n v="35.070434624332023"/>
    <x v="0"/>
  </r>
  <r>
    <s v="24 / 16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111989999999999"/>
    <n v="40.808239999999998"/>
    <n v="0.13585900000000001"/>
    <m/>
    <n v="13.40455"/>
    <m/>
    <n v="2.6855E-2"/>
    <n v="8.8210000000000007E-3"/>
    <n v="2.0677999999999998E-2"/>
    <x v="502"/>
    <n v="0.26211600000000002"/>
    <n v="101.94450000000001"/>
    <n v="86.235594854606546"/>
    <m/>
    <n v="-8502.4"/>
    <n v="-2616"/>
    <n v="27"/>
    <m/>
    <m/>
    <m/>
    <m/>
    <m/>
    <m/>
    <m/>
    <m/>
    <m/>
    <n v="37.491178311713782"/>
    <x v="0"/>
  </r>
  <r>
    <s v="24 / 17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239989999999999"/>
    <n v="40.879620000000003"/>
    <n v="0.14604900000000001"/>
    <m/>
    <n v="13.50681"/>
    <m/>
    <n v="3.3508999999999997E-2"/>
    <n v="2.032E-3"/>
    <n v="8.4550000000000007E-3"/>
    <x v="503"/>
    <n v="0.27566800000000002"/>
    <n v="102.2586"/>
    <n v="86.177494616681187"/>
    <m/>
    <n v="-8500.4"/>
    <n v="-2614.5"/>
    <n v="27"/>
    <m/>
    <m/>
    <m/>
    <m/>
    <m/>
    <m/>
    <m/>
    <m/>
    <m/>
    <n v="39.991178311713782"/>
    <x v="0"/>
  </r>
  <r>
    <s v="24 / 18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208509999999997"/>
    <n v="40.976379999999999"/>
    <n v="0.15320900000000001"/>
    <m/>
    <n v="13.44337"/>
    <m/>
    <n v="2.9456E-2"/>
    <n v="1.4596E-2"/>
    <n v="1.2891E-2"/>
    <x v="504"/>
    <n v="0.27862799999999999"/>
    <n v="102.2688"/>
    <n v="86.225560691876368"/>
    <m/>
    <n v="-8498.4"/>
    <n v="-2613"/>
    <n v="27"/>
    <m/>
    <m/>
    <m/>
    <m/>
    <m/>
    <m/>
    <m/>
    <m/>
    <m/>
    <n v="42.491178311713782"/>
    <x v="0"/>
  </r>
  <r>
    <s v="24 / 19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086620000000003"/>
    <n v="40.789380000000001"/>
    <n v="0.15523899999999999"/>
    <m/>
    <n v="13.30819"/>
    <m/>
    <n v="3.2516999999999997E-2"/>
    <n v="1.5011999999999999E-2"/>
    <n v="1.3339999999999999E-2"/>
    <x v="505"/>
    <n v="0.27582400000000001"/>
    <n v="101.86669999999999"/>
    <n v="86.314649713682172"/>
    <m/>
    <n v="-8496.4"/>
    <n v="-2611.4"/>
    <n v="27"/>
    <m/>
    <m/>
    <m/>
    <m/>
    <m/>
    <m/>
    <m/>
    <m/>
    <m/>
    <n v="45.052428006686867"/>
    <x v="0"/>
  </r>
  <r>
    <s v="24 / 20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124110000000002"/>
    <n v="40.661909999999999"/>
    <n v="0.148308"/>
    <m/>
    <n v="13.292770000000001"/>
    <m/>
    <n v="2.7470000000000001E-2"/>
    <n v="2.4250000000000001E-2"/>
    <n v="1.6111E-2"/>
    <x v="506"/>
    <n v="0.28353600000000001"/>
    <n v="101.7483"/>
    <n v="86.337735035138181"/>
    <m/>
    <n v="-8494.5"/>
    <n v="-2609.9"/>
    <n v="27"/>
    <m/>
    <m/>
    <m/>
    <m/>
    <m/>
    <m/>
    <m/>
    <m/>
    <m/>
    <n v="47.473171694068625"/>
    <x v="0"/>
  </r>
  <r>
    <s v="24 / 21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298549999999999"/>
    <n v="40.916080000000001"/>
    <n v="0.14591499999999999"/>
    <m/>
    <n v="13.346869999999999"/>
    <m/>
    <n v="3.2273999999999997E-2"/>
    <n v="2.5089E-2"/>
    <n v="1.8648999999999999E-2"/>
    <x v="507"/>
    <n v="0.292543"/>
    <n v="102.2394"/>
    <n v="86.333400219828221"/>
    <m/>
    <n v="-8492.5"/>
    <n v="-2608.4"/>
    <n v="27"/>
    <m/>
    <m/>
    <m/>
    <m/>
    <m/>
    <m/>
    <m/>
    <m/>
    <m/>
    <n v="49.973171694068625"/>
    <x v="0"/>
  </r>
  <r>
    <s v="24 / 22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164729999999999"/>
    <n v="40.839700000000001"/>
    <n v="0.160216"/>
    <m/>
    <n v="13.13983"/>
    <m/>
    <n v="2.7883000000000002E-2"/>
    <n v="2.6799E-2"/>
    <n v="1.3422E-2"/>
    <x v="508"/>
    <n v="0.27172600000000002"/>
    <n v="101.8078"/>
    <n v="86.48373295735253"/>
    <m/>
    <n v="-8490.5"/>
    <n v="-2606.8000000000002"/>
    <n v="27"/>
    <m/>
    <m/>
    <m/>
    <m/>
    <m/>
    <m/>
    <m/>
    <m/>
    <m/>
    <n v="52.534421389041711"/>
    <x v="0"/>
  </r>
  <r>
    <s v="24 / 23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300629999999998"/>
    <n v="40.789969999999997"/>
    <n v="0.149336"/>
    <m/>
    <n v="13.267440000000001"/>
    <m/>
    <n v="2.7730999999999999E-2"/>
    <n v="1.8204999999999999E-2"/>
    <n v="1.9338000000000001E-2"/>
    <x v="509"/>
    <n v="0.28228500000000001"/>
    <n v="102.0273"/>
    <n v="86.404194202077832"/>
    <m/>
    <n v="-8488.5"/>
    <n v="-2605.3000000000002"/>
    <n v="27"/>
    <m/>
    <m/>
    <m/>
    <m/>
    <m/>
    <m/>
    <m/>
    <m/>
    <m/>
    <n v="55.034421389041711"/>
    <x v="0"/>
  </r>
  <r>
    <s v="24 / 24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28828"/>
    <n v="40.711150000000004"/>
    <n v="0.157194"/>
    <m/>
    <n v="13.220739999999999"/>
    <m/>
    <n v="3.1092999999999999E-2"/>
    <n v="1.9403E-2"/>
    <n v="1.4038999999999999E-2"/>
    <x v="510"/>
    <n v="0.26876699999999998"/>
    <n v="101.873"/>
    <n v="86.442497566715076"/>
    <m/>
    <n v="-8486.6"/>
    <n v="-2603.8000000000002"/>
    <n v="27"/>
    <m/>
    <m/>
    <m/>
    <m/>
    <m/>
    <m/>
    <m/>
    <m/>
    <m/>
    <n v="57.455165076423469"/>
    <x v="0"/>
  </r>
  <r>
    <s v="24 / 25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36627"/>
    <n v="40.861089999999997"/>
    <n v="0.16137799999999999"/>
    <m/>
    <n v="13.183400000000001"/>
    <m/>
    <n v="2.9328E-2"/>
    <n v="1.5616E-2"/>
    <n v="1.5121000000000001E-2"/>
    <x v="511"/>
    <n v="0.28383000000000003"/>
    <n v="102.077"/>
    <n v="86.494875594153569"/>
    <m/>
    <n v="-8484.6"/>
    <n v="-2602.1999999999998"/>
    <n v="27"/>
    <m/>
    <m/>
    <m/>
    <m/>
    <m/>
    <m/>
    <m/>
    <m/>
    <m/>
    <n v="60.016414771396839"/>
    <x v="0"/>
  </r>
  <r>
    <s v="24 / 26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238410000000002"/>
    <n v="40.843310000000002"/>
    <n v="0.14002899999999999"/>
    <m/>
    <n v="13.05406"/>
    <m/>
    <n v="3.0837E-2"/>
    <n v="1.6133000000000002E-2"/>
    <n v="2.1401E-2"/>
    <x v="512"/>
    <n v="0.287856"/>
    <n v="101.77809999999999"/>
    <n v="86.578253453893836"/>
    <m/>
    <n v="-8482.6"/>
    <n v="-2600.6999999999998"/>
    <n v="27"/>
    <m/>
    <m/>
    <m/>
    <m/>
    <m/>
    <m/>
    <m/>
    <m/>
    <m/>
    <n v="62.516414771396839"/>
    <x v="0"/>
  </r>
  <r>
    <s v="24 / 27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301180000000002"/>
    <n v="40.809629999999999"/>
    <n v="0.149226"/>
    <m/>
    <n v="13.08305"/>
    <m/>
    <n v="3.2946000000000003E-2"/>
    <n v="1.553E-2"/>
    <n v="1.4781000000000001E-2"/>
    <x v="513"/>
    <n v="0.30974099999999999"/>
    <n v="101.8785"/>
    <n v="86.567901926121436"/>
    <m/>
    <n v="-8480.6"/>
    <n v="-2599.1999999999998"/>
    <n v="27"/>
    <m/>
    <m/>
    <m/>
    <m/>
    <m/>
    <m/>
    <m/>
    <m/>
    <m/>
    <n v="65.016414771396839"/>
    <x v="0"/>
  </r>
  <r>
    <s v="24 / 28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39855"/>
    <n v="40.768880000000003"/>
    <n v="0.149122"/>
    <m/>
    <n v="12.946899999999999"/>
    <m/>
    <n v="3.1736E-2"/>
    <n v="1.9415999999999999E-2"/>
    <n v="1.2623000000000001E-2"/>
    <x v="514"/>
    <n v="0.28152100000000002"/>
    <n v="101.7679"/>
    <n v="86.712789765386219"/>
    <m/>
    <n v="-8478.7000000000007"/>
    <n v="-2597.6"/>
    <n v="27"/>
    <m/>
    <m/>
    <m/>
    <m/>
    <m/>
    <m/>
    <m/>
    <m/>
    <m/>
    <n v="67.500363241071341"/>
    <x v="0"/>
  </r>
  <r>
    <s v="24 / 29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400179999999999"/>
    <n v="40.779789999999998"/>
    <n v="0.14785999999999999"/>
    <m/>
    <n v="12.90869"/>
    <m/>
    <n v="3.0980000000000001E-2"/>
    <n v="1.4050999999999999E-2"/>
    <n v="2.0565E-2"/>
    <x v="515"/>
    <n v="0.29442499999999999"/>
    <n v="101.77119999999999"/>
    <n v="86.747195012379848"/>
    <m/>
    <n v="-8476.7000000000007"/>
    <n v="-2596.1"/>
    <n v="27"/>
    <m/>
    <m/>
    <m/>
    <m/>
    <m/>
    <m/>
    <m/>
    <m/>
    <m/>
    <n v="70.000363241071341"/>
    <x v="0"/>
  </r>
  <r>
    <s v="24 / 30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430779999999999"/>
    <n v="40.763150000000003"/>
    <n v="0.14582899999999999"/>
    <m/>
    <n v="12.938549999999999"/>
    <m/>
    <n v="2.8972000000000001E-2"/>
    <n v="2.5610000000000001E-2"/>
    <n v="2.0833999999999998E-2"/>
    <x v="516"/>
    <n v="0.28837699999999999"/>
    <n v="101.81319999999999"/>
    <n v="86.728042429157199"/>
    <m/>
    <n v="-8474.7000000000007"/>
    <n v="-2594.6"/>
    <n v="27"/>
    <m/>
    <m/>
    <m/>
    <m/>
    <m/>
    <m/>
    <m/>
    <m/>
    <m/>
    <n v="72.500363241071341"/>
    <x v="0"/>
  </r>
  <r>
    <s v="24 / 31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429760000000002"/>
    <n v="40.839199999999998"/>
    <n v="0.15764600000000001"/>
    <m/>
    <n v="12.80059"/>
    <m/>
    <n v="3.3713E-2"/>
    <n v="1.1606E-2"/>
    <n v="1.8561999999999999E-2"/>
    <x v="517"/>
    <n v="0.29049399999999997"/>
    <n v="101.76130000000001"/>
    <n v="86.850701875312595"/>
    <m/>
    <n v="-8472.7000000000007"/>
    <n v="-2593"/>
    <n v="27"/>
    <m/>
    <m/>
    <m/>
    <m/>
    <m/>
    <m/>
    <m/>
    <m/>
    <m/>
    <n v="75.061612936044426"/>
    <x v="0"/>
  </r>
  <r>
    <s v="24 / 32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540210000000002"/>
    <n v="40.801400000000001"/>
    <n v="0.141319"/>
    <m/>
    <n v="12.865690000000001"/>
    <m/>
    <n v="2.9961000000000002E-2"/>
    <n v="1.8905000000000002E-2"/>
    <n v="1.6367E-2"/>
    <x v="518"/>
    <n v="0.31450600000000001"/>
    <n v="101.9055"/>
    <n v="86.819308003115523"/>
    <m/>
    <n v="-8470.7999999999993"/>
    <n v="-2591.5"/>
    <n v="27"/>
    <m/>
    <m/>
    <m/>
    <m/>
    <m/>
    <m/>
    <m/>
    <m/>
    <m/>
    <n v="77.482356623427606"/>
    <x v="0"/>
  </r>
  <r>
    <s v="24 / 33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621679999999998"/>
    <n v="40.841279999999998"/>
    <n v="0.14655000000000001"/>
    <m/>
    <n v="12.88813"/>
    <m/>
    <n v="3.3250000000000002E-2"/>
    <n v="1.2067E-2"/>
    <n v="1.7919000000000001E-2"/>
    <x v="519"/>
    <n v="0.31483800000000001"/>
    <n v="102.02930000000001"/>
    <n v="86.818953558483031"/>
    <m/>
    <n v="-8468.7999999999993"/>
    <n v="-2590"/>
    <n v="27"/>
    <m/>
    <m/>
    <m/>
    <m/>
    <m/>
    <m/>
    <m/>
    <m/>
    <m/>
    <n v="79.982356623427606"/>
    <x v="0"/>
  </r>
  <r>
    <s v="24 / 34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573219999999999"/>
    <n v="40.751350000000002"/>
    <n v="0.14827299999999999"/>
    <m/>
    <n v="12.73882"/>
    <m/>
    <n v="3.2041E-2"/>
    <n v="1.933E-2"/>
    <n v="1.2571000000000001E-2"/>
    <x v="520"/>
    <n v="0.30080499999999999"/>
    <n v="101.7372"/>
    <n v="86.940187473670903"/>
    <m/>
    <n v="-8466.7999999999993"/>
    <n v="-2588.4"/>
    <n v="27"/>
    <m/>
    <m/>
    <m/>
    <m/>
    <m/>
    <m/>
    <m/>
    <m/>
    <m/>
    <n v="82.543606318400691"/>
    <x v="0"/>
  </r>
  <r>
    <s v="24 / 35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816029999999998"/>
    <n v="40.852499999999999"/>
    <n v="0.15279400000000001"/>
    <m/>
    <n v="12.70668"/>
    <m/>
    <n v="3.1241999999999999E-2"/>
    <n v="2.0951000000000001E-2"/>
    <n v="7.6949999999999996E-3"/>
    <x v="521"/>
    <n v="0.32004899999999997"/>
    <n v="102.0566"/>
    <n v="87.026426144962329"/>
    <m/>
    <n v="-8464.7999999999993"/>
    <n v="-2586.9"/>
    <n v="27"/>
    <m/>
    <m/>
    <m/>
    <m/>
    <m/>
    <m/>
    <m/>
    <m/>
    <m/>
    <n v="85.043606318400691"/>
    <x v="0"/>
  </r>
  <r>
    <s v="24 / 36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798380000000002"/>
    <n v="40.880209999999998"/>
    <n v="0.137604"/>
    <m/>
    <n v="12.655900000000001"/>
    <m/>
    <n v="3.0036E-2"/>
    <n v="2.2709E-2"/>
    <n v="1.3779E-2"/>
    <x v="522"/>
    <n v="0.32152399999999998"/>
    <n v="102.03879999999999"/>
    <n v="87.067406774054007"/>
    <m/>
    <n v="-8462.9"/>
    <n v="-2585.4"/>
    <n v="27"/>
    <m/>
    <m/>
    <m/>
    <m/>
    <m/>
    <m/>
    <m/>
    <m/>
    <m/>
    <n v="87.46435000578245"/>
    <x v="0"/>
  </r>
  <r>
    <s v="24 / 37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751690000000004"/>
    <n v="40.896970000000003"/>
    <n v="0.150951"/>
    <m/>
    <n v="12.548030000000001"/>
    <m/>
    <n v="2.9759000000000001E-2"/>
    <n v="1.355E-2"/>
    <n v="1.5547999999999999E-2"/>
    <x v="523"/>
    <n v="0.31314900000000001"/>
    <n v="101.8974"/>
    <n v="87.152555307978304"/>
    <m/>
    <n v="-8460.9"/>
    <n v="-2583.8000000000002"/>
    <n v="27"/>
    <m/>
    <m/>
    <m/>
    <m/>
    <m/>
    <m/>
    <m/>
    <m/>
    <m/>
    <n v="90.025599700755535"/>
    <x v="0"/>
  </r>
  <r>
    <s v="24 / 38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972560000000001"/>
    <n v="40.852220000000003"/>
    <n v="0.125084"/>
    <m/>
    <n v="12.515650000000001"/>
    <m/>
    <n v="2.7962000000000001E-2"/>
    <n v="2.3408999999999999E-2"/>
    <n v="1.6822E-2"/>
    <x v="524"/>
    <n v="0.331982"/>
    <n v="102.0308"/>
    <n v="87.232940880769846"/>
    <m/>
    <n v="-8458.9"/>
    <n v="-2582.3000000000002"/>
    <n v="27"/>
    <m/>
    <m/>
    <m/>
    <m/>
    <m/>
    <m/>
    <m/>
    <m/>
    <m/>
    <n v="92.525599700755535"/>
    <x v="0"/>
  </r>
  <r>
    <s v="24 / 39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863129999999998"/>
    <n v="40.904139999999998"/>
    <n v="0.14663699999999999"/>
    <m/>
    <n v="12.415319999999999"/>
    <m/>
    <n v="3.3093999999999998E-2"/>
    <n v="2.0641E-2"/>
    <n v="1.3417999999999999E-2"/>
    <x v="525"/>
    <n v="0.32425999999999999"/>
    <n v="101.8858"/>
    <n v="87.297007567729096"/>
    <m/>
    <n v="-8456.9"/>
    <n v="-2580.8000000000002"/>
    <n v="27"/>
    <m/>
    <m/>
    <m/>
    <m/>
    <m/>
    <m/>
    <m/>
    <m/>
    <m/>
    <n v="95.025599700755535"/>
    <x v="0"/>
  </r>
  <r>
    <s v="24 / 40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846870000000003"/>
    <n v="40.928719999999998"/>
    <n v="0.15415799999999999"/>
    <m/>
    <n v="12.39583"/>
    <m/>
    <n v="3.4966999999999998E-2"/>
    <n v="1.9248999999999999E-2"/>
    <n v="1.4696000000000001E-2"/>
    <x v="526"/>
    <n v="0.33079700000000001"/>
    <n v="101.8801"/>
    <n v="87.31065431506164"/>
    <m/>
    <n v="-8455"/>
    <n v="-2579.1999999999998"/>
    <n v="27"/>
    <m/>
    <m/>
    <m/>
    <m/>
    <m/>
    <m/>
    <m/>
    <m/>
    <m/>
    <n v="97.509548170430335"/>
    <x v="0"/>
  </r>
  <r>
    <s v="24 / 41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908619999999999"/>
    <n v="40.886960000000002"/>
    <n v="0.14135400000000001"/>
    <m/>
    <n v="12.33135"/>
    <m/>
    <n v="3.2745000000000003E-2"/>
    <n v="2.4247999999999999E-2"/>
    <n v="1.455E-2"/>
    <x v="527"/>
    <n v="0.33399899999999999"/>
    <n v="101.83"/>
    <n v="87.382548093365429"/>
    <m/>
    <n v="-8453"/>
    <n v="-2577.6999999999998"/>
    <n v="27"/>
    <m/>
    <m/>
    <m/>
    <m/>
    <m/>
    <m/>
    <m/>
    <m/>
    <m/>
    <n v="100.00954817043034"/>
    <x v="0"/>
  </r>
  <r>
    <s v="24 / 42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8.083680000000001"/>
    <n v="40.897010000000002"/>
    <n v="0.14477999999999999"/>
    <m/>
    <n v="12.095739999999999"/>
    <m/>
    <n v="2.8969999999999999E-2"/>
    <n v="1.2734000000000001E-2"/>
    <n v="8.2509999999999997E-3"/>
    <x v="528"/>
    <n v="0.34140799999999999"/>
    <n v="101.7606"/>
    <n v="87.633296273293581"/>
    <m/>
    <n v="-8445.9"/>
    <n v="-2572.1999999999998"/>
    <n v="27"/>
    <m/>
    <m/>
    <m/>
    <m/>
    <m/>
    <m/>
    <m/>
    <m/>
    <m/>
    <n v="108.99063941815771"/>
    <x v="0"/>
  </r>
  <r>
    <s v="24 / 43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8.23959"/>
    <n v="40.915439999999997"/>
    <n v="0.13680400000000001"/>
    <m/>
    <n v="12.149039999999999"/>
    <m/>
    <n v="3.1523000000000002E-2"/>
    <n v="2.5503999999999999E-2"/>
    <n v="1.5269E-2"/>
    <x v="529"/>
    <n v="0.34363100000000002"/>
    <n v="102.0239"/>
    <n v="87.620722636822734"/>
    <m/>
    <n v="-8438.7999999999993"/>
    <n v="-2566.6999999999998"/>
    <n v="27"/>
    <m/>
    <m/>
    <m/>
    <m/>
    <m/>
    <m/>
    <m/>
    <m/>
    <m/>
    <n v="117.97173066588508"/>
    <x v="0"/>
  </r>
  <r>
    <s v="24 / 44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8.227440000000001"/>
    <n v="40.904670000000003"/>
    <n v="0.13150700000000001"/>
    <m/>
    <n v="11.967779999999999"/>
    <m/>
    <n v="3.0185E-2"/>
    <n v="1.8339999999999999E-2"/>
    <n v="1.6046000000000001E-2"/>
    <x v="530"/>
    <n v="0.35333100000000001"/>
    <n v="101.8218"/>
    <n v="87.780156436180462"/>
    <m/>
    <n v="-8431.7000000000007"/>
    <n v="-2561.1999999999998"/>
    <n v="27"/>
    <m/>
    <m/>
    <m/>
    <m/>
    <m/>
    <m/>
    <m/>
    <m/>
    <m/>
    <n v="126.952821913611"/>
    <x v="0"/>
  </r>
  <r>
    <s v="24 / 45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8.278170000000003"/>
    <n v="40.949379999999998"/>
    <n v="0.132271"/>
    <m/>
    <n v="11.920680000000001"/>
    <m/>
    <n v="2.9304E-2"/>
    <n v="2.6624999999999999E-2"/>
    <n v="1.5547999999999999E-2"/>
    <x v="531"/>
    <n v="0.36477500000000002"/>
    <n v="101.8831"/>
    <n v="87.833623709427215"/>
    <m/>
    <n v="-8424.6"/>
    <n v="-2555.6999999999998"/>
    <n v="27"/>
    <m/>
    <m/>
    <m/>
    <m/>
    <m/>
    <m/>
    <m/>
    <m/>
    <m/>
    <n v="135.93391316133838"/>
    <x v="0"/>
  </r>
  <r>
    <s v="24 / 46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8.483750000000001"/>
    <n v="40.910820000000001"/>
    <n v="0.13481299999999999"/>
    <m/>
    <n v="11.89991"/>
    <m/>
    <n v="3.1865999999999998E-2"/>
    <n v="1.8526000000000001E-2"/>
    <n v="1.2555999999999999E-2"/>
    <x v="532"/>
    <n v="0.37210700000000002"/>
    <n v="102.05710000000001"/>
    <n v="87.897532485225653"/>
    <m/>
    <n v="-8417.5"/>
    <n v="-2550.1999999999998"/>
    <n v="27"/>
    <m/>
    <m/>
    <m/>
    <m/>
    <m/>
    <m/>
    <m/>
    <m/>
    <m/>
    <n v="144.91500440906574"/>
    <x v="0"/>
  </r>
  <r>
    <s v="24 / 47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8.458739999999999"/>
    <n v="41.106819999999999"/>
    <n v="0.12879299999999999"/>
    <m/>
    <n v="11.802049999999999"/>
    <m/>
    <n v="2.9878999999999999E-2"/>
    <n v="2.4924999999999999E-2"/>
    <n v="1.6326E-2"/>
    <x v="533"/>
    <n v="0.36334"/>
    <n v="102.0873"/>
    <n v="87.97964286071111"/>
    <m/>
    <n v="-8410.4"/>
    <n v="-2544.6"/>
    <n v="27"/>
    <m/>
    <m/>
    <m/>
    <m/>
    <m/>
    <m/>
    <m/>
    <m/>
    <m/>
    <n v="153.95768100396862"/>
    <x v="0"/>
  </r>
  <r>
    <s v="24 / 48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8.464199999999998"/>
    <n v="41.05189"/>
    <n v="0.128994"/>
    <m/>
    <n v="11.769539999999999"/>
    <m/>
    <n v="2.9833999999999999E-2"/>
    <n v="2.5196E-2"/>
    <n v="1.2274E-2"/>
    <x v="534"/>
    <n v="0.38126300000000002"/>
    <n v="102.03149999999999"/>
    <n v="88.009974903428272"/>
    <m/>
    <n v="-8403.2999999999993"/>
    <n v="-2539.1"/>
    <n v="27"/>
    <m/>
    <m/>
    <m/>
    <m/>
    <m/>
    <m/>
    <m/>
    <m/>
    <m/>
    <n v="162.93877225169598"/>
    <x v="0"/>
  </r>
  <r>
    <s v="24 / 49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8.327939999999998"/>
    <n v="40.783540000000002"/>
    <n v="0.14038300000000001"/>
    <m/>
    <n v="11.78304"/>
    <m/>
    <n v="3.5700999999999997E-2"/>
    <n v="2.1076000000000001E-2"/>
    <n v="2.0167999999999998E-2"/>
    <x v="535"/>
    <n v="0.381218"/>
    <n v="101.6442"/>
    <n v="87.968098144862964"/>
    <m/>
    <n v="-8396.1"/>
    <n v="-2533.6"/>
    <n v="27"/>
    <m/>
    <m/>
    <m/>
    <m/>
    <m/>
    <m/>
    <m/>
    <m/>
    <m/>
    <n v="171.99912544569366"/>
    <x v="0"/>
  </r>
  <r>
    <s v="24 / 50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8.456940000000003"/>
    <n v="41.060890000000001"/>
    <n v="0.150002"/>
    <m/>
    <n v="11.68717"/>
    <m/>
    <n v="3.533E-2"/>
    <n v="2.1638000000000001E-2"/>
    <n v="1.4236E-2"/>
    <x v="536"/>
    <n v="0.39034200000000002"/>
    <n v="101.9794"/>
    <n v="88.082312558483409"/>
    <m/>
    <n v="-8389"/>
    <n v="-2528.1"/>
    <n v="27"/>
    <m/>
    <m/>
    <m/>
    <m/>
    <m/>
    <m/>
    <m/>
    <m/>
    <m/>
    <n v="180.98021669342103"/>
    <x v="0"/>
  </r>
  <r>
    <s v="24 / 51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8.49165"/>
    <n v="41.024279999999997"/>
    <n v="0.135938"/>
    <m/>
    <n v="11.65028"/>
    <m/>
    <n v="3.0879E-2"/>
    <n v="1.9091E-2"/>
    <n v="1.4992999999999999E-2"/>
    <x v="537"/>
    <n v="0.38031199999999998"/>
    <n v="101.9014"/>
    <n v="88.122951642633367"/>
    <m/>
    <n v="-8381.9"/>
    <n v="-2522.6"/>
    <n v="27"/>
    <m/>
    <m/>
    <m/>
    <m/>
    <m/>
    <m/>
    <m/>
    <m/>
    <m/>
    <n v="189.96130794114839"/>
    <x v="0"/>
  </r>
  <r>
    <s v="24 / 52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8.545969999999997"/>
    <n v="41.137549999999997"/>
    <n v="0.13556199999999999"/>
    <m/>
    <n v="11.73729"/>
    <m/>
    <n v="3.3515999999999997E-2"/>
    <n v="1.4035000000000001E-2"/>
    <n v="1.8395000000000002E-2"/>
    <x v="538"/>
    <n v="0.376884"/>
    <n v="102.14830000000001"/>
    <n v="88.05663280680389"/>
    <m/>
    <n v="-8374.7999999999993"/>
    <n v="-2517.1"/>
    <n v="27"/>
    <m/>
    <m/>
    <m/>
    <m/>
    <m/>
    <m/>
    <m/>
    <m/>
    <m/>
    <n v="198.94239918887575"/>
    <x v="0"/>
  </r>
  <r>
    <s v="24 / 53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8.509210000000003"/>
    <n v="41.059719999999999"/>
    <n v="0.125725"/>
    <m/>
    <n v="11.717549999999999"/>
    <m/>
    <n v="3.3654999999999997E-2"/>
    <n v="2.1961999999999999E-2"/>
    <n v="1.3217E-2"/>
    <x v="539"/>
    <n v="0.38836900000000002"/>
    <n v="102.0397"/>
    <n v="88.066365850309808"/>
    <m/>
    <n v="-8367.7000000000007"/>
    <n v="-2511.6"/>
    <n v="27"/>
    <m/>
    <m/>
    <m/>
    <m/>
    <m/>
    <m/>
    <m/>
    <m/>
    <m/>
    <n v="207.9234904366017"/>
    <x v="0"/>
  </r>
  <r>
    <s v="24 / 54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8.501609999999999"/>
    <n v="40.938290000000002"/>
    <n v="0.13431199999999999"/>
    <m/>
    <n v="11.62222"/>
    <m/>
    <n v="2.9737E-2"/>
    <n v="1.7330999999999999E-2"/>
    <n v="9.6209999999999993E-3"/>
    <x v="540"/>
    <n v="0.39539099999999999"/>
    <n v="101.798"/>
    <n v="88.150309276430718"/>
    <m/>
    <n v="-8360.6"/>
    <n v="-2506.1"/>
    <n v="27"/>
    <m/>
    <m/>
    <m/>
    <m/>
    <m/>
    <m/>
    <m/>
    <m/>
    <m/>
    <n v="216.90458168432906"/>
    <x v="0"/>
  </r>
  <r>
    <s v="24 / 55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7.925139999999999"/>
    <n v="40.689590000000003"/>
    <n v="0.14374300000000001"/>
    <m/>
    <n v="11.442349999999999"/>
    <m/>
    <n v="3.1646000000000001E-2"/>
    <n v="2.6092000000000001E-2"/>
    <n v="1.2788000000000001E-2"/>
    <x v="541"/>
    <n v="0.40044299999999999"/>
    <n v="100.816"/>
    <n v="88.188286288191136"/>
    <m/>
    <n v="-8353.5"/>
    <n v="-2500.6"/>
    <n v="27"/>
    <m/>
    <m/>
    <m/>
    <m/>
    <m/>
    <m/>
    <m/>
    <m/>
    <m/>
    <n v="225.88567293205642"/>
    <x v="0"/>
  </r>
  <r>
    <s v="24 / 56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8.338900000000002"/>
    <n v="40.874450000000003"/>
    <n v="0.127355"/>
    <m/>
    <n v="11.404540000000001"/>
    <m/>
    <n v="2.7591999999999998E-2"/>
    <n v="1.9051999999999999E-2"/>
    <n v="1.5282E-2"/>
    <x v="542"/>
    <n v="0.39854400000000001"/>
    <n v="101.3366"/>
    <n v="88.311755945181091"/>
    <m/>
    <n v="-8346.4"/>
    <n v="-2495"/>
    <n v="27"/>
    <m/>
    <m/>
    <m/>
    <m/>
    <m/>
    <m/>
    <m/>
    <m/>
    <m/>
    <n v="234.92834952695929"/>
    <x v="0"/>
  </r>
  <r>
    <s v="24 / 57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8.549869999999999"/>
    <n v="40.886859999999999"/>
    <n v="0.13454099999999999"/>
    <m/>
    <n v="11.567909999999999"/>
    <m/>
    <n v="3.2757000000000001E-2"/>
    <n v="2.0667000000000001E-2"/>
    <n v="1.6997000000000002E-2"/>
    <x v="543"/>
    <n v="0.38388800000000001"/>
    <n v="101.75360000000001"/>
    <n v="88.209499888715271"/>
    <m/>
    <n v="-8339.2999999999993"/>
    <n v="-2489.5"/>
    <n v="27"/>
    <m/>
    <m/>
    <m/>
    <m/>
    <m/>
    <m/>
    <m/>
    <m/>
    <m/>
    <n v="243.90944077468666"/>
    <x v="0"/>
  </r>
  <r>
    <s v="24 / 58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8.452150000000003"/>
    <n v="41.030529999999999"/>
    <n v="0.13649800000000001"/>
    <m/>
    <n v="11.56151"/>
    <m/>
    <n v="3.2724000000000003E-2"/>
    <n v="2.5444000000000001E-2"/>
    <n v="1.4128999999999999E-2"/>
    <x v="544"/>
    <n v="0.38083800000000001"/>
    <n v="101.77719999999999"/>
    <n v="88.194291421435381"/>
    <m/>
    <n v="-8332.2000000000007"/>
    <n v="-2484"/>
    <n v="27"/>
    <m/>
    <m/>
    <m/>
    <m/>
    <m/>
    <m/>
    <m/>
    <m/>
    <m/>
    <n v="252.8905320224126"/>
    <x v="0"/>
  </r>
  <r>
    <s v="24 / 59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8.241849999999999"/>
    <n v="40.90316"/>
    <n v="0.14988499999999999"/>
    <m/>
    <n v="11.580209999999999"/>
    <m/>
    <n v="3.0353000000000002E-2"/>
    <n v="1.1446E-2"/>
    <n v="1.0585000000000001E-2"/>
    <x v="545"/>
    <n v="0.39110299999999998"/>
    <n v="101.4631"/>
    <n v="88.1320403201358"/>
    <m/>
    <n v="-8325.1"/>
    <n v="-2478.5"/>
    <n v="27"/>
    <m/>
    <m/>
    <m/>
    <m/>
    <m/>
    <m/>
    <m/>
    <m/>
    <m/>
    <n v="261.87162327013999"/>
    <x v="0"/>
  </r>
  <r>
    <s v="24 / 60 . "/>
    <s v="AZ18_WHT06_ol40_newname_prof2_Caxis_"/>
    <s v="olivine"/>
    <s v="Phenocryst"/>
    <m/>
    <s v="ol40"/>
    <s v="yes"/>
    <s v="prof 2"/>
    <s v="AZ18 WHT06_ol40_prof 2"/>
    <m/>
    <x v="6"/>
    <d v="2020-07-01T00:00:00"/>
    <m/>
    <x v="1"/>
    <m/>
    <n v="48.388280000000002"/>
    <n v="40.940199999999997"/>
    <n v="0.14347699999999999"/>
    <m/>
    <n v="11.56134"/>
    <m/>
    <n v="3.2853E-2"/>
    <n v="1.9040999999999999E-2"/>
    <n v="1.9380999999999999E-2"/>
    <x v="546"/>
    <n v="0.39555400000000002"/>
    <n v="101.64149999999999"/>
    <n v="88.180710344933615"/>
    <m/>
    <n v="-8318"/>
    <n v="-2473"/>
    <n v="27"/>
    <m/>
    <m/>
    <m/>
    <m/>
    <m/>
    <m/>
    <m/>
    <m/>
    <m/>
    <n v="270.85271451786735"/>
    <x v="0"/>
  </r>
  <r>
    <s v="25 / 1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4.759390000000003"/>
    <n v="39.725270000000002"/>
    <n v="0.25215199999999999"/>
    <m/>
    <n v="14.602969999999999"/>
    <m/>
    <n v="2.6255000000000001E-2"/>
    <n v="1.3728000000000001E-2"/>
    <n v="2.0986999999999999E-2"/>
    <x v="547"/>
    <n v="0.16841200000000001"/>
    <n v="99.827969999999993"/>
    <n v="84.529168625987353"/>
    <m/>
    <n v="-7744"/>
    <n v="-2800"/>
    <n v="27"/>
    <m/>
    <m/>
    <m/>
    <m/>
    <m/>
    <m/>
    <m/>
    <m/>
    <m/>
    <n v="0"/>
    <x v="0"/>
  </r>
  <r>
    <s v="25 / 2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4.825020000000002"/>
    <n v="39.837060000000001"/>
    <n v="0.242455"/>
    <m/>
    <n v="14.63791"/>
    <m/>
    <n v="2.8749E-2"/>
    <n v="1.7420000000000001E-2"/>
    <n v="1.6272999999999999E-2"/>
    <x v="548"/>
    <n v="0.163577"/>
    <n v="100.0016"/>
    <n v="84.517071017062619"/>
    <m/>
    <n v="-7745.7"/>
    <n v="-2802"/>
    <n v="27"/>
    <m/>
    <m/>
    <m/>
    <m/>
    <m/>
    <m/>
    <m/>
    <m/>
    <m/>
    <n v="2.6248809496812195"/>
    <x v="0"/>
  </r>
  <r>
    <s v="25 / 3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5.012050000000002"/>
    <n v="39.794960000000003"/>
    <n v="0.22750000000000001"/>
    <m/>
    <n v="14.68459"/>
    <m/>
    <n v="2.563E-2"/>
    <n v="1.8890000000000001E-2"/>
    <n v="1.7930000000000001E-2"/>
    <x v="549"/>
    <n v="0.16500000000000001"/>
    <n v="100.1525"/>
    <n v="84.529893169538354"/>
    <m/>
    <n v="-7747.5"/>
    <n v="-2803.9"/>
    <n v="27"/>
    <m/>
    <m/>
    <m/>
    <m/>
    <m/>
    <m/>
    <m/>
    <m/>
    <m/>
    <n v="5.2421314153418912"/>
    <x v="0"/>
  </r>
  <r>
    <s v="25 / 4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5.197009999999999"/>
    <n v="40.094799999999999"/>
    <n v="0.21720999999999999"/>
    <m/>
    <n v="14.78126"/>
    <m/>
    <n v="2.3968E-2"/>
    <n v="1.0184E-2"/>
    <n v="2.0150999999999999E-2"/>
    <x v="550"/>
    <n v="0.17664199999999999"/>
    <n v="100.7422"/>
    <n v="84.497691208788183"/>
    <m/>
    <n v="-7749.2"/>
    <n v="-2805.9"/>
    <n v="27"/>
    <m/>
    <m/>
    <m/>
    <m/>
    <m/>
    <m/>
    <m/>
    <m/>
    <m/>
    <n v="7.8670123650231112"/>
    <x v="0"/>
  </r>
  <r>
    <s v="25 / 5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5.199330000000003"/>
    <n v="40.041049999999998"/>
    <n v="0.23456399999999999"/>
    <m/>
    <n v="14.587820000000001"/>
    <m/>
    <n v="2.3885E-2"/>
    <n v="1.2123999999999999E-2"/>
    <n v="1.771E-2"/>
    <x v="551"/>
    <n v="0.155664"/>
    <n v="100.4796"/>
    <n v="84.670126131639336"/>
    <m/>
    <n v="-7751"/>
    <n v="-2807.8"/>
    <n v="27"/>
    <m/>
    <m/>
    <m/>
    <m/>
    <m/>
    <m/>
    <m/>
    <m/>
    <m/>
    <n v="10.484262830683782"/>
    <x v="0"/>
  </r>
  <r>
    <s v="25 / 6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5.348030000000001"/>
    <n v="40.242559999999997"/>
    <n v="0.22103999999999999"/>
    <m/>
    <n v="14.730589999999999"/>
    <m/>
    <n v="2.5822000000000001E-2"/>
    <n v="1.2997999999999999E-2"/>
    <n v="2.5142999999999999E-2"/>
    <x v="552"/>
    <n v="0.18740899999999999"/>
    <n v="101.0159"/>
    <n v="84.586157874550622"/>
    <m/>
    <n v="-7752.7"/>
    <n v="-2809.8"/>
    <n v="27"/>
    <m/>
    <m/>
    <m/>
    <m/>
    <m/>
    <m/>
    <m/>
    <m/>
    <m/>
    <n v="13.109143780365002"/>
    <x v="0"/>
  </r>
  <r>
    <s v="25 / 7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5.494729999999997"/>
    <n v="40.226430000000001"/>
    <n v="0.226275"/>
    <m/>
    <n v="14.62358"/>
    <m/>
    <n v="2.7734000000000002E-2"/>
    <n v="2.2363000000000001E-2"/>
    <n v="2.0563000000000001E-2"/>
    <x v="553"/>
    <n v="0.18357299999999999"/>
    <n v="101.04130000000001"/>
    <n v="84.722823353546971"/>
    <m/>
    <n v="-7754.4"/>
    <n v="-2811.7"/>
    <n v="27"/>
    <m/>
    <m/>
    <m/>
    <m/>
    <m/>
    <m/>
    <m/>
    <m/>
    <m/>
    <n v="15.658653537161003"/>
    <x v="0"/>
  </r>
  <r>
    <s v="25 / 8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5.515149999999998"/>
    <n v="40.171340000000001"/>
    <n v="0.20875199999999999"/>
    <m/>
    <n v="14.561780000000001"/>
    <m/>
    <n v="2.2404E-2"/>
    <n v="1.1847999999999999E-2"/>
    <n v="1.8166999999999999E-2"/>
    <x v="554"/>
    <n v="0.178037"/>
    <n v="100.91289999999999"/>
    <n v="84.783352741269596"/>
    <m/>
    <n v="-7756.2"/>
    <n v="-2813.7"/>
    <n v="27"/>
    <m/>
    <m/>
    <m/>
    <m/>
    <m/>
    <m/>
    <m/>
    <m/>
    <m/>
    <n v="18.349378346575868"/>
    <x v="0"/>
  </r>
  <r>
    <s v="25 / 9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5.558109999999999"/>
    <n v="40.192709999999998"/>
    <n v="0.206202"/>
    <m/>
    <n v="14.51667"/>
    <m/>
    <n v="2.503E-2"/>
    <n v="1.5358E-2"/>
    <n v="1.9923E-2"/>
    <x v="555"/>
    <n v="0.18640599999999999"/>
    <n v="100.92789999999999"/>
    <n v="84.83547530091235"/>
    <m/>
    <n v="-7757.9"/>
    <n v="-2815.6"/>
    <n v="27"/>
    <m/>
    <m/>
    <m/>
    <m/>
    <m/>
    <m/>
    <m/>
    <m/>
    <m/>
    <n v="20.898888103372208"/>
    <x v="0"/>
  </r>
  <r>
    <s v="25 / 10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5.556359999999998"/>
    <n v="40.141840000000002"/>
    <n v="0.206876"/>
    <m/>
    <n v="14.6112"/>
    <m/>
    <n v="2.741E-2"/>
    <n v="1.9227999999999999E-2"/>
    <n v="1.9820999999999998E-2"/>
    <x v="556"/>
    <n v="0.20629800000000001"/>
    <n v="101.00539999999999"/>
    <n v="84.751283300105513"/>
    <m/>
    <n v="-7759.6"/>
    <n v="-2817.6"/>
    <n v="27"/>
    <m/>
    <m/>
    <m/>
    <m/>
    <m/>
    <m/>
    <m/>
    <m/>
    <m/>
    <n v="23.523769053054018"/>
    <x v="0"/>
  </r>
  <r>
    <s v="25 / 11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5.527209999999997"/>
    <n v="40.059559999999998"/>
    <n v="0.20761599999999999"/>
    <m/>
    <n v="14.365769999999999"/>
    <m/>
    <n v="2.8055E-2"/>
    <n v="1.0562999999999999E-2"/>
    <n v="1.7292999999999999E-2"/>
    <x v="557"/>
    <n v="0.19914299999999999"/>
    <n v="100.6003"/>
    <n v="84.960749925054159"/>
    <m/>
    <n v="-7761.4"/>
    <n v="-2819.5"/>
    <n v="27"/>
    <m/>
    <m/>
    <m/>
    <m/>
    <m/>
    <m/>
    <m/>
    <m/>
    <m/>
    <n v="26.141019518714064"/>
    <x v="0"/>
  </r>
  <r>
    <s v="25 / 12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5.711100000000002"/>
    <n v="40.165689999999998"/>
    <n v="0.19176199999999999"/>
    <m/>
    <n v="14.40241"/>
    <m/>
    <n v="2.5679E-2"/>
    <n v="9.8709999999999996E-3"/>
    <n v="1.8904000000000001E-2"/>
    <x v="558"/>
    <n v="0.20500499999999999"/>
    <n v="100.9524"/>
    <n v="84.979696596658997"/>
    <m/>
    <n v="-7763.1"/>
    <n v="-2821.5"/>
    <n v="27"/>
    <m/>
    <m/>
    <m/>
    <m/>
    <m/>
    <m/>
    <m/>
    <m/>
    <m/>
    <n v="28.765900468395873"/>
    <x v="0"/>
  </r>
  <r>
    <s v="25 / 13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5.859229999999997"/>
    <n v="40.398600000000002"/>
    <n v="0.19056899999999999"/>
    <m/>
    <n v="14.4255"/>
    <m/>
    <n v="2.9477E-2"/>
    <n v="8.9940000000000003E-3"/>
    <n v="1.3695000000000001E-2"/>
    <x v="559"/>
    <n v="0.21559900000000001"/>
    <n v="101.3373"/>
    <n v="85.000542060476477"/>
    <m/>
    <n v="-7764.9"/>
    <n v="-2823.4"/>
    <n v="27"/>
    <m/>
    <m/>
    <m/>
    <m/>
    <m/>
    <m/>
    <m/>
    <m/>
    <m/>
    <n v="31.383150934055919"/>
    <x v="0"/>
  </r>
  <r>
    <s v="25 / 14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5.77872"/>
    <n v="40.385480000000001"/>
    <n v="0.17937700000000001"/>
    <m/>
    <n v="14.4968"/>
    <m/>
    <n v="2.7963999999999999E-2"/>
    <n v="1.7524999999999999E-2"/>
    <n v="1.6886999999999999E-2"/>
    <x v="560"/>
    <n v="0.22034999999999999"/>
    <n v="101.31059999999999"/>
    <n v="84.915077524617615"/>
    <m/>
    <n v="-7766.6"/>
    <n v="-2825.4"/>
    <n v="27"/>
    <m/>
    <m/>
    <m/>
    <m/>
    <m/>
    <m/>
    <m/>
    <m/>
    <m/>
    <n v="34.008031883737729"/>
    <x v="0"/>
  </r>
  <r>
    <s v="25 / 15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5.658160000000002"/>
    <n v="40.282539999999997"/>
    <n v="0.164272"/>
    <m/>
    <n v="14.62182"/>
    <m/>
    <n v="2.7335000000000002E-2"/>
    <n v="5.7169999999999999E-3"/>
    <n v="1.3198E-2"/>
    <x v="561"/>
    <n v="0.211033"/>
    <n v="101.1752"/>
    <n v="84.770732993146709"/>
    <m/>
    <n v="-7768.3"/>
    <n v="-2827.3"/>
    <n v="27"/>
    <m/>
    <m/>
    <m/>
    <m/>
    <m/>
    <m/>
    <m/>
    <m/>
    <m/>
    <n v="36.557541640534069"/>
    <x v="0"/>
  </r>
  <r>
    <s v="25 / 16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5.580069999999999"/>
    <n v="40.258609999999997"/>
    <n v="0.16614599999999999"/>
    <m/>
    <n v="14.76779"/>
    <m/>
    <n v="2.8544E-2"/>
    <n v="1.2215999999999999E-2"/>
    <n v="1.4308E-2"/>
    <x v="562"/>
    <n v="0.205626"/>
    <n v="101.2169"/>
    <n v="84.619782873806344"/>
    <m/>
    <n v="-7770.1"/>
    <n v="-2829.3"/>
    <n v="27"/>
    <m/>
    <m/>
    <m/>
    <m/>
    <m/>
    <m/>
    <m/>
    <m/>
    <m/>
    <n v="39.248266449948936"/>
    <x v="0"/>
  </r>
  <r>
    <s v="25 / 17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5.48603"/>
    <n v="40.32835"/>
    <n v="0.15906600000000001"/>
    <m/>
    <n v="15.099130000000001"/>
    <m/>
    <n v="2.9905000000000001E-2"/>
    <n v="2.4889000000000001E-2"/>
    <n v="1.4829E-2"/>
    <x v="563"/>
    <n v="0.20500299999999999"/>
    <n v="101.5415"/>
    <n v="84.301470391587358"/>
    <m/>
    <n v="-7771.8"/>
    <n v="-2831.2"/>
    <n v="27"/>
    <m/>
    <m/>
    <m/>
    <m/>
    <m/>
    <m/>
    <m/>
    <m/>
    <m/>
    <n v="41.797776206744935"/>
    <x v="0"/>
  </r>
  <r>
    <s v="25 / 18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5.382919999999999"/>
    <n v="40.2789"/>
    <n v="0.16181699999999999"/>
    <m/>
    <n v="15.337999999999999"/>
    <m/>
    <n v="2.4376999999999999E-2"/>
    <n v="2.3404000000000001E-2"/>
    <n v="2.2221000000000001E-2"/>
    <x v="564"/>
    <n v="0.19542300000000001"/>
    <n v="101.6246"/>
    <n v="84.062243189109722"/>
    <m/>
    <n v="-7773.5"/>
    <n v="-2833.2"/>
    <n v="27"/>
    <m/>
    <m/>
    <m/>
    <m/>
    <m/>
    <m/>
    <m/>
    <m/>
    <m/>
    <n v="44.422657156426155"/>
    <x v="0"/>
  </r>
  <r>
    <s v="25 / 19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5.21152"/>
    <n v="40.308149999999998"/>
    <n v="0.15767500000000001"/>
    <m/>
    <n v="15.46449"/>
    <m/>
    <n v="2.4899999999999999E-2"/>
    <n v="2.0447E-2"/>
    <n v="1.8808999999999999E-2"/>
    <x v="565"/>
    <n v="0.187169"/>
    <n v="101.5793"/>
    <n v="83.900851704279603"/>
    <m/>
    <n v="-7775.3"/>
    <n v="-2835.1"/>
    <n v="27"/>
    <m/>
    <m/>
    <m/>
    <m/>
    <m/>
    <m/>
    <m/>
    <m/>
    <m/>
    <n v="47.03990762208683"/>
    <x v="0"/>
  </r>
  <r>
    <s v="25 / 20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4.948360000000001"/>
    <n v="40.234900000000003"/>
    <n v="0.152508"/>
    <m/>
    <n v="15.57442"/>
    <m/>
    <n v="3.6540999999999997E-2"/>
    <n v="1.6574999999999999E-2"/>
    <n v="2.0924000000000002E-2"/>
    <x v="566"/>
    <n v="0.176153"/>
    <n v="101.3548"/>
    <n v="83.725555990543114"/>
    <m/>
    <n v="-7777"/>
    <n v="-2837.1"/>
    <n v="27"/>
    <m/>
    <m/>
    <m/>
    <m/>
    <m/>
    <m/>
    <m/>
    <m/>
    <m/>
    <n v="49.66478857176805"/>
    <x v="0"/>
  </r>
  <r>
    <s v="25 / 21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4.826250000000002"/>
    <n v="40.208480000000002"/>
    <n v="0.15517"/>
    <m/>
    <n v="15.67543"/>
    <m/>
    <n v="3.2326000000000001E-2"/>
    <n v="9.7599999999999996E-3"/>
    <n v="2.8330999999999999E-2"/>
    <x v="567"/>
    <n v="0.17625399999999999"/>
    <n v="101.2898"/>
    <n v="83.600017713002643"/>
    <m/>
    <n v="-7778.8"/>
    <n v="-2839"/>
    <n v="27"/>
    <m/>
    <m/>
    <m/>
    <m/>
    <m/>
    <m/>
    <m/>
    <m/>
    <m/>
    <n v="52.282039037428717"/>
    <x v="0"/>
  </r>
  <r>
    <s v="25 / 22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4.752569999999999"/>
    <n v="40.128830000000001"/>
    <n v="0.14759700000000001"/>
    <m/>
    <n v="15.90395"/>
    <m/>
    <n v="3.9132E-2"/>
    <n v="6.306E-3"/>
    <n v="2.8062E-2"/>
    <x v="568"/>
    <n v="0.18223600000000001"/>
    <n v="101.3733"/>
    <n v="83.377836707461995"/>
    <m/>
    <n v="-7780.5"/>
    <n v="-2841"/>
    <n v="27"/>
    <m/>
    <m/>
    <m/>
    <m/>
    <m/>
    <m/>
    <m/>
    <m/>
    <m/>
    <n v="54.906919987109937"/>
    <x v="0"/>
  </r>
  <r>
    <s v="25 / 23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4.576949999999997"/>
    <n v="40.058880000000002"/>
    <n v="0.15048700000000001"/>
    <m/>
    <n v="16.131799999999998"/>
    <m/>
    <n v="3.0845999999999998E-2"/>
    <n v="1.0168999999999999E-2"/>
    <n v="2.5219999999999999E-2"/>
    <x v="569"/>
    <n v="0.171574"/>
    <n v="101.34050000000001"/>
    <n v="83.12466598570775"/>
    <m/>
    <n v="-7782.2"/>
    <n v="-2842.9"/>
    <n v="27"/>
    <m/>
    <m/>
    <m/>
    <m/>
    <m/>
    <m/>
    <m/>
    <m/>
    <m/>
    <n v="57.456429743906277"/>
    <x v="0"/>
  </r>
  <r>
    <s v="25 / 24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4.38944"/>
    <n v="40.185310000000001"/>
    <n v="0.14658299999999999"/>
    <m/>
    <n v="16.603919999999999"/>
    <m/>
    <n v="3.3512E-2"/>
    <n v="1.4853E-2"/>
    <n v="2.2032E-2"/>
    <x v="570"/>
    <n v="0.167349"/>
    <n v="101.75239999999999"/>
    <n v="82.655800662660965"/>
    <m/>
    <n v="-7784"/>
    <n v="-2844.9"/>
    <n v="27"/>
    <m/>
    <m/>
    <m/>
    <m/>
    <m/>
    <m/>
    <m/>
    <m/>
    <m/>
    <n v="60.147154553321144"/>
    <x v="0"/>
  </r>
  <r>
    <s v="25 / 25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4.247990000000001"/>
    <n v="40.089089999999999"/>
    <n v="0.13869600000000001"/>
    <m/>
    <n v="16.757999999999999"/>
    <m/>
    <n v="3.4437000000000002E-2"/>
    <n v="4.8729999999999997E-3"/>
    <n v="2.9621999999999999E-2"/>
    <x v="571"/>
    <n v="0.144149"/>
    <n v="101.6481"/>
    <n v="82.476903645712156"/>
    <m/>
    <n v="-7785.7"/>
    <n v="-2846.8"/>
    <n v="27"/>
    <m/>
    <m/>
    <m/>
    <m/>
    <m/>
    <m/>
    <m/>
    <m/>
    <m/>
    <n v="62.696664310117484"/>
    <x v="0"/>
  </r>
  <r>
    <s v="25 / 26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4.016289999999998"/>
    <n v="39.936990000000002"/>
    <n v="0.14455699999999999"/>
    <m/>
    <n v="17.030570000000001"/>
    <m/>
    <n v="3.0845999999999998E-2"/>
    <n v="5.4679999999999998E-3"/>
    <n v="2.2363000000000001E-2"/>
    <x v="572"/>
    <n v="0.14264299999999999"/>
    <n v="101.5154"/>
    <n v="82.165694327962157"/>
    <m/>
    <n v="-7787.4"/>
    <n v="-2848.8"/>
    <n v="27"/>
    <m/>
    <m/>
    <m/>
    <m/>
    <m/>
    <m/>
    <m/>
    <m/>
    <m/>
    <n v="65.321545259798697"/>
    <x v="0"/>
  </r>
  <r>
    <s v="25 / 27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3.834850000000003"/>
    <n v="39.883609999999997"/>
    <n v="0.142041"/>
    <m/>
    <n v="17.15934"/>
    <m/>
    <n v="3.3646000000000002E-2"/>
    <n v="8.1309999999999993E-3"/>
    <n v="3.2709000000000002E-2"/>
    <x v="573"/>
    <n v="0.13420599999999999"/>
    <n v="101.4371"/>
    <n v="81.99413714019478"/>
    <m/>
    <n v="-7789.2"/>
    <n v="-2850.7"/>
    <n v="27"/>
    <m/>
    <m/>
    <m/>
    <m/>
    <m/>
    <m/>
    <m/>
    <m/>
    <m/>
    <n v="67.938795725459045"/>
    <x v="0"/>
  </r>
  <r>
    <s v="25 / 28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3.721800000000002"/>
    <n v="39.898099999999999"/>
    <n v="0.150565"/>
    <m/>
    <n v="17.24963"/>
    <m/>
    <n v="3.3083000000000001E-2"/>
    <n v="3.8570000000000002E-3"/>
    <n v="2.5748E-2"/>
    <x v="574"/>
    <n v="0.140129"/>
    <n v="101.4046"/>
    <n v="81.878245707844172"/>
    <m/>
    <n v="-7790.9"/>
    <n v="-2852.7"/>
    <n v="27"/>
    <m/>
    <m/>
    <m/>
    <m/>
    <m/>
    <m/>
    <m/>
    <m/>
    <m/>
    <n v="70.563676675140258"/>
    <x v="0"/>
  </r>
  <r>
    <s v="25 / 29 . "/>
    <s v="AZ18_WHT06_ol41_newname_prof2_Caxis_"/>
    <s v="olivine"/>
    <s v="Phenocryst"/>
    <m/>
    <s v="ol41"/>
    <s v="yes"/>
    <s v="prof 2"/>
    <s v="AZ18 WHT06_ol41_prof 2"/>
    <m/>
    <x v="6"/>
    <d v="2020-07-01T00:00:00"/>
    <m/>
    <x v="1"/>
    <m/>
    <n v="43.7502"/>
    <n v="39.855919999999998"/>
    <n v="0.15732199999999999"/>
    <m/>
    <n v="17.259720000000002"/>
    <m/>
    <n v="3.3250000000000002E-2"/>
    <n v="5.097E-3"/>
    <n v="2.3300000000000001E-2"/>
    <x v="575"/>
    <n v="0.12672700000000001"/>
    <n v="101.3896"/>
    <n v="81.879199724580914"/>
    <m/>
    <n v="-7792.7"/>
    <n v="-2854.6"/>
    <n v="27"/>
    <m/>
    <m/>
    <m/>
    <m/>
    <m/>
    <m/>
    <m/>
    <m/>
    <m/>
    <n v="73.180927140800932"/>
    <x v="0"/>
  </r>
  <r>
    <s v="26 / 1 . "/>
    <s v="San_Carlos_EDS_8"/>
    <s v="olivine"/>
    <s v="Standard"/>
    <m/>
    <m/>
    <m/>
    <m/>
    <s v="San Carlos__"/>
    <m/>
    <x v="5"/>
    <d v="2020-07-01T00:00:00"/>
    <m/>
    <x v="0"/>
    <m/>
    <n v="49.762210000000003"/>
    <n v="41.374000000000002"/>
    <n v="0.116325"/>
    <m/>
    <n v="9.7544000000000004"/>
    <m/>
    <n v="2.5316000000000002E-2"/>
    <n v="9.7289999999999998E-3"/>
    <n v="6.7669999999999996E-3"/>
    <x v="576"/>
    <n v="0.36049999999999999"/>
    <n v="101.5685"/>
    <n v="0"/>
    <m/>
    <n v="7671"/>
    <n v="31471"/>
    <n v="35"/>
    <m/>
    <m/>
    <m/>
    <m/>
    <m/>
    <m/>
    <m/>
    <m/>
    <m/>
    <m/>
    <x v="0"/>
  </r>
  <r>
    <s v="27 / 1 . "/>
    <s v="San_Carlos_EDS_9"/>
    <s v="olivine"/>
    <s v="Standard"/>
    <m/>
    <m/>
    <m/>
    <m/>
    <s v="San Carlos__"/>
    <m/>
    <x v="5"/>
    <d v="2020-07-01T00:00:00"/>
    <m/>
    <x v="0"/>
    <m/>
    <n v="49.783349999999999"/>
    <n v="41.358539999999998"/>
    <n v="0.10614999999999999"/>
    <m/>
    <n v="9.6757550000000005"/>
    <m/>
    <n v="2.3859999999999999E-2"/>
    <n v="1.051E-2"/>
    <n v="1.0477E-2"/>
    <x v="577"/>
    <n v="0.375587"/>
    <n v="101.48139999999999"/>
    <n v="0"/>
    <m/>
    <n v="7678"/>
    <n v="31475"/>
    <n v="35"/>
    <m/>
    <m/>
    <m/>
    <m/>
    <m/>
    <m/>
    <m/>
    <m/>
    <m/>
    <m/>
    <x v="0"/>
  </r>
  <r>
    <s v="38 / 1 . "/>
    <s v="AZ18_WHT06_ol41_newname_prof2_Caxis_continued"/>
    <s v="olivine"/>
    <s v="Phenocryst"/>
    <m/>
    <s v="ol41"/>
    <s v="yes"/>
    <s v="prof 2"/>
    <s v="AZ18 WHT06_ol41_prof 2"/>
    <m/>
    <x v="6"/>
    <d v="2020-07-01T00:00:00"/>
    <m/>
    <x v="1"/>
    <m/>
    <n v="43.708649999999999"/>
    <n v="39.91169"/>
    <n v="0.15156700000000001"/>
    <m/>
    <n v="17.261880000000001"/>
    <m/>
    <n v="2.9158E-2"/>
    <m/>
    <n v="1.8870999999999999E-2"/>
    <x v="578"/>
    <n v="0.14829000000000001"/>
    <n v="101.40430000000001"/>
    <n v="81.863241210385368"/>
    <m/>
    <n v="-7798"/>
    <n v="-2861"/>
    <n v="27"/>
    <m/>
    <m/>
    <m/>
    <m/>
    <m/>
    <m/>
    <m/>
    <m/>
    <m/>
    <n v="75.805808090482145"/>
    <x v="0"/>
  </r>
  <r>
    <s v="38 / 2 . "/>
    <s v="AZ18_WHT06_ol41_newname_prof2_Caxis_continued"/>
    <s v="olivine"/>
    <s v="Phenocryst"/>
    <m/>
    <s v="ol41"/>
    <s v="yes"/>
    <s v="prof 2"/>
    <s v="AZ18 WHT06_ol41_prof 2"/>
    <m/>
    <x v="6"/>
    <d v="2020-07-01T00:00:00"/>
    <m/>
    <x v="1"/>
    <m/>
    <n v="43.712009999999999"/>
    <n v="40.021920000000001"/>
    <n v="0.134546"/>
    <m/>
    <n v="17.459779999999999"/>
    <m/>
    <n v="3.4351E-2"/>
    <n v="8.5109999999999995E-3"/>
    <n v="2.2814999999999998E-2"/>
    <x v="579"/>
    <n v="0.15943299999999999"/>
    <n v="101.7522"/>
    <n v="81.694530651744074"/>
    <m/>
    <n v="-7801.3"/>
    <n v="-2864.7"/>
    <n v="27"/>
    <m/>
    <m/>
    <m/>
    <m/>
    <m/>
    <m/>
    <m/>
    <m/>
    <m/>
    <n v="80.763630192978354"/>
    <x v="0"/>
  </r>
  <r>
    <s v="38 / 3 . "/>
    <s v="AZ18_WHT06_ol41_newname_prof2_Caxis_continued"/>
    <s v="olivine"/>
    <s v="Phenocryst"/>
    <m/>
    <s v="ol41"/>
    <s v="yes"/>
    <s v="prof 2"/>
    <s v="AZ18 WHT06_ol41_prof 2"/>
    <m/>
    <x v="6"/>
    <d v="2020-07-01T00:00:00"/>
    <m/>
    <x v="1"/>
    <m/>
    <n v="43.723970000000001"/>
    <n v="40.082540000000002"/>
    <n v="0.12889800000000001"/>
    <m/>
    <n v="17.359549999999999"/>
    <m/>
    <n v="3.4460999999999999E-2"/>
    <n v="1.4742E-2"/>
    <n v="2.5484E-2"/>
    <x v="580"/>
    <n v="0.12718699999999999"/>
    <n v="101.6815"/>
    <n v="81.784542651788442"/>
    <m/>
    <n v="-7804.7"/>
    <n v="-2868.5"/>
    <n v="27"/>
    <m/>
    <m/>
    <m/>
    <m/>
    <m/>
    <m/>
    <m/>
    <m/>
    <m/>
    <n v="85.862649706571034"/>
    <x v="0"/>
  </r>
  <r>
    <s v="38 / 4 . "/>
    <s v="AZ18_WHT06_ol41_newname_prof2_Caxis_continued"/>
    <s v="olivine"/>
    <s v="Phenocryst"/>
    <m/>
    <s v="ol41"/>
    <s v="yes"/>
    <s v="prof 2"/>
    <s v="AZ18 WHT06_ol41_prof 2"/>
    <m/>
    <x v="6"/>
    <d v="2020-07-01T00:00:00"/>
    <m/>
    <x v="1"/>
    <m/>
    <n v="43.808779999999999"/>
    <n v="40.187159999999999"/>
    <n v="0.145704"/>
    <m/>
    <n v="17.255369999999999"/>
    <m/>
    <n v="3.2181000000000001E-2"/>
    <n v="1.0168E-2"/>
    <n v="2.0759E-2"/>
    <x v="581"/>
    <n v="0.14777299999999999"/>
    <n v="101.7891"/>
    <n v="81.902790544073241"/>
    <m/>
    <n v="-7808"/>
    <n v="-2872.2"/>
    <n v="27"/>
    <m/>
    <m/>
    <m/>
    <m/>
    <m/>
    <m/>
    <m/>
    <m/>
    <m/>
    <n v="90.820471809067243"/>
    <x v="0"/>
  </r>
  <r>
    <s v="38 / 5 . "/>
    <s v="AZ18_WHT06_ol41_newname_prof2_Caxis_continued"/>
    <s v="olivine"/>
    <s v="Phenocryst"/>
    <m/>
    <s v="ol41"/>
    <s v="yes"/>
    <s v="prof 2"/>
    <s v="AZ18 WHT06_ol41_prof 2"/>
    <m/>
    <x v="6"/>
    <d v="2020-07-01T00:00:00"/>
    <m/>
    <x v="1"/>
    <m/>
    <n v="43.857439999999997"/>
    <n v="39.982309999999998"/>
    <n v="0.15914800000000001"/>
    <m/>
    <n v="17.25018"/>
    <m/>
    <n v="3.2238999999999997E-2"/>
    <n v="9.6600000000000002E-3"/>
    <n v="1.8946999999999999E-2"/>
    <x v="582"/>
    <n v="0.16059999999999999"/>
    <n v="101.66930000000001"/>
    <n v="81.923688258414359"/>
    <m/>
    <n v="-7811.3"/>
    <n v="-2875.9"/>
    <n v="27"/>
    <m/>
    <m/>
    <m/>
    <m/>
    <m/>
    <m/>
    <m/>
    <m/>
    <m/>
    <n v="95.778293911563779"/>
    <x v="0"/>
  </r>
  <r>
    <s v="38 / 6 . "/>
    <s v="AZ18_WHT06_ol41_newname_prof2_Caxis_continued"/>
    <s v="olivine"/>
    <s v="Phenocryst"/>
    <m/>
    <s v="ol41"/>
    <s v="yes"/>
    <s v="prof 2"/>
    <s v="AZ18 WHT06_ol41_prof 2"/>
    <m/>
    <x v="6"/>
    <d v="2020-07-01T00:00:00"/>
    <m/>
    <x v="1"/>
    <m/>
    <n v="43.848529999999997"/>
    <n v="39.85595"/>
    <n v="0.15080299999999999"/>
    <m/>
    <n v="17.1389"/>
    <m/>
    <n v="3.0478999999999999E-2"/>
    <n v="1.5560000000000001E-3"/>
    <n v="1.0893E-2"/>
    <x v="583"/>
    <n v="0.15381600000000001"/>
    <n v="101.3597"/>
    <n v="82.016332006005428"/>
    <m/>
    <n v="-7814.7"/>
    <n v="-2879.6"/>
    <n v="27"/>
    <m/>
    <m/>
    <m/>
    <m/>
    <m/>
    <m/>
    <m/>
    <m/>
    <m/>
    <n v="100.80323172212384"/>
    <x v="0"/>
  </r>
  <r>
    <s v="38 / 7 . "/>
    <s v="AZ18_WHT06_ol41_newname_prof2_Caxis_continued"/>
    <s v="olivine"/>
    <s v="Phenocryst"/>
    <m/>
    <s v="ol41"/>
    <s v="yes"/>
    <s v="prof 2"/>
    <s v="AZ18 WHT06_ol41_prof 2"/>
    <m/>
    <x v="6"/>
    <d v="2020-07-01T00:00:00"/>
    <m/>
    <x v="1"/>
    <m/>
    <n v="43.911969999999997"/>
    <n v="40.097929999999998"/>
    <n v="0.15565799999999999"/>
    <m/>
    <n v="17.171720000000001"/>
    <m/>
    <n v="3.3665E-2"/>
    <n v="1.2411999999999999E-2"/>
    <n v="2.1663999999999999E-2"/>
    <x v="584"/>
    <n v="0.15191099999999999"/>
    <n v="101.7514"/>
    <n v="82.009442259450154"/>
    <m/>
    <n v="-7818"/>
    <n v="-2883.4"/>
    <n v="27"/>
    <m/>
    <m/>
    <m/>
    <m/>
    <m/>
    <m/>
    <m/>
    <m/>
    <m/>
    <n v="105.83612353498874"/>
    <x v="0"/>
  </r>
  <r>
    <s v="38 / 8 . "/>
    <s v="AZ18_WHT06_ol41_newname_prof2_Caxis_continued"/>
    <s v="olivine"/>
    <s v="Phenocryst"/>
    <m/>
    <s v="ol41"/>
    <s v="yes"/>
    <s v="prof 2"/>
    <s v="AZ18 WHT06_ol41_prof 2"/>
    <m/>
    <x v="6"/>
    <d v="2020-07-01T00:00:00"/>
    <m/>
    <x v="1"/>
    <m/>
    <n v="44.021120000000003"/>
    <n v="40.193199999999997"/>
    <n v="0.15061099999999999"/>
    <m/>
    <n v="17.152100000000001"/>
    <m/>
    <n v="3.3214E-2"/>
    <m/>
    <n v="2.0521999999999999E-2"/>
    <x v="585"/>
    <n v="0.169297"/>
    <n v="101.9312"/>
    <n v="82.062872465323835"/>
    <m/>
    <n v="-7821.3"/>
    <n v="-2887.1"/>
    <n v="27"/>
    <m/>
    <m/>
    <m/>
    <m/>
    <m/>
    <m/>
    <m/>
    <m/>
    <m/>
    <n v="110.79394563748494"/>
    <x v="0"/>
  </r>
  <r>
    <s v="38 / 9 . "/>
    <s v="AZ18_WHT06_ol41_newname_prof2_Caxis_continued"/>
    <s v="olivine"/>
    <s v="Phenocryst"/>
    <m/>
    <s v="ol41"/>
    <s v="yes"/>
    <s v="prof 2"/>
    <s v="AZ18 WHT06_ol41_prof 2"/>
    <m/>
    <x v="6"/>
    <d v="2020-07-01T00:00:00"/>
    <m/>
    <x v="1"/>
    <m/>
    <n v="44.110280000000003"/>
    <n v="40.123809999999999"/>
    <n v="0.151924"/>
    <m/>
    <n v="17.14293"/>
    <m/>
    <n v="3.1234000000000001E-2"/>
    <n v="5.13E-3"/>
    <n v="1.4097E-2"/>
    <x v="586"/>
    <n v="0.16638500000000001"/>
    <n v="101.92319999999999"/>
    <n v="82.100493056420333"/>
    <m/>
    <n v="-7824.7"/>
    <n v="-2890.8"/>
    <n v="27"/>
    <m/>
    <m/>
    <m/>
    <m/>
    <m/>
    <m/>
    <m/>
    <m/>
    <m/>
    <n v="115.81888344804534"/>
    <x v="0"/>
  </r>
  <r>
    <s v="38 / 10 . "/>
    <s v="AZ18_WHT06_ol41_newname_prof2_Caxis_continued"/>
    <s v="olivine"/>
    <s v="Phenocryst"/>
    <m/>
    <s v="ol41"/>
    <s v="yes"/>
    <s v="prof 2"/>
    <s v="AZ18 WHT06_ol41_prof 2"/>
    <m/>
    <x v="6"/>
    <d v="2020-07-01T00:00:00"/>
    <m/>
    <x v="1"/>
    <m/>
    <n v="44.031709999999997"/>
    <n v="40.185479999999998"/>
    <n v="0.15282799999999999"/>
    <m/>
    <n v="16.790980000000001"/>
    <m/>
    <n v="3.2612000000000002E-2"/>
    <n v="3.2529999999999998E-3"/>
    <n v="1.8814000000000001E-2"/>
    <x v="587"/>
    <n v="0.191305"/>
    <n v="101.6026"/>
    <n v="82.377446307205886"/>
    <m/>
    <n v="-7828"/>
    <n v="-2894.5"/>
    <n v="27"/>
    <m/>
    <m/>
    <m/>
    <m/>
    <m/>
    <m/>
    <m/>
    <m/>
    <m/>
    <n v="120.77670555054155"/>
    <x v="0"/>
  </r>
  <r>
    <s v="38 / 11 . "/>
    <s v="AZ18_WHT06_ol41_newname_prof2_Caxis_continued"/>
    <s v="olivine"/>
    <s v="Phenocryst"/>
    <m/>
    <s v="ol41"/>
    <s v="yes"/>
    <s v="prof 2"/>
    <s v="AZ18 WHT06_ol41_prof 2"/>
    <m/>
    <x v="6"/>
    <d v="2020-07-01T00:00:00"/>
    <m/>
    <x v="1"/>
    <m/>
    <n v="44.116689999999998"/>
    <n v="40.184519999999999"/>
    <n v="0.148783"/>
    <m/>
    <n v="16.779199999999999"/>
    <m/>
    <n v="4.6295999999999997E-2"/>
    <n v="3.0699999999999998E-3"/>
    <n v="9.4909999999999994E-3"/>
    <x v="588"/>
    <n v="0.18249000000000001"/>
    <n v="101.6566"/>
    <n v="82.415595582001771"/>
    <m/>
    <n v="-7831.3"/>
    <n v="-2898.3"/>
    <n v="27"/>
    <m/>
    <m/>
    <m/>
    <m/>
    <m/>
    <m/>
    <m/>
    <m/>
    <m/>
    <n v="125.80959736340645"/>
    <x v="0"/>
  </r>
  <r>
    <s v="38 / 12 . "/>
    <s v="AZ18_WHT06_ol41_newname_prof2_Caxis_continued"/>
    <s v="olivine"/>
    <s v="Phenocryst"/>
    <m/>
    <s v="ol41"/>
    <s v="yes"/>
    <s v="prof 2"/>
    <s v="AZ18 WHT06_ol41_prof 2"/>
    <m/>
    <x v="6"/>
    <d v="2020-07-01T00:00:00"/>
    <m/>
    <x v="1"/>
    <m/>
    <n v="44.35228"/>
    <n v="40.186920000000001"/>
    <n v="0.14001"/>
    <m/>
    <n v="16.756620000000002"/>
    <m/>
    <n v="3.2818E-2"/>
    <n v="1.0909E-2"/>
    <n v="1.7503000000000001E-2"/>
    <x v="589"/>
    <n v="0.209121"/>
    <n v="101.9032"/>
    <n v="82.512089023773399"/>
    <m/>
    <n v="-7844.3"/>
    <n v="-2912.7"/>
    <n v="27"/>
    <m/>
    <m/>
    <m/>
    <m/>
    <m/>
    <m/>
    <m/>
    <m/>
    <m/>
    <n v="145.20959736340617"/>
    <x v="0"/>
  </r>
  <r>
    <s v="38 / 13 . "/>
    <s v="AZ18_WHT06_ol41_newname_prof2_Caxis_continued"/>
    <s v="olivine"/>
    <s v="Phenocryst"/>
    <m/>
    <s v="ol41"/>
    <s v="yes"/>
    <s v="prof 2"/>
    <s v="AZ18 WHT06_ol41_prof 2"/>
    <m/>
    <x v="6"/>
    <d v="2020-07-01T00:00:00"/>
    <m/>
    <x v="1"/>
    <m/>
    <n v="44.642110000000002"/>
    <n v="40.244729999999997"/>
    <n v="0.148678"/>
    <m/>
    <n v="16.551269999999999"/>
    <m/>
    <n v="3.1544999999999997E-2"/>
    <n v="1.839E-2"/>
    <n v="1.2019E-2"/>
    <x v="590"/>
    <n v="0.21154100000000001"/>
    <n v="102.045"/>
    <n v="82.782334222697713"/>
    <m/>
    <n v="-7857.2"/>
    <n v="-2927.1"/>
    <n v="27"/>
    <m/>
    <m/>
    <m/>
    <m/>
    <m/>
    <m/>
    <m/>
    <m/>
    <m/>
    <n v="164.54272954626762"/>
    <x v="0"/>
  </r>
  <r>
    <s v="38 / 14 . "/>
    <s v="AZ18_WHT06_ol41_newname_prof2_Caxis_continued"/>
    <s v="olivine"/>
    <s v="Phenocryst"/>
    <m/>
    <s v="ol41"/>
    <s v="yes"/>
    <s v="prof 2"/>
    <s v="AZ18 WHT06_ol41_prof 2"/>
    <m/>
    <x v="6"/>
    <d v="2020-07-01T00:00:00"/>
    <m/>
    <x v="1"/>
    <m/>
    <n v="44.873649999999998"/>
    <n v="40.347529999999999"/>
    <n v="0.14085"/>
    <m/>
    <n v="16.1465"/>
    <m/>
    <n v="3.0832999999999999E-2"/>
    <n v="1.33E-3"/>
    <n v="1.2167000000000001E-2"/>
    <x v="591"/>
    <n v="0.22958400000000001"/>
    <n v="101.9629"/>
    <n v="83.20479813742358"/>
    <m/>
    <n v="-7870.1"/>
    <n v="-2941.6"/>
    <n v="27"/>
    <m/>
    <m/>
    <m/>
    <m/>
    <m/>
    <m/>
    <m/>
    <m/>
    <m/>
    <n v="183.95045996484089"/>
    <x v="0"/>
  </r>
  <r>
    <s v="38 / 15 . "/>
    <s v="AZ18_WHT06_ol41_newname_prof2_Caxis_continued"/>
    <s v="olivine"/>
    <s v="Phenocryst"/>
    <m/>
    <s v="ol41"/>
    <s v="yes"/>
    <s v="prof 2"/>
    <s v="AZ18 WHT06_ol41_prof 2"/>
    <m/>
    <x v="6"/>
    <d v="2020-07-01T00:00:00"/>
    <m/>
    <x v="1"/>
    <m/>
    <n v="45.091679999999997"/>
    <n v="40.287999999999997"/>
    <n v="0.150584"/>
    <m/>
    <n v="16.056229999999999"/>
    <m/>
    <n v="3.3531999999999999E-2"/>
    <n v="2.1520000000000001E-2"/>
    <n v="1.5977999999999999E-2"/>
    <x v="592"/>
    <n v="0.24809899999999999"/>
    <n v="102.08410000000001"/>
    <n v="83.350369416542321"/>
    <m/>
    <n v="-7883"/>
    <n v="-2956"/>
    <n v="27"/>
    <m/>
    <m/>
    <m/>
    <m/>
    <m/>
    <m/>
    <m/>
    <m/>
    <m/>
    <n v="203.28359214770234"/>
    <x v="0"/>
  </r>
  <r>
    <s v="81 / 1 . "/>
    <s v="San_carlos_EDS_10"/>
    <s v="olivine"/>
    <s v="Standard"/>
    <m/>
    <m/>
    <m/>
    <m/>
    <s v="San Carlos__"/>
    <m/>
    <x v="5"/>
    <d v="2020-07-01T00:00:00"/>
    <m/>
    <x v="0"/>
    <m/>
    <n v="49.697949999999999"/>
    <n v="41.310250000000003"/>
    <n v="0.106986"/>
    <m/>
    <n v="9.7593519999999998"/>
    <m/>
    <n v="2.1568E-2"/>
    <n v="1.145E-2"/>
    <n v="6.0480000000000004E-3"/>
    <x v="593"/>
    <n v="0.35575899999999999"/>
    <n v="101.4072"/>
    <n v="90.07693031059307"/>
    <m/>
    <n v="7623"/>
    <n v="31622"/>
    <n v="35"/>
    <m/>
    <m/>
    <m/>
    <m/>
    <m/>
    <m/>
    <m/>
    <m/>
    <m/>
    <m/>
    <x v="0"/>
  </r>
  <r>
    <s v="82 / 1 . "/>
    <s v="San_carlos_EDS_11"/>
    <s v="olivine"/>
    <s v="Standard"/>
    <m/>
    <m/>
    <m/>
    <m/>
    <s v="San Carlos__"/>
    <m/>
    <x v="5"/>
    <d v="2020-07-01T00:00:00"/>
    <m/>
    <x v="0"/>
    <m/>
    <n v="49.77619"/>
    <n v="41.28"/>
    <n v="9.7339999999999996E-2"/>
    <m/>
    <n v="9.7294239999999999"/>
    <m/>
    <n v="2.2870000000000001E-2"/>
    <n v="1.3754000000000001E-2"/>
    <n v="9.0290000000000006E-3"/>
    <x v="594"/>
    <n v="0.39855200000000002"/>
    <n v="101.4491"/>
    <n v="90.118366362370011"/>
    <m/>
    <n v="7685"/>
    <n v="31625"/>
    <n v="35"/>
    <m/>
    <m/>
    <m/>
    <m/>
    <m/>
    <m/>
    <m/>
    <m/>
    <m/>
    <m/>
    <x v="0"/>
  </r>
  <r>
    <s v="101 / 1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5.841279999999998"/>
    <n v="40.259039999999999"/>
    <n v="0.191218"/>
    <m/>
    <n v="14.132440000000001"/>
    <m/>
    <n v="2.7706999999999999E-2"/>
    <n v="1.8346999999999999E-2"/>
    <n v="1.8246999999999999E-2"/>
    <x v="595"/>
    <n v="0.207846"/>
    <n v="100.8858"/>
    <n v="85.255416667165647"/>
    <m/>
    <n v="-12645"/>
    <n v="-3149"/>
    <n v="20"/>
    <m/>
    <m/>
    <m/>
    <m/>
    <m/>
    <m/>
    <m/>
    <m/>
    <m/>
    <m/>
    <x v="0"/>
  </r>
  <r>
    <s v="101 / 2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5.975389999999997"/>
    <n v="40.307459999999999"/>
    <n v="0.176512"/>
    <m/>
    <n v="14.22528"/>
    <m/>
    <n v="3.1126999999999998E-2"/>
    <n v="1.4633999999999999E-2"/>
    <n v="1.9498000000000001E-2"/>
    <x v="596"/>
    <n v="0.23941599999999999"/>
    <n v="101.1699"/>
    <n v="85.209767353135874"/>
    <m/>
    <n v="-12650.3"/>
    <n v="-3150.5"/>
    <n v="20"/>
    <m/>
    <m/>
    <m/>
    <m/>
    <m/>
    <m/>
    <m/>
    <m/>
    <m/>
    <n v="5.5081757415674648"/>
    <x v="0"/>
  </r>
  <r>
    <s v="101 / 3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6.148139999999998"/>
    <n v="40.401330000000002"/>
    <n v="0.17563699999999999"/>
    <m/>
    <n v="14.04501"/>
    <m/>
    <n v="3.0563E-2"/>
    <n v="1.0119E-2"/>
    <n v="2.1128999999999998E-2"/>
    <x v="597"/>
    <n v="0.22190399999999999"/>
    <n v="101.2433"/>
    <n v="85.416554905852678"/>
    <m/>
    <n v="-12655.6"/>
    <n v="-3152"/>
    <n v="20"/>
    <m/>
    <m/>
    <m/>
    <m/>
    <m/>
    <m/>
    <m/>
    <m/>
    <m/>
    <n v="11.016351483136679"/>
    <x v="0"/>
  </r>
  <r>
    <s v="101 / 4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6.201839999999997"/>
    <n v="40.309130000000003"/>
    <n v="0.18379200000000001"/>
    <m/>
    <n v="13.98405"/>
    <m/>
    <n v="2.7486E-2"/>
    <n v="1.0292000000000001E-2"/>
    <n v="1.8178E-2"/>
    <x v="598"/>
    <n v="0.23430000000000001"/>
    <n v="101.13809999999999"/>
    <n v="85.485098920614803"/>
    <m/>
    <n v="-12660.9"/>
    <n v="-3153.5"/>
    <n v="20"/>
    <m/>
    <m/>
    <m/>
    <m/>
    <m/>
    <m/>
    <m/>
    <m/>
    <m/>
    <n v="16.524527224704144"/>
    <x v="0"/>
  </r>
  <r>
    <s v="101 / 5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6.513559999999998"/>
    <n v="40.553840000000001"/>
    <n v="0.16057399999999999"/>
    <m/>
    <n v="13.979749999999999"/>
    <m/>
    <n v="3.209E-2"/>
    <n v="1.0824E-2"/>
    <n v="1.8553E-2"/>
    <x v="599"/>
    <n v="0.24090200000000001"/>
    <n v="101.7149"/>
    <n v="85.572133249713573"/>
    <m/>
    <n v="-12666.1"/>
    <n v="-3155.1"/>
    <n v="20"/>
    <m/>
    <m/>
    <m/>
    <m/>
    <m/>
    <m/>
    <m/>
    <m/>
    <m/>
    <n v="21.965115428198992"/>
    <x v="0"/>
  </r>
  <r>
    <s v="101 / 6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6.871569999999998"/>
    <n v="40.57076"/>
    <n v="0.15599499999999999"/>
    <m/>
    <n v="13.64395"/>
    <m/>
    <n v="1.9703999999999999E-2"/>
    <n v="8.5170000000000003E-3"/>
    <n v="2.1590999999999999E-2"/>
    <x v="600"/>
    <n v="0.26523400000000003"/>
    <n v="101.7437"/>
    <n v="85.962504254175059"/>
    <m/>
    <n v="-12671.4"/>
    <n v="-3156.6"/>
    <n v="20"/>
    <m/>
    <m/>
    <m/>
    <m/>
    <m/>
    <m/>
    <m/>
    <m/>
    <m/>
    <n v="27.473291169766455"/>
    <x v="0"/>
  </r>
  <r>
    <s v="101 / 7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6.861359999999998"/>
    <n v="40.576830000000001"/>
    <n v="0.16646"/>
    <m/>
    <n v="13.26281"/>
    <m/>
    <n v="3.1365999999999998E-2"/>
    <n v="1.6917999999999999E-2"/>
    <n v="1.7876E-2"/>
    <x v="601"/>
    <n v="0.26277499999999998"/>
    <n v="101.3627"/>
    <n v="86.298340865480213"/>
    <m/>
    <n v="-12676.7"/>
    <n v="-3158.1"/>
    <n v="20"/>
    <m/>
    <m/>
    <m/>
    <m/>
    <m/>
    <m/>
    <m/>
    <m/>
    <m/>
    <n v="32.981466911335673"/>
    <x v="0"/>
  </r>
  <r>
    <s v="101 / 8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7.16225"/>
    <n v="40.547330000000002"/>
    <n v="0.150398"/>
    <m/>
    <n v="13.20782"/>
    <m/>
    <n v="2.7032E-2"/>
    <n v="1.2154999999999999E-2"/>
    <n v="1.3408E-2"/>
    <x v="602"/>
    <n v="0.29227900000000001"/>
    <n v="101.5941"/>
    <n v="86.422677665829539"/>
    <m/>
    <n v="-12682"/>
    <n v="-3159.6"/>
    <n v="20"/>
    <m/>
    <m/>
    <m/>
    <m/>
    <m/>
    <m/>
    <m/>
    <m/>
    <m/>
    <n v="38.489642652903136"/>
    <x v="0"/>
  </r>
  <r>
    <s v="101 / 9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7.061160000000001"/>
    <n v="40.596260000000001"/>
    <n v="0.14941699999999999"/>
    <m/>
    <n v="13.14564"/>
    <m/>
    <n v="3.1116999999999999E-2"/>
    <n v="1.0522E-2"/>
    <n v="1.7586000000000001E-2"/>
    <x v="603"/>
    <n v="0.29322100000000001"/>
    <n v="101.49169999999999"/>
    <n v="86.452837890318136"/>
    <m/>
    <n v="-12687.3"/>
    <n v="-3161.1"/>
    <n v="20"/>
    <m/>
    <m/>
    <m/>
    <m/>
    <m/>
    <m/>
    <m/>
    <m/>
    <m/>
    <n v="43.997818394470599"/>
    <x v="0"/>
  </r>
  <r>
    <s v="101 / 10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7.101709999999997"/>
    <n v="40.691200000000002"/>
    <n v="0.128883"/>
    <m/>
    <n v="13.380879999999999"/>
    <m/>
    <n v="2.2651000000000001E-2"/>
    <n v="1.9318999999999999E-2"/>
    <n v="1.8689999999999998E-2"/>
    <x v="604"/>
    <n v="0.27704899999999999"/>
    <n v="101.80800000000001"/>
    <n v="86.253972795292981"/>
    <m/>
    <n v="-12692.5"/>
    <n v="-3162.6"/>
    <n v="20"/>
    <m/>
    <m/>
    <m/>
    <m/>
    <m/>
    <m/>
    <m/>
    <m/>
    <m/>
    <n v="49.40984204556522"/>
    <x v="0"/>
  </r>
  <r>
    <s v="101 / 11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7.10089"/>
    <n v="40.72822"/>
    <n v="0.144875"/>
    <m/>
    <n v="13.28815"/>
    <m/>
    <n v="3.1544000000000003E-2"/>
    <n v="2.0324999999999999E-2"/>
    <n v="1.5207E-2"/>
    <x v="605"/>
    <n v="0.29241699999999998"/>
    <n v="101.7863"/>
    <n v="86.336014120239213"/>
    <m/>
    <n v="-12697.8"/>
    <n v="-3164.1"/>
    <n v="20"/>
    <m/>
    <m/>
    <m/>
    <m/>
    <m/>
    <m/>
    <m/>
    <m/>
    <m/>
    <n v="54.918017787132683"/>
    <x v="0"/>
  </r>
  <r>
    <s v="101 / 12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7.03622"/>
    <n v="40.626640000000002"/>
    <n v="0.142793"/>
    <m/>
    <n v="13.263159999999999"/>
    <m/>
    <n v="3.8761999999999998E-2"/>
    <n v="1.4924E-2"/>
    <n v="1.3088000000000001E-2"/>
    <x v="606"/>
    <n v="0.29461199999999999"/>
    <n v="101.6217"/>
    <n v="86.342010746107078"/>
    <m/>
    <n v="-12703.1"/>
    <n v="-3165.6"/>
    <n v="20"/>
    <m/>
    <m/>
    <m/>
    <m/>
    <m/>
    <m/>
    <m/>
    <m/>
    <m/>
    <n v="60.426193528701901"/>
    <x v="0"/>
  </r>
  <r>
    <s v="101 / 13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7.126959999999997"/>
    <n v="40.744689999999999"/>
    <n v="0.13728399999999999"/>
    <m/>
    <n v="13.23671"/>
    <m/>
    <n v="2.8042000000000001E-2"/>
    <n v="2.1439E-2"/>
    <n v="1.3004999999999999E-2"/>
    <x v="607"/>
    <n v="0.29654399999999997"/>
    <n v="101.75879999999999"/>
    <n v="86.388206830750406"/>
    <m/>
    <n v="-12708.4"/>
    <n v="-3167.2"/>
    <n v="20"/>
    <m/>
    <m/>
    <m/>
    <m/>
    <m/>
    <m/>
    <m/>
    <m/>
    <m/>
    <n v="65.962437742967737"/>
    <x v="0"/>
  </r>
  <r>
    <s v="101 / 14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7.170479999999998"/>
    <n v="40.753740000000001"/>
    <n v="0.13764499999999999"/>
    <m/>
    <n v="13.100809999999999"/>
    <m/>
    <n v="3.6366000000000002E-2"/>
    <n v="2.6734000000000001E-2"/>
    <n v="1.602E-2"/>
    <x v="608"/>
    <n v="0.28490100000000002"/>
    <n v="101.6922"/>
    <n v="86.5198777658252"/>
    <m/>
    <n v="-12713.7"/>
    <n v="-3168.7"/>
    <n v="20"/>
    <m/>
    <m/>
    <m/>
    <m/>
    <m/>
    <m/>
    <m/>
    <m/>
    <m/>
    <n v="71.470613484536955"/>
    <x v="0"/>
  </r>
  <r>
    <s v="101 / 15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7.178310000000003"/>
    <n v="40.768639999999998"/>
    <n v="0.14726300000000001"/>
    <m/>
    <n v="13.27821"/>
    <m/>
    <n v="3.1995000000000003E-2"/>
    <n v="2.2769999999999999E-2"/>
    <n v="1.9911999999999999E-2"/>
    <x v="609"/>
    <n v="0.31294"/>
    <n v="101.9402"/>
    <n v="86.36419815566984"/>
    <m/>
    <n v="-12719"/>
    <n v="-3170.2"/>
    <n v="20"/>
    <m/>
    <m/>
    <m/>
    <m/>
    <m/>
    <m/>
    <m/>
    <m/>
    <m/>
    <n v="76.978789226104425"/>
    <x v="0"/>
  </r>
  <r>
    <s v="101 / 16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7.149070000000002"/>
    <n v="40.700870000000002"/>
    <n v="0.16278599999999999"/>
    <m/>
    <n v="13.475519999999999"/>
    <m/>
    <n v="3.3510999999999999E-2"/>
    <n v="1.0775E-2"/>
    <n v="1.5788E-2"/>
    <x v="610"/>
    <n v="0.31067800000000001"/>
    <n v="102.0333"/>
    <n v="86.182173384506939"/>
    <m/>
    <n v="-12724.2"/>
    <n v="-3171.7"/>
    <n v="20"/>
    <m/>
    <m/>
    <m/>
    <m/>
    <m/>
    <m/>
    <m/>
    <m/>
    <m/>
    <n v="82.390812877199053"/>
    <x v="0"/>
  </r>
  <r>
    <s v="101 / 17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6.78848"/>
    <n v="40.58746"/>
    <n v="0.15920300000000001"/>
    <m/>
    <n v="13.537699999999999"/>
    <m/>
    <n v="3.0556E-2"/>
    <n v="2.9430999999999999E-2"/>
    <n v="1.5872000000000001E-2"/>
    <x v="611"/>
    <n v="0.291713"/>
    <n v="101.61879999999999"/>
    <n v="86.035269675747941"/>
    <m/>
    <n v="-12729.5"/>
    <n v="-3173.2"/>
    <n v="20"/>
    <m/>
    <m/>
    <m/>
    <m/>
    <m/>
    <m/>
    <m/>
    <m/>
    <m/>
    <n v="87.898988618766523"/>
    <x v="0"/>
  </r>
  <r>
    <s v="101 / 18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6.743110000000001"/>
    <n v="40.755279999999999"/>
    <n v="0.14141599999999999"/>
    <m/>
    <n v="13.54008"/>
    <m/>
    <n v="1.9265999999999998E-2"/>
    <n v="1.8919999999999999E-2"/>
    <n v="1.4201E-2"/>
    <x v="612"/>
    <n v="0.30144599999999999"/>
    <n v="101.7069"/>
    <n v="86.021502344545326"/>
    <m/>
    <n v="-12734.8"/>
    <n v="-3174.7"/>
    <n v="20"/>
    <m/>
    <m/>
    <m/>
    <m/>
    <m/>
    <m/>
    <m/>
    <m/>
    <m/>
    <n v="93.407164360333994"/>
    <x v="0"/>
  </r>
  <r>
    <s v="101 / 19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6.677599999999998"/>
    <n v="40.519939999999998"/>
    <n v="0.154586"/>
    <m/>
    <n v="13.70909"/>
    <m/>
    <n v="4.1444000000000002E-2"/>
    <n v="2.4969000000000002E-2"/>
    <n v="1.8054000000000001E-2"/>
    <x v="613"/>
    <n v="0.29038599999999998"/>
    <n v="101.6028"/>
    <n v="85.854645915476596"/>
    <m/>
    <n v="-12740.1"/>
    <n v="-3176.2"/>
    <n v="20"/>
    <m/>
    <m/>
    <m/>
    <m/>
    <m/>
    <m/>
    <m/>
    <m/>
    <m/>
    <n v="98.915340101903212"/>
    <x v="0"/>
  </r>
  <r>
    <s v="101 / 20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s v="bad"/>
    <x v="0"/>
    <m/>
    <n v="44.411479999999997"/>
    <n v="38.59299"/>
    <n v="0.131221"/>
    <m/>
    <n v="13.04388"/>
    <m/>
    <n v="2.2037999999999999E-2"/>
    <n v="6.5030000000000001E-3"/>
    <n v="1.7E-5"/>
    <x v="614"/>
    <n v="0.30053299999999999"/>
    <n v="96.667659999999998"/>
    <n v="85.854327579681339"/>
    <m/>
    <n v="-12745.4"/>
    <n v="-3177.7"/>
    <n v="20"/>
    <m/>
    <m/>
    <m/>
    <m/>
    <m/>
    <m/>
    <m/>
    <m/>
    <m/>
    <n v="104.42351584347068"/>
    <x v="0"/>
  </r>
  <r>
    <s v="101 / 21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6.82555"/>
    <n v="40.73133"/>
    <n v="0.14735899999999999"/>
    <m/>
    <n v="13.62129"/>
    <m/>
    <n v="3.1677999999999998E-2"/>
    <n v="2.6696000000000001E-2"/>
    <n v="9.6419999999999995E-3"/>
    <x v="615"/>
    <n v="0.28675899999999999"/>
    <n v="101.8751"/>
    <n v="85.970706421256992"/>
    <m/>
    <n v="-12750.6"/>
    <n v="-3179.3"/>
    <n v="20"/>
    <m/>
    <m/>
    <m/>
    <m/>
    <m/>
    <m/>
    <m/>
    <m/>
    <m/>
    <n v="109.86410404696566"/>
    <x v="0"/>
  </r>
  <r>
    <s v="101 / 22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6.938290000000002"/>
    <n v="40.738849999999999"/>
    <n v="0.14382800000000001"/>
    <m/>
    <n v="13.474349999999999"/>
    <m/>
    <n v="3.1511999999999998E-2"/>
    <n v="2.6980000000000001E-2"/>
    <n v="9.8289999999999992E-3"/>
    <x v="616"/>
    <n v="0.285719"/>
    <n v="101.81180000000001"/>
    <n v="86.129759584104377"/>
    <m/>
    <n v="-12755.9"/>
    <n v="-3180.8"/>
    <n v="20"/>
    <m/>
    <m/>
    <m/>
    <m/>
    <m/>
    <m/>
    <m/>
    <m/>
    <m/>
    <n v="115.37227978853313"/>
    <x v="0"/>
  </r>
  <r>
    <s v="101 / 23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7.193939999999998"/>
    <n v="40.871490000000001"/>
    <n v="0.12944900000000001"/>
    <m/>
    <n v="13.581630000000001"/>
    <m/>
    <n v="2.9876E-2"/>
    <n v="2.5829999999999999E-2"/>
    <n v="1.4841E-2"/>
    <x v="617"/>
    <n v="0.30927500000000002"/>
    <n v="102.33759999999999"/>
    <n v="86.099887586995251"/>
    <m/>
    <n v="-12761.2"/>
    <n v="-3182.3"/>
    <n v="20"/>
    <m/>
    <m/>
    <m/>
    <m/>
    <m/>
    <m/>
    <m/>
    <m/>
    <m/>
    <n v="120.88045553010235"/>
    <x v="0"/>
  </r>
  <r>
    <s v="101 / 24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7.431190000000001"/>
    <n v="40.81541"/>
    <n v="0.13323499999999999"/>
    <m/>
    <n v="13.389530000000001"/>
    <m/>
    <n v="3.4195999999999997E-2"/>
    <n v="2.5991E-2"/>
    <n v="1.3135000000000001E-2"/>
    <x v="618"/>
    <n v="0.320299"/>
    <n v="102.3304"/>
    <n v="86.328788155868821"/>
    <m/>
    <n v="-12766.5"/>
    <n v="-3183.8"/>
    <n v="20"/>
    <m/>
    <m/>
    <m/>
    <m/>
    <m/>
    <m/>
    <m/>
    <m/>
    <m/>
    <n v="126.38863127166982"/>
    <x v="0"/>
  </r>
  <r>
    <s v="101 / 25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7.373620000000003"/>
    <n v="40.748240000000003"/>
    <n v="0.14649899999999999"/>
    <m/>
    <n v="12.92314"/>
    <m/>
    <n v="3.1635000000000003E-2"/>
    <n v="2.7369999999999998E-2"/>
    <n v="1.3269E-2"/>
    <x v="619"/>
    <n v="0.323125"/>
    <n v="101.7564"/>
    <n v="86.727883778122077"/>
    <m/>
    <n v="-12771.8"/>
    <n v="-3185.3"/>
    <n v="20"/>
    <m/>
    <m/>
    <m/>
    <m/>
    <m/>
    <m/>
    <m/>
    <m/>
    <m/>
    <n v="131.89680701323729"/>
    <x v="0"/>
  </r>
  <r>
    <s v="101 / 26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7.34543"/>
    <n v="40.814190000000004"/>
    <n v="0.13846800000000001"/>
    <m/>
    <n v="12.885680000000001"/>
    <m/>
    <n v="3.0360000000000002E-2"/>
    <n v="2.5621000000000001E-2"/>
    <n v="1.4763999999999999E-2"/>
    <x v="620"/>
    <n v="0.33186300000000002"/>
    <n v="101.7517"/>
    <n v="86.75442347377691"/>
    <m/>
    <n v="-12777.1"/>
    <n v="-3186.8"/>
    <n v="20"/>
    <m/>
    <m/>
    <m/>
    <m/>
    <m/>
    <m/>
    <m/>
    <m/>
    <m/>
    <n v="137.4049827548065"/>
    <x v="0"/>
  </r>
  <r>
    <s v="101 / 27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7.539940000000001"/>
    <n v="40.799700000000001"/>
    <n v="0.13472999999999999"/>
    <m/>
    <n v="12.61603"/>
    <m/>
    <n v="2.1267999999999999E-2"/>
    <n v="3.1408999999999999E-2"/>
    <n v="1.1997000000000001E-2"/>
    <x v="621"/>
    <n v="0.33546599999999999"/>
    <n v="101.6718"/>
    <n v="87.041870167693816"/>
    <m/>
    <n v="-12782.3"/>
    <n v="-3188.3"/>
    <n v="20"/>
    <m/>
    <m/>
    <m/>
    <m/>
    <m/>
    <m/>
    <m/>
    <m/>
    <m/>
    <n v="142.81700640589938"/>
    <x v="0"/>
  </r>
  <r>
    <s v="101 / 28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7.556080000000001"/>
    <n v="40.744320000000002"/>
    <n v="0.12978899999999999"/>
    <m/>
    <n v="12.611050000000001"/>
    <m/>
    <n v="3.1310999999999999E-2"/>
    <n v="2.6467999999999998E-2"/>
    <n v="1.4685E-2"/>
    <x v="622"/>
    <n v="0.34525"/>
    <n v="101.6225"/>
    <n v="87.050150437984513"/>
    <m/>
    <n v="-12787.6"/>
    <n v="-3189.8"/>
    <n v="20"/>
    <m/>
    <m/>
    <m/>
    <m/>
    <m/>
    <m/>
    <m/>
    <m/>
    <m/>
    <n v="148.32518214746858"/>
    <x v="0"/>
  </r>
  <r>
    <s v="101 / 29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7.795940000000002"/>
    <n v="40.782029999999999"/>
    <n v="0.131824"/>
    <m/>
    <n v="12.48251"/>
    <m/>
    <n v="3.3411999999999997E-2"/>
    <n v="2.8731E-2"/>
    <n v="1.4257000000000001E-2"/>
    <x v="623"/>
    <n v="0.33037300000000003"/>
    <n v="101.7898"/>
    <n v="87.221377327165001"/>
    <m/>
    <n v="-12792.9"/>
    <n v="-3191.4"/>
    <n v="20"/>
    <m/>
    <m/>
    <m/>
    <m/>
    <m/>
    <m/>
    <m/>
    <m/>
    <m/>
    <n v="153.86142636173443"/>
    <x v="0"/>
  </r>
  <r>
    <s v="101 / 30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7.841250000000002"/>
    <n v="40.865360000000003"/>
    <n v="0.130964"/>
    <m/>
    <n v="12.413629999999999"/>
    <m/>
    <n v="2.9729999999999999E-2"/>
    <n v="2.8948999999999999E-2"/>
    <n v="1.3181999999999999E-2"/>
    <x v="624"/>
    <n v="0.33310200000000001"/>
    <n v="101.8347"/>
    <n v="87.293445830654775"/>
    <m/>
    <n v="-12798.2"/>
    <n v="-3192.9"/>
    <n v="20"/>
    <m/>
    <m/>
    <m/>
    <m/>
    <m/>
    <m/>
    <m/>
    <m/>
    <m/>
    <n v="159.36960210330363"/>
    <x v="0"/>
  </r>
  <r>
    <s v="101 / 31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7.886360000000003"/>
    <n v="40.855130000000003"/>
    <n v="0.13206100000000001"/>
    <m/>
    <n v="12.31068"/>
    <m/>
    <n v="3.3319000000000001E-2"/>
    <n v="2.5998E-2"/>
    <n v="1.5771E-2"/>
    <x v="625"/>
    <n v="0.35732799999999998"/>
    <n v="101.7911"/>
    <n v="87.395918090564706"/>
    <m/>
    <n v="-12803.5"/>
    <n v="-3194.4"/>
    <n v="20"/>
    <m/>
    <m/>
    <m/>
    <m/>
    <m/>
    <m/>
    <m/>
    <m/>
    <m/>
    <n v="164.8777778448711"/>
    <x v="0"/>
  </r>
  <r>
    <s v="101 / 32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8.031950000000002"/>
    <n v="40.895580000000002"/>
    <n v="0.13672599999999999"/>
    <m/>
    <n v="12.293240000000001"/>
    <m/>
    <n v="3.3191999999999999E-2"/>
    <n v="3.61E-2"/>
    <n v="2.0410000000000001E-2"/>
    <x v="626"/>
    <n v="0.36420200000000003"/>
    <n v="101.97110000000001"/>
    <n v="87.444894314673434"/>
    <m/>
    <n v="-12808.7"/>
    <n v="-3195.9"/>
    <n v="20"/>
    <m/>
    <m/>
    <m/>
    <m/>
    <m/>
    <m/>
    <m/>
    <m/>
    <m/>
    <n v="170.28980149596572"/>
    <x v="0"/>
  </r>
  <r>
    <s v="101 / 33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8.000819999999997"/>
    <n v="40.873240000000003"/>
    <n v="0.12789400000000001"/>
    <m/>
    <n v="12.27506"/>
    <m/>
    <n v="3.4673000000000002E-2"/>
    <n v="2.9807E-2"/>
    <n v="1.1192000000000001E-2"/>
    <x v="627"/>
    <n v="0.36974200000000002"/>
    <n v="101.8843"/>
    <n v="87.45401736440428"/>
    <m/>
    <n v="-12814"/>
    <n v="-3197.4"/>
    <n v="20"/>
    <m/>
    <m/>
    <m/>
    <m/>
    <m/>
    <m/>
    <m/>
    <m/>
    <m/>
    <n v="175.79797723753319"/>
    <x v="0"/>
  </r>
  <r>
    <s v="101 / 34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7.814929999999997"/>
    <n v="40.959870000000002"/>
    <n v="0.129801"/>
    <m/>
    <n v="12.049239999999999"/>
    <m/>
    <n v="3.9921999999999999E-2"/>
    <n v="3.1489000000000003E-2"/>
    <n v="1.0494E-2"/>
    <x v="628"/>
    <n v="0.35228199999999998"/>
    <n v="101.5684"/>
    <n v="87.614286793161227"/>
    <m/>
    <n v="-12819.3"/>
    <n v="-3198.9"/>
    <n v="20"/>
    <m/>
    <m/>
    <m/>
    <m/>
    <m/>
    <m/>
    <m/>
    <m/>
    <m/>
    <n v="181.30615297910066"/>
    <x v="0"/>
  </r>
  <r>
    <s v="101 / 35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8.118049999999997"/>
    <n v="40.880859999999998"/>
    <n v="0.13328499999999999"/>
    <m/>
    <n v="12.173489999999999"/>
    <m/>
    <n v="3.6062999999999998E-2"/>
    <n v="2.9321E-2"/>
    <n v="1.6400999999999999E-2"/>
    <x v="629"/>
    <n v="0.354605"/>
    <n v="101.9179"/>
    <n v="87.571467437541699"/>
    <m/>
    <n v="-12824.6"/>
    <n v="-3200.4"/>
    <n v="20"/>
    <m/>
    <m/>
    <m/>
    <m/>
    <m/>
    <m/>
    <m/>
    <m/>
    <m/>
    <n v="186.81432872066986"/>
    <x v="0"/>
  </r>
  <r>
    <s v="101 / 36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8.091880000000003"/>
    <n v="40.93242"/>
    <n v="0.13786300000000001"/>
    <m/>
    <n v="12.06513"/>
    <m/>
    <n v="3.4096000000000001E-2"/>
    <n v="2.1787000000000001E-2"/>
    <n v="1.2707E-2"/>
    <x v="630"/>
    <n v="0.364533"/>
    <n v="101.8319"/>
    <n v="87.662580165802908"/>
    <m/>
    <n v="-12829.9"/>
    <n v="-3201.9"/>
    <n v="20"/>
    <m/>
    <m/>
    <m/>
    <m/>
    <m/>
    <m/>
    <m/>
    <m/>
    <m/>
    <n v="192.32250446223733"/>
    <x v="0"/>
  </r>
  <r>
    <s v="101 / 37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8.02993"/>
    <n v="40.999609999999997"/>
    <n v="0.13639999999999999"/>
    <m/>
    <n v="12.21224"/>
    <m/>
    <n v="3.3189000000000003E-2"/>
    <n v="2.6387000000000001E-2"/>
    <n v="1.0873000000000001E-2"/>
    <x v="631"/>
    <n v="0.36239100000000002"/>
    <n v="101.9961"/>
    <n v="87.516826022422123"/>
    <m/>
    <n v="-12835.2"/>
    <n v="-3203.5"/>
    <n v="20"/>
    <m/>
    <m/>
    <m/>
    <m/>
    <m/>
    <m/>
    <m/>
    <m/>
    <m/>
    <n v="197.85874867650492"/>
    <x v="0"/>
  </r>
  <r>
    <s v="101 / 38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8.117440000000002"/>
    <n v="40.93289"/>
    <n v="0.13097900000000001"/>
    <m/>
    <n v="12.20177"/>
    <m/>
    <n v="2.9973E-2"/>
    <n v="2.5399000000000001E-2"/>
    <n v="1.0232E-2"/>
    <x v="632"/>
    <n v="0.36658600000000002"/>
    <n v="102"/>
    <n v="87.546060448548147"/>
    <m/>
    <n v="-12840.4"/>
    <n v="-3205"/>
    <n v="20"/>
    <m/>
    <m/>
    <m/>
    <m/>
    <m/>
    <m/>
    <m/>
    <m/>
    <m/>
    <n v="203.2707723275978"/>
    <x v="0"/>
  </r>
  <r>
    <s v="101 / 39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8.083660000000002"/>
    <n v="41.02308"/>
    <n v="0.143543"/>
    <m/>
    <n v="12.12124"/>
    <m/>
    <n v="3.4583999999999997E-2"/>
    <n v="2.5437999999999999E-2"/>
    <n v="1.1183999999999999E-2"/>
    <x v="633"/>
    <n v="0.34979199999999999"/>
    <n v="101.9649"/>
    <n v="87.610453926729065"/>
    <m/>
    <n v="-12845.7"/>
    <n v="-3206.5"/>
    <n v="20"/>
    <m/>
    <m/>
    <m/>
    <m/>
    <m/>
    <m/>
    <m/>
    <m/>
    <m/>
    <n v="208.778948069167"/>
    <x v="0"/>
  </r>
  <r>
    <s v="101 / 40 . "/>
    <s v="AZ_WHT06_ol47_mid-mountA_notOMap_prof"/>
    <s v="olivine"/>
    <s v="Phenocryst"/>
    <m/>
    <s v="ol47_not_onMap"/>
    <s v="yes"/>
    <s v="prof 1"/>
    <s v="AZ18 WHT06_ol47_not_onMap_prof 1"/>
    <m/>
    <x v="6"/>
    <d v="2020-07-01T00:00:00"/>
    <m/>
    <x v="1"/>
    <m/>
    <n v="47.989280000000001"/>
    <n v="40.922899999999998"/>
    <n v="0.13498599999999999"/>
    <m/>
    <n v="12.263780000000001"/>
    <m/>
    <n v="4.5860999999999999E-2"/>
    <n v="3.4930000000000003E-2"/>
    <n v="1.3406E-2"/>
    <x v="634"/>
    <n v="0.34548699999999999"/>
    <n v="101.9198"/>
    <n v="87.461462350649285"/>
    <m/>
    <n v="-12851"/>
    <n v="-3208"/>
    <n v="20"/>
    <m/>
    <m/>
    <m/>
    <m/>
    <m/>
    <m/>
    <m/>
    <m/>
    <m/>
    <n v="214.28712381073447"/>
    <x v="0"/>
  </r>
  <r>
    <s v="102 / 1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6.275910000000003"/>
    <n v="40.700200000000002"/>
    <n v="0.20733099999999999"/>
    <m/>
    <n v="14.69336"/>
    <m/>
    <n v="1.5041000000000001E-2"/>
    <n v="1.3093E-2"/>
    <n v="1.6187E-2"/>
    <x v="635"/>
    <n v="0.17899799999999999"/>
    <n v="102.3282"/>
    <n v="84.880890484545674"/>
    <m/>
    <n v="-18574"/>
    <n v="-29875"/>
    <n v="25"/>
    <m/>
    <m/>
    <m/>
    <m/>
    <m/>
    <m/>
    <m/>
    <m/>
    <m/>
    <n v="0"/>
    <x v="3"/>
  </r>
  <r>
    <s v="102 / 2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6.284559999999999"/>
    <n v="40.751040000000003"/>
    <n v="0.19709599999999999"/>
    <m/>
    <n v="14.74098"/>
    <m/>
    <n v="2.0598000000000002E-2"/>
    <n v="1.6522999999999999E-2"/>
    <n v="2.0993000000000001E-2"/>
    <x v="636"/>
    <n v="0.205873"/>
    <n v="102.4268"/>
    <n v="84.841722569812262"/>
    <m/>
    <n v="-18575.2"/>
    <n v="-29872.7"/>
    <n v="25"/>
    <m/>
    <m/>
    <m/>
    <m/>
    <m/>
    <m/>
    <m/>
    <m/>
    <m/>
    <n v="2.5942243542142611"/>
    <x v="3"/>
  </r>
  <r>
    <s v="102 / 3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6.362879999999997"/>
    <n v="40.799680000000002"/>
    <n v="0.18791099999999999"/>
    <m/>
    <n v="14.61647"/>
    <m/>
    <n v="1.4696000000000001E-2"/>
    <n v="1.8991000000000001E-2"/>
    <n v="1.7423000000000001E-2"/>
    <x v="637"/>
    <n v="0.19631999999999999"/>
    <n v="102.3849"/>
    <n v="84.972101327466291"/>
    <m/>
    <n v="-18576.3"/>
    <n v="-29870.400000000001"/>
    <n v="25"/>
    <m/>
    <m/>
    <m/>
    <m/>
    <m/>
    <m/>
    <m/>
    <m/>
    <m/>
    <n v="5.1437341110093691"/>
    <x v="3"/>
  </r>
  <r>
    <s v="102 / 4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6.21208"/>
    <n v="40.858600000000003"/>
    <n v="0.18501899999999999"/>
    <m/>
    <n v="14.594189999999999"/>
    <m/>
    <n v="7.8890000000000002E-3"/>
    <n v="1.7246000000000001E-2"/>
    <n v="2.2653E-2"/>
    <x v="638"/>
    <n v="0.199485"/>
    <n v="102.3284"/>
    <n v="84.94996105817377"/>
    <m/>
    <n v="-18577.5"/>
    <n v="-29868.1"/>
    <n v="25"/>
    <m/>
    <m/>
    <m/>
    <m/>
    <m/>
    <m/>
    <m/>
    <m/>
    <m/>
    <n v="7.7379584652268552"/>
    <x v="3"/>
  </r>
  <r>
    <s v="102 / 5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6.382190000000001"/>
    <n v="40.664479999999998"/>
    <n v="0.187471"/>
    <m/>
    <n v="14.49755"/>
    <m/>
    <n v="1.5003000000000001E-2"/>
    <n v="1.308E-2"/>
    <n v="2.2395999999999999E-2"/>
    <x v="639"/>
    <n v="0.20318"/>
    <n v="102.1692"/>
    <n v="85.081402462079041"/>
    <m/>
    <n v="-18578.599999999999"/>
    <n v="-29865.8"/>
    <n v="25"/>
    <m/>
    <m/>
    <m/>
    <m/>
    <m/>
    <m/>
    <m/>
    <m/>
    <m/>
    <n v="10.287468222021964"/>
    <x v="3"/>
  </r>
  <r>
    <s v="102 / 6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6.586770000000001"/>
    <n v="40.857320000000001"/>
    <n v="0.18001600000000001"/>
    <m/>
    <n v="14.35425"/>
    <m/>
    <n v="1.6854999999999998E-2"/>
    <n v="1.1809999999999999E-2"/>
    <n v="1.7451000000000001E-2"/>
    <x v="640"/>
    <n v="0.21110000000000001"/>
    <n v="102.44199999999999"/>
    <n v="85.26243502457956"/>
    <m/>
    <n v="-18579.8"/>
    <n v="-29863.5"/>
    <n v="25"/>
    <m/>
    <m/>
    <m/>
    <m/>
    <m/>
    <m/>
    <m/>
    <m/>
    <m/>
    <n v="12.881692576236226"/>
    <x v="3"/>
  </r>
  <r>
    <s v="102 / 7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6.671950000000002"/>
    <n v="40.721580000000003"/>
    <n v="0.17447699999999999"/>
    <m/>
    <n v="14.08235"/>
    <m/>
    <n v="1.7469999999999999E-2"/>
    <n v="9.9810000000000003E-3"/>
    <n v="1.3703999999999999E-2"/>
    <x v="641"/>
    <n v="0.213671"/>
    <n v="102.1164"/>
    <n v="85.523754027582896"/>
    <m/>
    <n v="-18580.900000000001"/>
    <n v="-29861.200000000001"/>
    <n v="25"/>
    <m/>
    <m/>
    <m/>
    <m/>
    <m/>
    <m/>
    <m/>
    <m/>
    <m/>
    <n v="15.431202333032903"/>
    <x v="3"/>
  </r>
  <r>
    <s v="102 / 8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7.067070000000001"/>
    <n v="40.81512"/>
    <n v="0.14169200000000001"/>
    <m/>
    <n v="13.58352"/>
    <m/>
    <n v="4.803E-3"/>
    <n v="1.2631E-2"/>
    <n v="1.6244999999999999E-2"/>
    <x v="642"/>
    <n v="0.23901"/>
    <n v="102.0762"/>
    <n v="86.065971715158156"/>
    <m/>
    <n v="-18582.099999999999"/>
    <n v="-29858.9"/>
    <n v="25"/>
    <m/>
    <m/>
    <m/>
    <m/>
    <m/>
    <m/>
    <m/>
    <m/>
    <m/>
    <n v="18.025426687245481"/>
    <x v="0"/>
  </r>
  <r>
    <s v="102 / 9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7.311140000000002"/>
    <n v="40.95767"/>
    <n v="0.12726100000000001"/>
    <m/>
    <n v="13.459490000000001"/>
    <m/>
    <n v="1.3764E-2"/>
    <n v="5.1359999999999999E-3"/>
    <n v="1.4010999999999999E-2"/>
    <x v="643"/>
    <n v="0.236178"/>
    <n v="102.3219"/>
    <n v="86.237118361820563"/>
    <m/>
    <n v="-18583.2"/>
    <n v="-29856.5"/>
    <n v="25"/>
    <m/>
    <m/>
    <m/>
    <m/>
    <m/>
    <m/>
    <m/>
    <m/>
    <m/>
    <n v="20.665502443736532"/>
    <x v="0"/>
  </r>
  <r>
    <s v="102 / 10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7.439230000000002"/>
    <n v="40.919139999999999"/>
    <n v="0.117767"/>
    <m/>
    <n v="13.36397"/>
    <m/>
    <n v="6.3330000000000001E-3"/>
    <n v="4.4970000000000001E-3"/>
    <n v="1.0525E-2"/>
    <x v="644"/>
    <n v="0.26632899999999998"/>
    <n v="102.3259"/>
    <n v="86.353329249566812"/>
    <m/>
    <n v="-18584.400000000001"/>
    <n v="-29854.2"/>
    <n v="25"/>
    <m/>
    <m/>
    <m/>
    <m/>
    <m/>
    <m/>
    <m/>
    <m/>
    <m/>
    <n v="23.259726797950794"/>
    <x v="0"/>
  </r>
  <r>
    <s v="102 / 11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7.638739999999999"/>
    <n v="41.110550000000003"/>
    <n v="0.10111299999999999"/>
    <m/>
    <n v="12.975720000000001"/>
    <m/>
    <n v="2.797E-3"/>
    <n v="3.6259999999999999E-3"/>
    <n v="8.5990000000000007E-3"/>
    <x v="645"/>
    <n v="0.27454699999999999"/>
    <n v="102.2756"/>
    <n v="86.745368538925149"/>
    <m/>
    <n v="-18585.5"/>
    <n v="-29851.9"/>
    <n v="25"/>
    <m/>
    <m/>
    <m/>
    <m/>
    <m/>
    <m/>
    <m/>
    <m/>
    <m/>
    <n v="25.809236554745901"/>
    <x v="0"/>
  </r>
  <r>
    <s v="102 / 12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7.832979999999999"/>
    <n v="41.065179999999998"/>
    <n v="7.5859999999999997E-2"/>
    <m/>
    <n v="12.671329999999999"/>
    <m/>
    <m/>
    <m/>
    <n v="9.3039999999999998E-3"/>
    <x v="646"/>
    <n v="0.28064800000000001"/>
    <n v="102.08669999999999"/>
    <n v="87.061839162226235"/>
    <m/>
    <n v="-18586.7"/>
    <n v="-29849.599999999999"/>
    <n v="25"/>
    <m/>
    <m/>
    <m/>
    <m/>
    <m/>
    <m/>
    <m/>
    <m/>
    <m/>
    <n v="28.403460908963389"/>
    <x v="0"/>
  </r>
  <r>
    <s v="102 / 13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8.182899999999997"/>
    <n v="41.174489999999999"/>
    <n v="7.1193000000000006E-2"/>
    <m/>
    <n v="12.45112"/>
    <m/>
    <n v="6.5389999999999997E-3"/>
    <n v="4.9519999999999998E-3"/>
    <n v="7.8759999999999993E-3"/>
    <x v="647"/>
    <n v="0.301317"/>
    <n v="102.3768"/>
    <n v="87.338852233460827"/>
    <m/>
    <n v="-18587.900000000001"/>
    <n v="-29847.3"/>
    <n v="25"/>
    <m/>
    <m/>
    <m/>
    <m/>
    <m/>
    <m/>
    <m/>
    <m/>
    <m/>
    <n v="30.997685263177651"/>
    <x v="0"/>
  </r>
  <r>
    <s v="102 / 14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8.471029999999999"/>
    <n v="41.166400000000003"/>
    <n v="6.0440000000000001E-2"/>
    <m/>
    <n v="12.01798"/>
    <m/>
    <n v="2.676E-3"/>
    <m/>
    <n v="1.6841999999999999E-2"/>
    <x v="648"/>
    <n v="0.33200000000000002"/>
    <n v="102.2345"/>
    <n v="87.789287781630577"/>
    <m/>
    <n v="-18589"/>
    <n v="-29845"/>
    <n v="25"/>
    <m/>
    <m/>
    <m/>
    <m/>
    <m/>
    <m/>
    <m/>
    <m/>
    <m/>
    <n v="33.547195019972762"/>
    <x v="0"/>
  </r>
  <r>
    <s v="102 / 15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8.567839999999997"/>
    <n v="41.134079999999997"/>
    <n v="4.5286E-2"/>
    <m/>
    <n v="11.908899999999999"/>
    <m/>
    <n v="4.79E-3"/>
    <m/>
    <n v="1.6506E-2"/>
    <x v="649"/>
    <n v="0.31764999999999999"/>
    <n v="102.15389999999999"/>
    <n v="87.907923505897799"/>
    <m/>
    <n v="-18590.2"/>
    <n v="-29842.7"/>
    <n v="25"/>
    <m/>
    <m/>
    <m/>
    <m/>
    <m/>
    <m/>
    <m/>
    <m/>
    <m/>
    <n v="36.141419374187024"/>
    <x v="0"/>
  </r>
  <r>
    <s v="102 / 16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8.513739999999999"/>
    <n v="41.15793"/>
    <n v="5.117E-2"/>
    <m/>
    <n v="11.71336"/>
    <m/>
    <n v="2.6220000000000002E-3"/>
    <m/>
    <n v="1.7575E-2"/>
    <x v="650"/>
    <n v="0.32666800000000001"/>
    <n v="101.9431"/>
    <n v="88.071102640853198"/>
    <m/>
    <n v="-18591.3"/>
    <n v="-29840.400000000001"/>
    <n v="25"/>
    <m/>
    <m/>
    <m/>
    <m/>
    <m/>
    <m/>
    <m/>
    <m/>
    <m/>
    <n v="38.690929130982134"/>
    <x v="0"/>
  </r>
  <r>
    <s v="102 / 17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8.611750000000001"/>
    <n v="41.203830000000004"/>
    <n v="4.4219000000000001E-2"/>
    <m/>
    <n v="11.74358"/>
    <m/>
    <n v="8.8400000000000002E-4"/>
    <n v="5.3399999999999997E-4"/>
    <n v="1.0633999999999999E-2"/>
    <x v="651"/>
    <n v="0.34838799999999998"/>
    <n v="102.1224"/>
    <n v="88.065242877935006"/>
    <m/>
    <n v="-18592.5"/>
    <n v="-29838.1"/>
    <n v="25"/>
    <m/>
    <m/>
    <m/>
    <m/>
    <m/>
    <m/>
    <m/>
    <m/>
    <m/>
    <n v="41.285153485199622"/>
    <x v="1"/>
  </r>
  <r>
    <s v="102 / 18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8.579160000000002"/>
    <n v="41.210329999999999"/>
    <n v="4.8009999999999997E-2"/>
    <m/>
    <n v="11.690149999999999"/>
    <m/>
    <n v="6.7819999999999998E-3"/>
    <n v="1.7309999999999999E-3"/>
    <n v="1.1934E-2"/>
    <x v="652"/>
    <n v="0.33935500000000002"/>
    <n v="102.0446"/>
    <n v="88.106050423412114"/>
    <m/>
    <n v="-18593.599999999999"/>
    <n v="-29835.8"/>
    <n v="25"/>
    <m/>
    <m/>
    <m/>
    <m/>
    <m/>
    <m/>
    <m/>
    <m/>
    <m/>
    <n v="43.834663241994733"/>
    <x v="1"/>
  </r>
  <r>
    <s v="102 / 19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8.646270000000001"/>
    <n v="41.07085"/>
    <n v="4.2036999999999998E-2"/>
    <m/>
    <n v="11.75042"/>
    <m/>
    <n v="1.4350000000000001E-3"/>
    <n v="5.1199999999999998E-4"/>
    <n v="1.2145E-2"/>
    <x v="653"/>
    <n v="0.33135799999999999"/>
    <n v="102.01439999999999"/>
    <n v="88.066581120986996"/>
    <m/>
    <n v="-18594.8"/>
    <n v="-29833.5"/>
    <n v="25"/>
    <m/>
    <m/>
    <m/>
    <m/>
    <m/>
    <m/>
    <m/>
    <m/>
    <m/>
    <n v="46.428887596208995"/>
    <x v="1"/>
  </r>
  <r>
    <s v="102 / 20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8.736179999999997"/>
    <n v="41.170659999999998"/>
    <n v="4.2914000000000001E-2"/>
    <m/>
    <n v="11.60486"/>
    <m/>
    <n v="7.1209999999999997E-3"/>
    <n v="1.0690000000000001E-3"/>
    <n v="1.1390000000000001E-2"/>
    <x v="654"/>
    <n v="0.34414099999999997"/>
    <n v="102.08920000000001"/>
    <n v="88.216161951149488"/>
    <m/>
    <n v="-18595.900000000001"/>
    <n v="-29831.200000000001"/>
    <n v="25"/>
    <m/>
    <m/>
    <m/>
    <m/>
    <m/>
    <m/>
    <m/>
    <m/>
    <m/>
    <n v="48.978397353005676"/>
    <x v="1"/>
  </r>
  <r>
    <s v="102 / 21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8.783380000000001"/>
    <n v="41.169280000000001"/>
    <n v="4.2403999999999997E-2"/>
    <m/>
    <n v="11.78091"/>
    <m/>
    <n v="6.5110000000000003E-3"/>
    <m/>
    <n v="9.4190000000000003E-3"/>
    <x v="655"/>
    <n v="0.35204299999999999"/>
    <n v="102.2878"/>
    <n v="88.068919995540412"/>
    <m/>
    <n v="-18597.099999999999"/>
    <n v="-29828.9"/>
    <n v="25"/>
    <m/>
    <m/>
    <m/>
    <m/>
    <m/>
    <m/>
    <m/>
    <m/>
    <m/>
    <n v="51.572621707218254"/>
    <x v="1"/>
  </r>
  <r>
    <s v="102 / 22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8.704610000000002"/>
    <n v="41.213410000000003"/>
    <n v="4.5142000000000002E-2"/>
    <m/>
    <n v="11.7606"/>
    <m/>
    <n v="3.1280000000000001E-3"/>
    <m/>
    <n v="9.3740000000000004E-3"/>
    <x v="656"/>
    <n v="0.35513099999999997"/>
    <n v="102.2625"/>
    <n v="88.070078035191074"/>
    <m/>
    <n v="-18598.2"/>
    <n v="-29826.5"/>
    <n v="25"/>
    <m/>
    <m/>
    <m/>
    <m/>
    <m/>
    <m/>
    <m/>
    <m/>
    <m/>
    <n v="54.212697463709304"/>
    <x v="1"/>
  </r>
  <r>
    <s v="102 / 23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8.749110000000002"/>
    <n v="41.227780000000003"/>
    <n v="4.4322E-2"/>
    <m/>
    <n v="11.685219999999999"/>
    <m/>
    <n v="5.6290000000000003E-3"/>
    <n v="1.753E-3"/>
    <n v="1.1372999999999999E-2"/>
    <x v="657"/>
    <n v="0.335538"/>
    <n v="102.2034"/>
    <n v="88.147007704037321"/>
    <m/>
    <n v="-18599.400000000001"/>
    <n v="-29824.2"/>
    <n v="25"/>
    <m/>
    <m/>
    <m/>
    <m/>
    <m/>
    <m/>
    <m/>
    <m/>
    <m/>
    <n v="56.806921817923566"/>
    <x v="1"/>
  </r>
  <r>
    <s v="102 / 24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8.632350000000002"/>
    <n v="41.17351"/>
    <n v="3.8061999999999999E-2"/>
    <m/>
    <n v="11.63367"/>
    <m/>
    <n v="3.9589999999999998E-3"/>
    <n v="1.4530000000000001E-3"/>
    <n v="5.6100000000000004E-3"/>
    <x v="658"/>
    <n v="0.362541"/>
    <n v="102.0067"/>
    <n v="88.168132122785238"/>
    <m/>
    <n v="-18600.5"/>
    <n v="-29821.9"/>
    <n v="25"/>
    <m/>
    <m/>
    <m/>
    <m/>
    <m/>
    <m/>
    <m/>
    <m/>
    <m/>
    <n v="59.356431574718677"/>
    <x v="1"/>
  </r>
  <r>
    <s v="102 / 25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8.634129999999999"/>
    <n v="41.140090000000001"/>
    <n v="3.9726999999999998E-2"/>
    <m/>
    <n v="11.60047"/>
    <m/>
    <n v="5.8760000000000001E-3"/>
    <n v="3.2490000000000002E-3"/>
    <n v="1.0410000000000001E-2"/>
    <x v="659"/>
    <n v="0.35460999999999998"/>
    <n v="101.9246"/>
    <n v="88.19829726189316"/>
    <m/>
    <n v="-18601.7"/>
    <n v="-29819.599999999999"/>
    <n v="25"/>
    <m/>
    <m/>
    <m/>
    <m/>
    <m/>
    <m/>
    <m/>
    <m/>
    <m/>
    <n v="61.950655928936165"/>
    <x v="1"/>
  </r>
  <r>
    <s v="102 / 26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8.695180000000001"/>
    <n v="41.178849999999997"/>
    <n v="5.0500999999999997E-2"/>
    <m/>
    <n v="11.61185"/>
    <m/>
    <m/>
    <m/>
    <n v="1.0543E-2"/>
    <x v="660"/>
    <n v="0.31934699999999999"/>
    <n v="102.0258"/>
    <n v="88.201148218658147"/>
    <m/>
    <n v="-18602.900000000001"/>
    <n v="-29817.3"/>
    <n v="25"/>
    <m/>
    <m/>
    <m/>
    <m/>
    <m/>
    <m/>
    <m/>
    <m/>
    <m/>
    <n v="64.54488028315042"/>
    <x v="1"/>
  </r>
  <r>
    <s v="102 / 27 . "/>
    <s v="AZ_WHT06_ol48_lasermount_xenocryst2_prof"/>
    <s v="olivine"/>
    <s v="Xenocryst"/>
    <m/>
    <s v="ol48"/>
    <s v="yes"/>
    <s v="prof 1"/>
    <s v="AZ18 WHT06_ol48_prof 1"/>
    <m/>
    <x v="6"/>
    <d v="2020-07-01T00:00:00"/>
    <m/>
    <x v="1"/>
    <m/>
    <n v="48.821060000000003"/>
    <n v="41.20758"/>
    <n v="4.3041999999999997E-2"/>
    <m/>
    <n v="11.56846"/>
    <m/>
    <m/>
    <n v="2.4160000000000002E-3"/>
    <n v="9.3539999999999995E-3"/>
    <x v="661"/>
    <n v="0.35852299999999998"/>
    <n v="102.1649"/>
    <n v="88.266818833423841"/>
    <m/>
    <n v="-18604"/>
    <n v="-29815"/>
    <n v="25"/>
    <m/>
    <m/>
    <m/>
    <m/>
    <m/>
    <m/>
    <m/>
    <m/>
    <m/>
    <n v="67.094390039945523"/>
    <x v="1"/>
  </r>
  <r>
    <s v="103 / 1 . "/>
    <s v="AZ18_WHT06_MP_LargeOl_overgrowth"/>
    <s v="olivine"/>
    <s v="Melt Pocket Overgrowth"/>
    <m/>
    <s v="ol_overgrowth1"/>
    <s v="yes"/>
    <s v="prof_1"/>
    <s v="AZ18 WHT06_ol_overgrowth1_prof_1"/>
    <m/>
    <x v="6"/>
    <d v="2020-07-01T00:00:00"/>
    <m/>
    <x v="1"/>
    <m/>
    <n v="52.236870000000003"/>
    <n v="41.979599999999998"/>
    <n v="0.22158"/>
    <m/>
    <n v="6.6184960000000004"/>
    <m/>
    <n v="8.8373999999999994E-2"/>
    <n v="5.5699999999999999E-4"/>
    <n v="1.4912E-2"/>
    <x v="662"/>
    <n v="0.40991300000000003"/>
    <n v="101.6618"/>
    <n v="93.363923822370396"/>
    <m/>
    <n v="-11320"/>
    <n v="-1697"/>
    <n v="20"/>
    <m/>
    <m/>
    <m/>
    <m/>
    <m/>
    <m/>
    <m/>
    <m/>
    <m/>
    <n v="0"/>
    <x v="3"/>
  </r>
  <r>
    <s v="103 / 2 . "/>
    <s v="AZ18_WHT06_MP_LargeOl_overgrowth"/>
    <s v="olivine"/>
    <s v="Melt Pocket Overgrowth"/>
    <m/>
    <s v="ol_overgrowth1"/>
    <s v="yes"/>
    <s v="prof_1"/>
    <s v="AZ18 WHT06_ol_overgrowth1_prof_1"/>
    <m/>
    <x v="6"/>
    <d v="2020-07-01T00:00:00"/>
    <m/>
    <x v="1"/>
    <m/>
    <n v="52.267090000000003"/>
    <n v="41.748280000000001"/>
    <n v="0.19728100000000001"/>
    <m/>
    <n v="6.8011140000000001"/>
    <m/>
    <n v="4.7458E-2"/>
    <m/>
    <n v="1.4250000000000001E-3"/>
    <x v="663"/>
    <n v="0.42111700000000002"/>
    <n v="101.5745"/>
    <n v="93.196953713931279"/>
    <m/>
    <n v="-11317.8"/>
    <n v="-1696"/>
    <n v="20"/>
    <m/>
    <m/>
    <m/>
    <m/>
    <m/>
    <m/>
    <m/>
    <m/>
    <m/>
    <n v="2.4166091947195767"/>
    <x v="3"/>
  </r>
  <r>
    <s v="103 / 3 . "/>
    <s v="AZ18_WHT06_MP_LargeOl_overgrowth"/>
    <s v="olivine"/>
    <s v="Melt Pocket Overgrowth"/>
    <m/>
    <s v="ol_overgrowth1"/>
    <s v="yes"/>
    <s v="prof_1"/>
    <s v="AZ18 WHT06_ol_overgrowth1_prof_1"/>
    <m/>
    <x v="6"/>
    <d v="2020-07-01T00:00:00"/>
    <m/>
    <x v="1"/>
    <m/>
    <n v="52.106949999999998"/>
    <n v="41.66825"/>
    <n v="0.188883"/>
    <m/>
    <n v="6.8038319999999999"/>
    <m/>
    <n v="3.9885999999999998E-2"/>
    <m/>
    <n v="2.5430000000000001E-3"/>
    <x v="664"/>
    <n v="0.42050199999999999"/>
    <n v="101.3227"/>
    <n v="93.174930488075731"/>
    <m/>
    <n v="-11315.6"/>
    <n v="-1695"/>
    <n v="20"/>
    <m/>
    <m/>
    <m/>
    <m/>
    <m/>
    <m/>
    <m/>
    <m/>
    <m/>
    <n v="4.8332183894374978"/>
    <x v="3"/>
  </r>
  <r>
    <s v="103 / 4 . "/>
    <s v="AZ18_WHT06_MP_LargeOl_overgrowth"/>
    <s v="olivine"/>
    <s v="Melt Pocket Overgrowth"/>
    <m/>
    <s v="ol_overgrowth1"/>
    <s v="yes"/>
    <s v="prof_1"/>
    <s v="AZ18 WHT06_ol_overgrowth1_prof_1"/>
    <m/>
    <x v="6"/>
    <d v="2020-07-01T00:00:00"/>
    <m/>
    <x v="1"/>
    <m/>
    <n v="52.061869999999999"/>
    <n v="41.877859999999998"/>
    <n v="0.17848600000000001"/>
    <m/>
    <n v="6.8253940000000002"/>
    <m/>
    <n v="2.3333E-2"/>
    <n v="3.8409999999999998E-3"/>
    <n v="4.8630000000000001E-3"/>
    <x v="665"/>
    <n v="0.41224"/>
    <n v="101.4957"/>
    <n v="93.149259051036339"/>
    <m/>
    <n v="-11313.4"/>
    <n v="-1694"/>
    <n v="20"/>
    <m/>
    <m/>
    <m/>
    <m/>
    <m/>
    <m/>
    <m/>
    <m/>
    <m/>
    <n v="7.2498275841570745"/>
    <x v="0"/>
  </r>
  <r>
    <s v="103 / 5 . "/>
    <s v="AZ18_WHT06_MP_LargeOl_overgrowth"/>
    <s v="olivine"/>
    <s v="Melt Pocket Overgrowth"/>
    <m/>
    <s v="ol_overgrowth1"/>
    <s v="yes"/>
    <s v="prof_1"/>
    <s v="AZ18 WHT06_ol_overgrowth1_prof_1"/>
    <m/>
    <x v="6"/>
    <d v="2020-07-01T00:00:00"/>
    <m/>
    <x v="1"/>
    <m/>
    <n v="51.929580000000001"/>
    <n v="41.678489999999996"/>
    <n v="0.191804"/>
    <m/>
    <n v="7.1054550000000001"/>
    <m/>
    <n v="2.4475E-2"/>
    <n v="1.3290000000000001E-3"/>
    <n v="1.7E-5"/>
    <x v="666"/>
    <n v="0.39944400000000002"/>
    <n v="101.4554"/>
    <n v="92.871326731631683"/>
    <m/>
    <n v="-11311.1"/>
    <n v="-1693"/>
    <n v="20"/>
    <m/>
    <m/>
    <m/>
    <m/>
    <m/>
    <m/>
    <m/>
    <m/>
    <m/>
    <n v="9.7578148249532983"/>
    <x v="0"/>
  </r>
  <r>
    <s v="103 / 6 . "/>
    <s v="AZ18_WHT06_MP_LargeOl_overgrowth"/>
    <s v="olivine"/>
    <s v="Melt Pocket Overgrowth"/>
    <m/>
    <s v="ol_overgrowth1"/>
    <s v="yes"/>
    <s v="prof_1"/>
    <s v="AZ18 WHT06_ol_overgrowth1_prof_1"/>
    <m/>
    <x v="6"/>
    <d v="2020-07-01T00:00:00"/>
    <m/>
    <x v="1"/>
    <m/>
    <n v="51.711030000000001"/>
    <n v="41.72775"/>
    <n v="0.17293"/>
    <m/>
    <n v="7.258451"/>
    <m/>
    <n v="3.3753999999999999E-2"/>
    <m/>
    <n v="4.1929999999999997E-3"/>
    <x v="667"/>
    <n v="0.41240500000000002"/>
    <n v="101.4408"/>
    <n v="92.700504780182854"/>
    <m/>
    <n v="-11308.9"/>
    <n v="-1692"/>
    <n v="20"/>
    <m/>
    <m/>
    <m/>
    <m/>
    <m/>
    <m/>
    <m/>
    <m/>
    <m/>
    <n v="12.174424019672875"/>
    <x v="0"/>
  </r>
  <r>
    <s v="103 / 7 . "/>
    <s v="AZ18_WHT06_MP_LargeOl_overgrowth"/>
    <s v="olivine"/>
    <s v="Melt Pocket Overgrowth"/>
    <m/>
    <s v="ol_overgrowth1"/>
    <s v="yes"/>
    <s v="prof_1"/>
    <s v="AZ18 WHT06_ol_overgrowth1_prof_1"/>
    <m/>
    <x v="6"/>
    <d v="2020-07-01T00:00:00"/>
    <m/>
    <x v="1"/>
    <m/>
    <n v="51.50741"/>
    <n v="41.690910000000002"/>
    <n v="0.13578399999999999"/>
    <m/>
    <n v="7.6897960000000003"/>
    <m/>
    <n v="3.1348000000000001E-2"/>
    <m/>
    <n v="5.6979999999999999E-3"/>
    <x v="668"/>
    <n v="0.40619899999999998"/>
    <n v="101.58710000000001"/>
    <n v="92.272034076502351"/>
    <m/>
    <n v="-11306.7"/>
    <n v="-1691"/>
    <n v="20"/>
    <m/>
    <m/>
    <m/>
    <m/>
    <m/>
    <m/>
    <m/>
    <m/>
    <m/>
    <n v="14.591033214390796"/>
    <x v="0"/>
  </r>
  <r>
    <s v="103 / 8 . "/>
    <s v="AZ18_WHT06_MP_LargeOl_overgrowth"/>
    <s v="olivine"/>
    <s v="Melt Pocket Overgrowth"/>
    <m/>
    <s v="ol_overgrowth1"/>
    <s v="yes"/>
    <s v="prof_1"/>
    <s v="AZ18 WHT06_ol_overgrowth1_prof_1"/>
    <m/>
    <x v="6"/>
    <d v="2020-07-01T00:00:00"/>
    <m/>
    <x v="1"/>
    <m/>
    <n v="51.16863"/>
    <n v="41.664259999999999"/>
    <n v="8.3465999999999999E-2"/>
    <m/>
    <n v="8.1056679999999997"/>
    <m/>
    <n v="7.4009999999999996E-3"/>
    <n v="2.8909999999999999E-3"/>
    <n v="4.3899999999999998E-3"/>
    <x v="669"/>
    <n v="0.41242099999999998"/>
    <n v="101.5673"/>
    <n v="91.838675279222286"/>
    <m/>
    <n v="-11304.5"/>
    <n v="-1690"/>
    <n v="20"/>
    <m/>
    <m/>
    <m/>
    <m/>
    <m/>
    <m/>
    <m/>
    <m/>
    <m/>
    <n v="17.007642409110375"/>
    <x v="0"/>
  </r>
  <r>
    <s v="103 / 9 . "/>
    <s v="AZ18_WHT06_MP_LargeOl_overgrowth"/>
    <s v="olivine"/>
    <s v="Melt Pocket Overgrowth"/>
    <m/>
    <s v="ol_overgrowth1"/>
    <s v="yes"/>
    <s v="prof_1"/>
    <s v="AZ18 WHT06_ol_overgrowth1_prof_1"/>
    <m/>
    <x v="6"/>
    <d v="2020-07-01T00:00:00"/>
    <m/>
    <x v="1"/>
    <m/>
    <n v="50.817399999999999"/>
    <n v="41.578049999999998"/>
    <n v="6.8279000000000006E-2"/>
    <m/>
    <n v="8.4191129999999994"/>
    <m/>
    <n v="2.9173999999999999E-2"/>
    <m/>
    <n v="4.8910000000000004E-3"/>
    <x v="670"/>
    <n v="0.40808899999999998"/>
    <n v="101.43170000000001"/>
    <n v="91.496309869721472"/>
    <m/>
    <n v="-11302.3"/>
    <n v="-1689"/>
    <n v="20"/>
    <m/>
    <m/>
    <m/>
    <m/>
    <m/>
    <m/>
    <m/>
    <m/>
    <m/>
    <n v="19.424251603829951"/>
    <x v="0"/>
  </r>
  <r>
    <s v="103 / 10 . "/>
    <s v="AZ18_WHT06_MP_LargeOl_overgrowth"/>
    <s v="olivine"/>
    <s v="Melt Pocket Overgrowth"/>
    <m/>
    <s v="ol_overgrowth1"/>
    <s v="yes"/>
    <s v="prof_1"/>
    <s v="AZ18 WHT06_ol_overgrowth1_prof_1"/>
    <m/>
    <x v="6"/>
    <d v="2020-07-01T00:00:00"/>
    <m/>
    <x v="1"/>
    <m/>
    <n v="50.700319999999998"/>
    <n v="41.511940000000003"/>
    <n v="4.981E-2"/>
    <m/>
    <n v="8.8698750000000004"/>
    <m/>
    <n v="1.1244000000000001E-2"/>
    <n v="3.4200000000000002E-4"/>
    <n v="5.7670000000000004E-3"/>
    <x v="671"/>
    <n v="0.41143299999999999"/>
    <n v="101.67230000000001"/>
    <n v="91.062869476454225"/>
    <m/>
    <n v="-11300.1"/>
    <n v="-1688"/>
    <n v="20"/>
    <m/>
    <m/>
    <m/>
    <m/>
    <m/>
    <m/>
    <m/>
    <m/>
    <m/>
    <n v="21.840860798547872"/>
    <x v="0"/>
  </r>
  <r>
    <s v="103 / 11 . "/>
    <s v="AZ18_WHT06_MP_LargeOl_overgrowth"/>
    <s v="olivine"/>
    <s v="Melt Pocket Overgrowth"/>
    <m/>
    <s v="ol_overgrowth1"/>
    <s v="yes"/>
    <s v="prof_1"/>
    <s v="AZ18 WHT06_ol_overgrowth1_prof_1"/>
    <m/>
    <x v="6"/>
    <d v="2020-07-01T00:00:00"/>
    <m/>
    <x v="1"/>
    <m/>
    <n v="50.57573"/>
    <n v="41.389420000000001"/>
    <n v="4.1807999999999998E-2"/>
    <m/>
    <n v="8.9794210000000003"/>
    <m/>
    <n v="1.6142E-2"/>
    <m/>
    <n v="7.3169999999999997E-3"/>
    <x v="672"/>
    <n v="0.39961600000000003"/>
    <n v="101.54340000000001"/>
    <n v="90.942219290638064"/>
    <m/>
    <n v="-11297.9"/>
    <n v="-1687"/>
    <n v="20"/>
    <m/>
    <m/>
    <m/>
    <m/>
    <m/>
    <m/>
    <m/>
    <m/>
    <m/>
    <n v="24.257469993267449"/>
    <x v="0"/>
  </r>
  <r>
    <s v="103 / 12 . "/>
    <s v="AZ18_WHT06_MP_LargeOl_overgrowth"/>
    <s v="olivine"/>
    <s v="Melt Pocket Overgrowth"/>
    <m/>
    <s v="ol_overgrowth1"/>
    <s v="yes"/>
    <s v="prof_1"/>
    <s v="AZ18 WHT06_ol_overgrowth1_prof_1"/>
    <m/>
    <x v="6"/>
    <d v="2020-07-01T00:00:00"/>
    <m/>
    <x v="1"/>
    <m/>
    <n v="50.333979999999997"/>
    <n v="41.416609999999999"/>
    <n v="3.9198999999999998E-2"/>
    <m/>
    <n v="9.1322270000000003"/>
    <m/>
    <n v="7.8490000000000001E-3"/>
    <m/>
    <n v="8.2799999999999992E-3"/>
    <x v="673"/>
    <n v="0.41315200000000002"/>
    <n v="101.48909999999999"/>
    <n v="90.762165059891558"/>
    <m/>
    <n v="-11295.6"/>
    <n v="-1686"/>
    <n v="20"/>
    <m/>
    <m/>
    <m/>
    <m/>
    <m/>
    <m/>
    <m/>
    <m/>
    <m/>
    <n v="26.765457234063671"/>
    <x v="0"/>
  </r>
  <r>
    <s v="103 / 13 . "/>
    <s v="AZ18_WHT06_MP_LargeOl_overgrowth"/>
    <s v="olivine"/>
    <s v="Melt Pocket Overgrowth"/>
    <m/>
    <s v="ol_overgrowth1"/>
    <s v="yes"/>
    <s v="prof_1"/>
    <s v="AZ18 WHT06_ol_overgrowth1_prof_1"/>
    <m/>
    <x v="6"/>
    <d v="2020-07-01T00:00:00"/>
    <m/>
    <x v="1"/>
    <m/>
    <n v="50.391379999999998"/>
    <n v="41.246250000000003"/>
    <n v="4.9520000000000002E-2"/>
    <m/>
    <n v="9.1669879999999999"/>
    <m/>
    <n v="7.5430000000000002E-3"/>
    <n v="1.026E-3"/>
    <n v="6.5499999999999998E-4"/>
    <x v="674"/>
    <n v="0.39743600000000001"/>
    <n v="101.4008"/>
    <n v="90.739841627955613"/>
    <m/>
    <n v="-11293.4"/>
    <n v="-1685"/>
    <n v="20"/>
    <m/>
    <m/>
    <m/>
    <m/>
    <m/>
    <m/>
    <m/>
    <m/>
    <m/>
    <n v="29.182066428783248"/>
    <x v="1"/>
  </r>
  <r>
    <s v="103 / 14 . "/>
    <s v="AZ18_WHT06_MP_LargeOl_overgrowth"/>
    <s v="olivine"/>
    <s v="Melt Pocket Overgrowth"/>
    <m/>
    <s v="ol_overgrowth1"/>
    <s v="yes"/>
    <s v="prof_1"/>
    <s v="AZ18 WHT06_ol_overgrowth1_prof_1"/>
    <m/>
    <x v="6"/>
    <d v="2020-07-01T00:00:00"/>
    <m/>
    <x v="1"/>
    <m/>
    <n v="50.328229999999998"/>
    <n v="41.342779999999998"/>
    <n v="4.3934000000000001E-2"/>
    <m/>
    <n v="9.1856869999999997"/>
    <m/>
    <n v="2.3010000000000001E-3"/>
    <n v="3.2079999999999999E-3"/>
    <n v="3.5490000000000001E-3"/>
    <x v="675"/>
    <n v="0.39276100000000003"/>
    <n v="101.4341"/>
    <n v="90.712146965044255"/>
    <m/>
    <n v="-11291.2"/>
    <n v="-1684"/>
    <n v="20"/>
    <m/>
    <m/>
    <m/>
    <m/>
    <m/>
    <m/>
    <m/>
    <m/>
    <m/>
    <n v="31.598675623501169"/>
    <x v="1"/>
  </r>
  <r>
    <s v="103 / 15 . "/>
    <s v="AZ18_WHT06_MP_LargeOl_overgrowth"/>
    <s v="olivine"/>
    <s v="Melt Pocket Overgrowth"/>
    <m/>
    <s v="ol_overgrowth1"/>
    <s v="yes"/>
    <s v="prof_1"/>
    <s v="AZ18 WHT06_ol_overgrowth1_prof_1"/>
    <m/>
    <x v="6"/>
    <d v="2020-07-01T00:00:00"/>
    <m/>
    <x v="1"/>
    <m/>
    <n v="50.397649999999999"/>
    <n v="41.412700000000001"/>
    <n v="4.4048999999999998E-2"/>
    <m/>
    <n v="9.3431549999999994"/>
    <m/>
    <n v="1.0668E-2"/>
    <n v="4.5120000000000004E-3"/>
    <n v="1.366E-3"/>
    <x v="676"/>
    <n v="0.40582600000000002"/>
    <n v="101.7381"/>
    <n v="90.579711798111902"/>
    <m/>
    <n v="-11289"/>
    <n v="-1683"/>
    <n v="20"/>
    <m/>
    <m/>
    <m/>
    <m/>
    <m/>
    <m/>
    <m/>
    <m/>
    <m/>
    <n v="34.015284818220749"/>
    <x v="1"/>
  </r>
  <r>
    <s v="104 / 1 . "/>
    <s v="AZ18_WHT01_01_Ext1_MP_ol1_retake"/>
    <s v="olivine"/>
    <s v="MP"/>
    <m/>
    <s v="Ext1_MP_ol1"/>
    <m/>
    <m/>
    <s v="AZ18 WHT01_Ext1_MP_ol1_"/>
    <m/>
    <x v="7"/>
    <d v="2020-07-01T00:00:00"/>
    <m/>
    <x v="1"/>
    <m/>
    <n v="52.192050000000002"/>
    <n v="41.766120000000001"/>
    <n v="0.17882600000000001"/>
    <m/>
    <n v="7.09734"/>
    <m/>
    <n v="3.8918000000000001E-2"/>
    <n v="3.1210000000000001E-3"/>
    <n v="2.2924E-2"/>
    <x v="677"/>
    <n v="0.37079699999999999"/>
    <n v="101.755"/>
    <n v="92.912163347380954"/>
    <m/>
    <n v="-14865"/>
    <n v="-5063"/>
    <n v="-25"/>
    <m/>
    <m/>
    <m/>
    <m/>
    <m/>
    <m/>
    <m/>
    <m/>
    <m/>
    <m/>
    <x v="0"/>
  </r>
  <r>
    <s v="105 / 1 . "/>
    <s v="AZ18_WHT01_01_Ext1_MP_ol2_retake"/>
    <s v="olivine"/>
    <s v="MP"/>
    <m/>
    <s v="Ext1_MP_ol2"/>
    <m/>
    <m/>
    <s v="AZ18 WHT01_Ext1_MP_ol2_"/>
    <m/>
    <x v="7"/>
    <d v="2020-07-01T00:00:00"/>
    <m/>
    <x v="1"/>
    <m/>
    <n v="51.347610000000003"/>
    <n v="41.656509999999997"/>
    <n v="0.162438"/>
    <m/>
    <n v="8.0653590000000008"/>
    <m/>
    <n v="2.2209E-2"/>
    <m/>
    <n v="2.6731999999999999E-2"/>
    <x v="678"/>
    <n v="0.37626700000000002"/>
    <n v="101.7701"/>
    <n v="91.901988949273999"/>
    <m/>
    <n v="-14965"/>
    <n v="-5016"/>
    <n v="-25"/>
    <m/>
    <m/>
    <m/>
    <m/>
    <m/>
    <m/>
    <m/>
    <m/>
    <m/>
    <m/>
    <x v="0"/>
  </r>
  <r>
    <m/>
    <m/>
    <m/>
    <m/>
    <m/>
    <m/>
    <m/>
    <m/>
    <s v="__"/>
    <m/>
    <x v="4"/>
    <m/>
    <m/>
    <x v="1"/>
    <m/>
    <m/>
    <m/>
    <m/>
    <m/>
    <m/>
    <m/>
    <m/>
    <m/>
    <m/>
    <x v="35"/>
    <m/>
    <m/>
    <n v="0"/>
    <m/>
    <m/>
    <m/>
    <m/>
    <m/>
    <m/>
    <m/>
    <m/>
    <m/>
    <m/>
    <m/>
    <m/>
    <m/>
    <m/>
    <x v="0"/>
  </r>
  <r>
    <m/>
    <m/>
    <m/>
    <m/>
    <m/>
    <m/>
    <m/>
    <m/>
    <s v="__"/>
    <m/>
    <x v="4"/>
    <m/>
    <m/>
    <x v="1"/>
    <m/>
    <m/>
    <m/>
    <m/>
    <m/>
    <m/>
    <m/>
    <m/>
    <m/>
    <m/>
    <x v="35"/>
    <m/>
    <m/>
    <n v="0"/>
    <m/>
    <m/>
    <m/>
    <m/>
    <m/>
    <m/>
    <m/>
    <m/>
    <m/>
    <m/>
    <m/>
    <m/>
    <m/>
    <m/>
    <x v="0"/>
  </r>
  <r>
    <s v="6 / 1 . "/>
    <s v="San_Carlos_EDS_1"/>
    <s v="olivine"/>
    <s v="Standard"/>
    <m/>
    <m/>
    <m/>
    <m/>
    <s v="San Carlos__"/>
    <m/>
    <x v="5"/>
    <d v="2021-02-01T00:00:00"/>
    <m/>
    <x v="0"/>
    <m/>
    <n v="49.465299999999999"/>
    <n v="40.502679999999998"/>
    <n v="0.102424"/>
    <n v="2.1568E-2"/>
    <n v="9.7380320000000005"/>
    <m/>
    <n v="3.8124999999999999E-2"/>
    <n v="2.1877000000000001E-2"/>
    <n v="7.9159999999999994E-3"/>
    <x v="679"/>
    <n v="0.38467600000000002"/>
    <n v="100.4248"/>
    <n v="90.054514380597297"/>
    <m/>
    <n v="-6340"/>
    <n v="32972"/>
    <n v="-476"/>
    <s v=" "/>
    <s v=" "/>
    <m/>
    <m/>
    <m/>
    <m/>
    <m/>
    <m/>
    <m/>
    <m/>
    <x v="0"/>
  </r>
  <r>
    <s v="7 / 1 . "/>
    <s v="San_Carlos_EDS_2"/>
    <s v="olivine"/>
    <s v="Standard"/>
    <m/>
    <m/>
    <m/>
    <m/>
    <s v="San Carlos__"/>
    <m/>
    <x v="5"/>
    <d v="2021-02-01T00:00:00"/>
    <m/>
    <x v="0"/>
    <m/>
    <n v="49.743859999999998"/>
    <n v="40.020139999999998"/>
    <n v="0.106421"/>
    <n v="1.6943E-2"/>
    <n v="9.6178249999999998"/>
    <m/>
    <n v="3.7848E-2"/>
    <n v="2.3515000000000001E-2"/>
    <n v="8.652E-3"/>
    <x v="680"/>
    <n v="0.37793300000000002"/>
    <n v="100.1018"/>
    <n v="90.214894184162759"/>
    <m/>
    <n v="-6354"/>
    <n v="32972"/>
    <n v="-476"/>
    <s v=" "/>
    <s v=" "/>
    <m/>
    <m/>
    <m/>
    <m/>
    <m/>
    <m/>
    <m/>
    <m/>
    <x v="0"/>
  </r>
  <r>
    <s v="14 / 1 . "/>
    <s v="San_Carlos_EDS_3"/>
    <s v="olivine"/>
    <s v="Standard"/>
    <m/>
    <m/>
    <m/>
    <m/>
    <s v="San Carlos__"/>
    <m/>
    <x v="5"/>
    <d v="2021-02-01T00:00:00"/>
    <m/>
    <x v="0"/>
    <m/>
    <n v="49.340090000000004"/>
    <n v="40.477429999999998"/>
    <n v="0.108167"/>
    <n v="1.4824E-2"/>
    <n v="9.5662500000000001"/>
    <m/>
    <n v="3.9796999999999999E-2"/>
    <n v="2.3442000000000001E-2"/>
    <n v="7.1760000000000001E-3"/>
    <x v="681"/>
    <n v="0.38186999999999999"/>
    <n v="100.1065"/>
    <n v="90.190384673490826"/>
    <m/>
    <n v="-6361"/>
    <n v="32929"/>
    <n v="-476"/>
    <s v=" "/>
    <s v=" "/>
    <m/>
    <m/>
    <m/>
    <m/>
    <m/>
    <m/>
    <m/>
    <m/>
    <x v="0"/>
  </r>
  <r>
    <s v="15 / 1 . "/>
    <s v="San_Carlos_EDS_4"/>
    <s v="olivine"/>
    <s v="Standard"/>
    <m/>
    <m/>
    <m/>
    <m/>
    <s v="San Carlos__"/>
    <m/>
    <x v="5"/>
    <d v="2021-02-01T00:00:00"/>
    <m/>
    <x v="0"/>
    <m/>
    <n v="49.542969999999997"/>
    <n v="40.176720000000003"/>
    <n v="0.114986"/>
    <n v="1.2975E-2"/>
    <n v="9.7326800000000002"/>
    <m/>
    <n v="4.0661999999999997E-2"/>
    <n v="2.1321E-2"/>
    <n v="7.7939999999999997E-3"/>
    <x v="682"/>
    <n v="0.37988100000000002"/>
    <n v="100.1798"/>
    <n v="90.073474170040029"/>
    <m/>
    <n v="-6364"/>
    <n v="32906"/>
    <n v="-476"/>
    <s v=" "/>
    <s v=" "/>
    <m/>
    <m/>
    <m/>
    <m/>
    <m/>
    <m/>
    <m/>
    <m/>
    <x v="0"/>
  </r>
  <r>
    <s v="20 / 1 . "/>
    <s v="San_Carlos_EDS_5"/>
    <s v="olivine"/>
    <s v="Standard"/>
    <m/>
    <m/>
    <m/>
    <m/>
    <s v="San Carlos__"/>
    <m/>
    <x v="5"/>
    <d v="2021-02-01T00:00:00"/>
    <m/>
    <x v="0"/>
    <m/>
    <n v="49.394010000000002"/>
    <n v="40.365679999999998"/>
    <n v="0.10240299999999999"/>
    <n v="7.6290000000000004E-3"/>
    <n v="9.7984059999999999"/>
    <m/>
    <n v="3.9295999999999998E-2"/>
    <n v="1.9407000000000001E-2"/>
    <n v="8.1239999999999993E-3"/>
    <x v="683"/>
    <n v="0.37134499999999998"/>
    <n v="100.2568"/>
    <n v="89.986029560760116"/>
    <m/>
    <n v="-6384"/>
    <n v="32956"/>
    <n v="-476"/>
    <s v=" "/>
    <s v=" "/>
    <m/>
    <m/>
    <m/>
    <m/>
    <m/>
    <m/>
    <m/>
    <m/>
    <x v="0"/>
  </r>
  <r>
    <s v="21 / 1 . "/>
    <s v="San_Carlos_EDS_6"/>
    <s v="olivine"/>
    <s v="Standard"/>
    <m/>
    <m/>
    <m/>
    <m/>
    <s v="San Carlos__"/>
    <m/>
    <x v="5"/>
    <d v="2021-02-01T00:00:00"/>
    <m/>
    <x v="0"/>
    <m/>
    <n v="49.497300000000003"/>
    <n v="40.340029999999999"/>
    <n v="0.113053"/>
    <n v="1.9148999999999999E-2"/>
    <n v="9.4289079999999998"/>
    <m/>
    <n v="4.0167000000000001E-2"/>
    <n v="2.3104E-2"/>
    <n v="5.3070000000000001E-3"/>
    <x v="684"/>
    <n v="0.386542"/>
    <n v="100.00830000000001"/>
    <n v="90.345367573995787"/>
    <m/>
    <n v="-6387"/>
    <n v="32998"/>
    <n v="-476"/>
    <s v=" "/>
    <s v=" "/>
    <m/>
    <m/>
    <m/>
    <m/>
    <m/>
    <m/>
    <m/>
    <m/>
    <x v="0"/>
  </r>
  <r>
    <s v="23 / 1 . "/>
    <s v="GCB1A_S_ol6_prof1_"/>
    <s v="olivine"/>
    <s v="Xenocryst"/>
    <m/>
    <s v="ol6"/>
    <s v="yes"/>
    <s v="prof_1"/>
    <s v="Xenocryst_ol6_prof_1"/>
    <m/>
    <x v="8"/>
    <d v="2021-02-01T00:00:00"/>
    <m/>
    <x v="0"/>
    <m/>
    <n v="42.295310000000001"/>
    <n v="38.612090000000002"/>
    <n v="0.35011300000000001"/>
    <n v="9.7769999999999992E-3"/>
    <n v="17.92634"/>
    <m/>
    <n v="5.6294999999999998E-2"/>
    <n v="2.9367000000000001E-2"/>
    <n v="4.6629999999999998E-2"/>
    <x v="685"/>
    <n v="0.12745899999999999"/>
    <n v="99.730599999999995"/>
    <n v="80.790726253452391"/>
    <m/>
    <n v="16420"/>
    <n v="-26834"/>
    <n v="-605"/>
    <s v=" "/>
    <s v=" "/>
    <m/>
    <m/>
    <m/>
    <m/>
    <m/>
    <m/>
    <m/>
    <n v="2"/>
    <x v="3"/>
  </r>
  <r>
    <s v="23 / 2 . "/>
    <s v="GCB1A_S_ol6_prof1_"/>
    <s v="olivine"/>
    <s v="Xenocryst"/>
    <m/>
    <s v="ol6"/>
    <s v="yes"/>
    <s v="prof_1"/>
    <s v="Xenocryst_ol6_prof_1"/>
    <m/>
    <x v="8"/>
    <d v="2021-02-01T00:00:00"/>
    <m/>
    <x v="1"/>
    <m/>
    <n v="43.630519999999997"/>
    <n v="38.693530000000003"/>
    <n v="0.21407300000000001"/>
    <n v="2.4711E-2"/>
    <n v="16.370999999999999"/>
    <m/>
    <n v="2.6190000000000001E-2"/>
    <n v="2.8094000000000001E-2"/>
    <n v="3.2008000000000002E-2"/>
    <x v="686"/>
    <n v="0.18105099999999999"/>
    <n v="99.43329"/>
    <n v="82.611063520907649"/>
    <m/>
    <n v="16419.900000000001"/>
    <n v="-26831.5"/>
    <n v="-605"/>
    <s v=" "/>
    <s v=" "/>
    <m/>
    <m/>
    <m/>
    <m/>
    <m/>
    <m/>
    <m/>
    <n v="4.5019992006393021"/>
    <x v="3"/>
  </r>
  <r>
    <s v="23 / 3 . "/>
    <s v="GCB1A_S_ol6_prof1_"/>
    <s v="olivine"/>
    <s v="Xenocryst"/>
    <m/>
    <s v="ol6"/>
    <s v="yes"/>
    <s v="prof_1"/>
    <s v="Xenocryst_ol6_prof_1"/>
    <m/>
    <x v="8"/>
    <d v="2021-02-01T00:00:00"/>
    <m/>
    <x v="1"/>
    <m/>
    <n v="44.192169999999997"/>
    <n v="38.832889999999999"/>
    <n v="0.20697699999999999"/>
    <n v="2.5155E-2"/>
    <n v="15.760630000000001"/>
    <m/>
    <n v="3.5478999999999997E-2"/>
    <n v="2.1911E-2"/>
    <n v="3.3663999999999999E-2"/>
    <x v="687"/>
    <n v="0.21568399999999999"/>
    <n v="99.549909999999997"/>
    <n v="83.328589909714779"/>
    <m/>
    <n v="16419.8"/>
    <n v="-26829"/>
    <n v="-605"/>
    <s v=" "/>
    <s v=" "/>
    <m/>
    <m/>
    <m/>
    <m/>
    <m/>
    <m/>
    <m/>
    <n v="7.00399840127875"/>
    <x v="3"/>
  </r>
  <r>
    <s v="23 / 4 . "/>
    <s v="GCB1A_S_ol6_prof1_"/>
    <s v="olivine"/>
    <s v="Xenocryst"/>
    <m/>
    <s v="ol6"/>
    <s v="yes"/>
    <s v="prof_1"/>
    <s v="Xenocryst_ol6_prof_1"/>
    <m/>
    <x v="8"/>
    <d v="2021-02-01T00:00:00"/>
    <m/>
    <x v="1"/>
    <m/>
    <n v="44.827809999999999"/>
    <n v="39.049289999999999"/>
    <n v="0.17116300000000001"/>
    <n v="2.6512999999999998E-2"/>
    <n v="14.93153"/>
    <m/>
    <n v="2.6773999999999999E-2"/>
    <n v="2.2317E-2"/>
    <n v="2.7515999999999999E-2"/>
    <x v="688"/>
    <n v="0.250191"/>
    <n v="99.539439999999999"/>
    <n v="84.256231194178326"/>
    <m/>
    <n v="16419.599999999999"/>
    <n v="-26826.5"/>
    <n v="-605"/>
    <s v=" "/>
    <s v=" "/>
    <m/>
    <m/>
    <m/>
    <m/>
    <m/>
    <m/>
    <m/>
    <n v="9.5119856420756985"/>
    <x v="3"/>
  </r>
  <r>
    <s v="23 / 5 . "/>
    <s v="GCB1A_S_ol6_prof1_"/>
    <s v="olivine"/>
    <s v="Xenocryst"/>
    <m/>
    <s v="ol6"/>
    <s v="yes"/>
    <s v="prof_1"/>
    <s v="Xenocryst_ol6_prof_1"/>
    <m/>
    <x v="8"/>
    <d v="2021-02-01T00:00:00"/>
    <m/>
    <x v="1"/>
    <m/>
    <n v="44.952660000000002"/>
    <n v="38.829349999999998"/>
    <n v="0.17177799999999999"/>
    <n v="2.4083E-2"/>
    <n v="14.541359999999999"/>
    <m/>
    <n v="2.5506000000000001E-2"/>
    <n v="1.6173E-2"/>
    <n v="2.7678000000000001E-2"/>
    <x v="689"/>
    <n v="0.253915"/>
    <n v="99.050049999999999"/>
    <n v="84.640476077931638"/>
    <m/>
    <n v="16419.5"/>
    <n v="-26824"/>
    <n v="-605"/>
    <s v=" "/>
    <s v=" "/>
    <m/>
    <m/>
    <m/>
    <m/>
    <m/>
    <m/>
    <m/>
    <n v="12.013984842715001"/>
    <x v="3"/>
  </r>
  <r>
    <s v="23 / 6 . "/>
    <s v="GCB1A_S_ol6_prof1_"/>
    <s v="olivine"/>
    <s v="Xenocryst"/>
    <m/>
    <s v="ol6"/>
    <s v="yes"/>
    <s v="prof_1"/>
    <s v="Xenocryst_ol6_prof_1"/>
    <m/>
    <x v="8"/>
    <d v="2021-02-01T00:00:00"/>
    <m/>
    <x v="1"/>
    <m/>
    <n v="45.113039999999998"/>
    <n v="38.871040000000001"/>
    <n v="0.166655"/>
    <n v="2.5873E-2"/>
    <n v="14.32855"/>
    <m/>
    <n v="2.3137000000000001E-2"/>
    <n v="1.0753E-2"/>
    <n v="2.6398000000000001E-2"/>
    <x v="690"/>
    <n v="0.26184800000000003"/>
    <n v="99.027469999999994"/>
    <n v="84.876933079734854"/>
    <m/>
    <n v="16419.400000000001"/>
    <n v="-26821.5"/>
    <n v="-605"/>
    <s v=" "/>
    <s v=" "/>
    <m/>
    <m/>
    <m/>
    <m/>
    <m/>
    <m/>
    <m/>
    <n v="14.515984043354303"/>
    <x v="3"/>
  </r>
  <r>
    <s v="23 / 7 . "/>
    <s v="GCB1A_S_ol6_prof1_"/>
    <s v="olivine"/>
    <s v="Xenocryst"/>
    <m/>
    <s v="ol6"/>
    <s v="yes"/>
    <s v="prof_1"/>
    <s v="Xenocryst_ol6_prof_1"/>
    <m/>
    <x v="8"/>
    <d v="2021-02-01T00:00:00"/>
    <m/>
    <x v="1"/>
    <m/>
    <n v="45.501350000000002"/>
    <n v="39.030059999999999"/>
    <n v="0.153171"/>
    <n v="2.1127E-2"/>
    <n v="14.029809999999999"/>
    <m/>
    <n v="1.4047E-2"/>
    <n v="8.7449999999999993E-3"/>
    <n v="1.7614999999999999E-2"/>
    <x v="691"/>
    <n v="0.27163100000000001"/>
    <n v="99.234049999999996"/>
    <n v="85.253478557817488"/>
    <m/>
    <n v="16419.3"/>
    <n v="-26819"/>
    <n v="-605"/>
    <s v=" "/>
    <s v=" "/>
    <m/>
    <m/>
    <m/>
    <m/>
    <m/>
    <m/>
    <m/>
    <n v="17.017983243993751"/>
    <x v="0"/>
  </r>
  <r>
    <s v="23 / 8 . "/>
    <s v="GCB1A_S_ol6_prof1_"/>
    <s v="olivine"/>
    <s v="Xenocryst"/>
    <m/>
    <s v="ol6"/>
    <s v="yes"/>
    <s v="prof_1"/>
    <s v="Xenocryst_ol6_prof_1"/>
    <m/>
    <x v="8"/>
    <d v="2021-02-01T00:00:00"/>
    <m/>
    <x v="1"/>
    <m/>
    <n v="47.22974"/>
    <n v="39.532690000000002"/>
    <n v="0.100103"/>
    <n v="1.6584000000000002E-2"/>
    <n v="12.11388"/>
    <m/>
    <n v="6.4200000000000004E-3"/>
    <n v="2.6949999999999999E-3"/>
    <n v="9.3939999999999996E-3"/>
    <x v="692"/>
    <n v="0.32745000000000002"/>
    <n v="99.498990000000006"/>
    <n v="87.421316973020453"/>
    <m/>
    <n v="16419.099999999999"/>
    <n v="-26816.5"/>
    <n v="-605"/>
    <s v=" "/>
    <s v=" "/>
    <m/>
    <m/>
    <m/>
    <m/>
    <m/>
    <m/>
    <m/>
    <n v="19.525970484790697"/>
    <x v="0"/>
  </r>
  <r>
    <s v="23 / 9 . "/>
    <s v="GCB1A_S_ol6_prof1_"/>
    <s v="olivine"/>
    <s v="Xenocryst"/>
    <m/>
    <s v="ol6"/>
    <s v="yes"/>
    <s v="prof_1"/>
    <s v="Xenocryst_ol6_prof_1"/>
    <m/>
    <x v="8"/>
    <d v="2021-02-01T00:00:00"/>
    <m/>
    <x v="1"/>
    <m/>
    <n v="49.201979999999999"/>
    <n v="40.116909999999997"/>
    <n v="6.7218E-2"/>
    <n v="1.1391999999999999E-2"/>
    <n v="10.19422"/>
    <m/>
    <n v="6.6150000000000002E-3"/>
    <n v="3.735E-3"/>
    <n v="1.0711999999999999E-2"/>
    <x v="693"/>
    <n v="0.39204299999999997"/>
    <n v="100.1476"/>
    <n v="89.587201834280776"/>
    <m/>
    <n v="16419"/>
    <n v="-26814"/>
    <n v="-605"/>
    <s v=" "/>
    <s v=" "/>
    <m/>
    <m/>
    <m/>
    <m/>
    <m/>
    <m/>
    <m/>
    <n v="22.027969685430001"/>
    <x v="0"/>
  </r>
  <r>
    <s v="23 / 10 . "/>
    <s v="GCB1A_S_ol6_prof1_"/>
    <s v="olivine"/>
    <s v="Xenocryst"/>
    <m/>
    <s v="ol6"/>
    <s v="yes"/>
    <s v="prof_1"/>
    <s v="Xenocryst_ol6_prof_1"/>
    <m/>
    <x v="8"/>
    <d v="2021-02-01T00:00:00"/>
    <m/>
    <x v="1"/>
    <m/>
    <n v="49.799160000000001"/>
    <n v="40.27731"/>
    <n v="5.2426E-2"/>
    <n v="1.5166000000000001E-2"/>
    <n v="9.4964230000000001"/>
    <m/>
    <n v="8.4080000000000005E-3"/>
    <n v="5.5329999999999997E-3"/>
    <n v="7.424E-3"/>
    <x v="694"/>
    <n v="0.390955"/>
    <n v="100.19119999999999"/>
    <n v="90.336158382882388"/>
    <m/>
    <n v="16418.900000000001"/>
    <n v="-26811.5"/>
    <n v="-605"/>
    <s v=" "/>
    <s v=" "/>
    <m/>
    <m/>
    <m/>
    <m/>
    <m/>
    <m/>
    <m/>
    <n v="24.529968886069305"/>
    <x v="1"/>
  </r>
  <r>
    <s v="23 / 11 . "/>
    <s v="GCB1A_S_ol6_prof1_"/>
    <s v="olivine"/>
    <s v="Xenocryst"/>
    <m/>
    <s v="ol6"/>
    <s v="yes"/>
    <s v="prof_1"/>
    <s v="Xenocryst_ol6_prof_1"/>
    <m/>
    <x v="8"/>
    <d v="2021-02-01T00:00:00"/>
    <m/>
    <x v="1"/>
    <m/>
    <n v="49.851469999999999"/>
    <n v="39.79515"/>
    <n v="5.4392999999999997E-2"/>
    <n v="1.4116E-2"/>
    <n v="9.43858"/>
    <m/>
    <n v="8.1939999999999999E-3"/>
    <n v="5.1029999999999999E-3"/>
    <n v="9.5209999999999999E-3"/>
    <x v="695"/>
    <n v="0.40038899999999999"/>
    <n v="99.715459999999993"/>
    <n v="90.398483356955069"/>
    <m/>
    <n v="16418.8"/>
    <n v="-26809"/>
    <n v="-605"/>
    <s v=" "/>
    <s v=" "/>
    <m/>
    <m/>
    <m/>
    <m/>
    <m/>
    <m/>
    <m/>
    <n v="27.031968086708751"/>
    <x v="1"/>
  </r>
  <r>
    <s v="23 / 12 . "/>
    <s v="GCB1A_S_ol6_prof1_"/>
    <s v="olivine"/>
    <s v="Xenocryst"/>
    <m/>
    <s v="ol6"/>
    <s v="yes"/>
    <s v="prof_1"/>
    <s v="Xenocryst_ol6_prof_1"/>
    <m/>
    <x v="8"/>
    <d v="2021-02-01T00:00:00"/>
    <m/>
    <x v="1"/>
    <m/>
    <n v="50.002659999999999"/>
    <n v="40.075409999999998"/>
    <n v="4.3331000000000001E-2"/>
    <n v="8.3789999999999993E-3"/>
    <n v="9.355359"/>
    <m/>
    <n v="8.0450000000000001E-3"/>
    <n v="1.598E-3"/>
    <n v="3.725E-3"/>
    <x v="696"/>
    <n v="0.40793400000000002"/>
    <n v="100.04730000000001"/>
    <n v="90.501144015856426"/>
    <m/>
    <n v="16418.599999999999"/>
    <n v="-26806.5"/>
    <n v="-605"/>
    <s v=" "/>
    <s v=" "/>
    <m/>
    <m/>
    <m/>
    <m/>
    <m/>
    <m/>
    <m/>
    <n v="29.539955327505702"/>
    <x v="1"/>
  </r>
  <r>
    <s v="23 / 13 . "/>
    <s v="GCB1A_S_ol6_prof1_"/>
    <s v="olivine"/>
    <s v="Xenocryst"/>
    <m/>
    <s v="ol6"/>
    <s v="yes"/>
    <s v="prof_1"/>
    <s v="Xenocryst_ol6_prof_1"/>
    <m/>
    <x v="8"/>
    <d v="2021-02-01T00:00:00"/>
    <m/>
    <x v="1"/>
    <m/>
    <n v="49.81559"/>
    <n v="40.026649999999997"/>
    <n v="4.4403999999999999E-2"/>
    <n v="1.8664E-2"/>
    <n v="9.3597370000000009"/>
    <m/>
    <n v="8.2179999999999996E-3"/>
    <m/>
    <n v="8.0169999999999998E-3"/>
    <x v="697"/>
    <n v="0.399843"/>
    <n v="99.824839999999995"/>
    <n v="90.464834570377633"/>
    <m/>
    <n v="16418.5"/>
    <n v="-26804"/>
    <n v="-605"/>
    <s v=" "/>
    <s v=" "/>
    <m/>
    <m/>
    <m/>
    <m/>
    <m/>
    <m/>
    <m/>
    <n v="32.041954528145006"/>
    <x v="1"/>
  </r>
  <r>
    <s v="23 / 14 . "/>
    <s v="GCB1A_S_ol6_prof1_"/>
    <s v="olivine"/>
    <s v="Xenocryst"/>
    <m/>
    <s v="ol6"/>
    <s v="yes"/>
    <s v="prof_1"/>
    <s v="Xenocryst_ol6_prof_1"/>
    <m/>
    <x v="8"/>
    <d v="2021-02-01T00:00:00"/>
    <m/>
    <x v="1"/>
    <m/>
    <n v="49.825539999999997"/>
    <n v="39.96698"/>
    <n v="4.5776999999999998E-2"/>
    <n v="6.8719999999999996E-3"/>
    <n v="9.242737"/>
    <m/>
    <n v="6.1069999999999996E-3"/>
    <n v="1.7570000000000001E-3"/>
    <n v="5.3369999999999997E-3"/>
    <x v="698"/>
    <n v="0.39964499999999997"/>
    <n v="99.638530000000003"/>
    <n v="90.574495944257265"/>
    <n v="90.480936454600027"/>
    <n v="16418.400000000001"/>
    <n v="-26801.5"/>
    <n v="-605"/>
    <s v=" "/>
    <s v=" "/>
    <m/>
    <m/>
    <m/>
    <m/>
    <m/>
    <m/>
    <m/>
    <n v="34.543953728784309"/>
    <x v="1"/>
  </r>
  <r>
    <s v="23 / 15 . "/>
    <s v="GCB1A_S_ol6_prof1_"/>
    <s v="olivine"/>
    <s v="Xenocryst"/>
    <m/>
    <s v="ol6"/>
    <s v="yes"/>
    <s v="prof_1"/>
    <s v="Xenocryst_ol6_prof_1"/>
    <m/>
    <x v="8"/>
    <d v="2021-02-01T00:00:00"/>
    <m/>
    <x v="1"/>
    <m/>
    <n v="49.608510000000003"/>
    <n v="39.815289999999997"/>
    <n v="4.7461000000000003E-2"/>
    <n v="1.0815999999999999E-2"/>
    <n v="9.1283860000000008"/>
    <m/>
    <n v="7.7840000000000001E-3"/>
    <n v="6.3699999999999998E-4"/>
    <n v="6.4879999999999998E-3"/>
    <x v="699"/>
    <n v="0.39792"/>
    <n v="99.159009999999995"/>
    <n v="90.643281868099905"/>
    <m/>
    <n v="16418.3"/>
    <n v="-26799"/>
    <n v="-605"/>
    <s v=" "/>
    <s v=" "/>
    <m/>
    <m/>
    <m/>
    <m/>
    <m/>
    <m/>
    <m/>
    <n v="37.045952929423756"/>
    <x v="1"/>
  </r>
  <r>
    <s v="23 / 16 . "/>
    <s v="GCB1A_S_ol6_prof1_"/>
    <s v="olivine"/>
    <s v="Xenocryst"/>
    <m/>
    <s v="ol6"/>
    <s v="yes"/>
    <s v="prof_1"/>
    <s v="Xenocryst_ol6_prof_1"/>
    <m/>
    <x v="8"/>
    <d v="2021-02-01T00:00:00"/>
    <m/>
    <x v="1"/>
    <m/>
    <n v="49.939540000000001"/>
    <n v="40.113979999999998"/>
    <n v="3.9294000000000003E-2"/>
    <n v="5.4209999999999996E-3"/>
    <n v="9.4037900000000008"/>
    <m/>
    <n v="5.7689999999999998E-3"/>
    <n v="4.0720000000000001E-3"/>
    <n v="5.3870000000000003E-3"/>
    <x v="700"/>
    <n v="0.41360599999999997"/>
    <n v="100.0694"/>
    <n v="90.445750190416632"/>
    <m/>
    <n v="16418.099999999999"/>
    <n v="-26796.5"/>
    <n v="-605"/>
    <s v=" "/>
    <s v=" "/>
    <m/>
    <m/>
    <m/>
    <m/>
    <m/>
    <m/>
    <m/>
    <n v="39.553940170220706"/>
    <x v="1"/>
  </r>
  <r>
    <s v="23 / 17 . "/>
    <s v="GCB1A_S_ol6_prof1_"/>
    <s v="olivine"/>
    <s v="Xenocryst"/>
    <m/>
    <s v="ol6"/>
    <s v="yes"/>
    <s v="prof_1"/>
    <s v="Xenocryst_ol6_prof_1"/>
    <m/>
    <x v="8"/>
    <d v="2021-02-01T00:00:00"/>
    <m/>
    <x v="1"/>
    <m/>
    <n v="49.937840000000001"/>
    <n v="40.009459999999997"/>
    <n v="4.2444999999999997E-2"/>
    <n v="1.157E-3"/>
    <n v="9.3625799999999995"/>
    <m/>
    <n v="8.9890000000000005E-3"/>
    <n v="2.2620000000000001E-3"/>
    <n v="6.0480000000000004E-3"/>
    <x v="701"/>
    <n v="0.41124500000000003"/>
    <n v="99.920339999999996"/>
    <n v="90.48334330795474"/>
    <m/>
    <n v="16418"/>
    <n v="-26794"/>
    <n v="-605"/>
    <s v=" "/>
    <s v=" "/>
    <m/>
    <m/>
    <m/>
    <m/>
    <m/>
    <m/>
    <m/>
    <n v="42.05593937086001"/>
    <x v="1"/>
  </r>
  <r>
    <s v="24 / 1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4.175139999999999"/>
    <n v="39.22824"/>
    <n v="0.18759100000000001"/>
    <n v="3.2353E-2"/>
    <n v="16.154800000000002"/>
    <m/>
    <n v="3.0877000000000002E-2"/>
    <n v="2.3747999999999998E-2"/>
    <n v="2.1396999999999999E-2"/>
    <x v="702"/>
    <n v="0.18976000000000001"/>
    <n v="100.26819999999999"/>
    <n v="82.977150130480638"/>
    <m/>
    <n v="10647"/>
    <n v="-20647"/>
    <n v="-605"/>
    <s v=" "/>
    <s v=" "/>
    <m/>
    <m/>
    <m/>
    <m/>
    <m/>
    <m/>
    <m/>
    <n v="2"/>
    <x v="3"/>
  </r>
  <r>
    <s v="24 / 2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3.747100000000003"/>
    <n v="39.117089999999997"/>
    <n v="0.18085100000000001"/>
    <n v="2.6192E-2"/>
    <n v="16.13991"/>
    <m/>
    <n v="2.6533999999999999E-2"/>
    <n v="2.3675000000000002E-2"/>
    <n v="2.0323000000000001E-2"/>
    <x v="703"/>
    <n v="0.194634"/>
    <n v="99.692149999999998"/>
    <n v="82.852286351180382"/>
    <m/>
    <n v="10647"/>
    <n v="-20644.3"/>
    <n v="-605"/>
    <s v=" "/>
    <s v=" "/>
    <m/>
    <m/>
    <m/>
    <m/>
    <m/>
    <m/>
    <m/>
    <n v="4.7000000000007276"/>
    <x v="3"/>
  </r>
  <r>
    <s v="24 / 3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3.847580000000001"/>
    <n v="39.054900000000004"/>
    <n v="0.183253"/>
    <n v="2.3633999999999999E-2"/>
    <n v="15.900779999999999"/>
    <m/>
    <n v="3.1439000000000002E-2"/>
    <n v="2.8183E-2"/>
    <n v="2.1888999999999999E-2"/>
    <x v="704"/>
    <n v="0.197912"/>
    <n v="99.512259999999998"/>
    <n v="83.095563076379918"/>
    <m/>
    <n v="10647"/>
    <n v="-20641.599999999999"/>
    <n v="-605"/>
    <s v=" "/>
    <s v=" "/>
    <m/>
    <m/>
    <m/>
    <m/>
    <m/>
    <m/>
    <m/>
    <n v="7.4000000000014552"/>
    <x v="3"/>
  </r>
  <r>
    <s v="24 / 4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4.037410000000001"/>
    <n v="39.025219999999997"/>
    <n v="0.17794399999999999"/>
    <n v="2.8088999999999999E-2"/>
    <n v="16.001719999999999"/>
    <m/>
    <n v="2.9019E-2"/>
    <n v="2.9264999999999999E-2"/>
    <n v="2.2329000000000002E-2"/>
    <x v="705"/>
    <n v="0.199937"/>
    <n v="99.774320000000003"/>
    <n v="83.067345488009636"/>
    <m/>
    <n v="10647"/>
    <n v="-20638.8"/>
    <n v="-605"/>
    <s v=" "/>
    <s v=" "/>
    <m/>
    <m/>
    <m/>
    <m/>
    <m/>
    <m/>
    <m/>
    <n v="10.200000000000728"/>
    <x v="3"/>
  </r>
  <r>
    <s v="24 / 5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4.022350000000003"/>
    <n v="39.14499"/>
    <n v="0.170625"/>
    <n v="3.5160999999999998E-2"/>
    <n v="15.740170000000001"/>
    <m/>
    <n v="2.7796000000000001E-2"/>
    <n v="2.7327000000000001E-2"/>
    <n v="2.3864E-2"/>
    <x v="706"/>
    <n v="0.21113799999999999"/>
    <n v="99.624480000000005"/>
    <n v="83.293116346112896"/>
    <m/>
    <n v="10647"/>
    <n v="-20636.099999999999"/>
    <n v="-605"/>
    <s v=" "/>
    <s v=" "/>
    <m/>
    <m/>
    <m/>
    <m/>
    <m/>
    <m/>
    <m/>
    <n v="12.900000000001455"/>
    <x v="3"/>
  </r>
  <r>
    <s v="24 / 6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3.830800000000004"/>
    <n v="39.066719999999997"/>
    <n v="0.16164100000000001"/>
    <n v="3.7248000000000003E-2"/>
    <n v="16.251169999999998"/>
    <m/>
    <n v="2.9626E-2"/>
    <n v="3.3647000000000003E-2"/>
    <n v="2.3939999999999999E-2"/>
    <x v="707"/>
    <n v="0.21315100000000001"/>
    <n v="99.866349999999997"/>
    <n v="82.781721823614973"/>
    <m/>
    <n v="10647"/>
    <n v="-20633.400000000001"/>
    <n v="-605"/>
    <s v=" "/>
    <s v=" "/>
    <m/>
    <m/>
    <m/>
    <m/>
    <m/>
    <m/>
    <m/>
    <n v="15.599999999998545"/>
    <x v="3"/>
  </r>
  <r>
    <s v="24 / 7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3.691400000000002"/>
    <n v="38.909700000000001"/>
    <n v="0.15759799999999999"/>
    <n v="3.1683000000000003E-2"/>
    <n v="17.008489999999998"/>
    <m/>
    <n v="2.6370000000000001E-2"/>
    <n v="2.8291E-2"/>
    <n v="2.2343999999999999E-2"/>
    <x v="708"/>
    <n v="0.20787"/>
    <n v="100.3027"/>
    <n v="82.075971729600255"/>
    <m/>
    <n v="10647"/>
    <n v="-20630.7"/>
    <n v="-605"/>
    <s v=" "/>
    <s v=" "/>
    <m/>
    <m/>
    <m/>
    <m/>
    <m/>
    <m/>
    <m/>
    <n v="18.299999999999272"/>
    <x v="3"/>
  </r>
  <r>
    <s v="24 / 8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3.614789999999999"/>
    <n v="38.76972"/>
    <n v="0.15196499999999999"/>
    <n v="3.372E-2"/>
    <n v="16.385059999999999"/>
    <m/>
    <n v="2.9689E-2"/>
    <n v="4.1752999999999998E-2"/>
    <n v="2.4181000000000001E-2"/>
    <x v="709"/>
    <n v="0.20025000000000001"/>
    <n v="99.469089999999994"/>
    <n v="82.593549750667265"/>
    <m/>
    <n v="10647"/>
    <n v="-20627.900000000001"/>
    <n v="-605"/>
    <s v=" "/>
    <s v=" "/>
    <m/>
    <m/>
    <m/>
    <m/>
    <m/>
    <m/>
    <m/>
    <n v="21.099999999998545"/>
    <x v="3"/>
  </r>
  <r>
    <s v="24 / 9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3.84937"/>
    <n v="39.161790000000003"/>
    <n v="0.15176799999999999"/>
    <n v="3.2885999999999999E-2"/>
    <n v="16.367999999999999"/>
    <m/>
    <n v="2.5250999999999999E-2"/>
    <n v="3.2743000000000001E-2"/>
    <n v="2.0899000000000001E-2"/>
    <x v="710"/>
    <n v="0.19292500000000001"/>
    <n v="100.059"/>
    <n v="82.685444174286317"/>
    <m/>
    <n v="10647"/>
    <n v="-20625.2"/>
    <n v="-605"/>
    <s v=" "/>
    <s v=" "/>
    <m/>
    <m/>
    <m/>
    <m/>
    <m/>
    <m/>
    <m/>
    <n v="23.799999999999272"/>
    <x v="3"/>
  </r>
  <r>
    <s v="24 / 10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3.612050000000004"/>
    <n v="38.71499"/>
    <n v="0.154892"/>
    <n v="2.9789E-2"/>
    <n v="16.25929"/>
    <m/>
    <n v="2.5804000000000001E-2"/>
    <n v="3.3520000000000001E-2"/>
    <n v="2.6237E-2"/>
    <x v="711"/>
    <n v="0.195218"/>
    <n v="99.268039999999999"/>
    <n v="82.703143630841666"/>
    <m/>
    <n v="10647"/>
    <n v="-20622.5"/>
    <n v="-605"/>
    <s v=" "/>
    <s v=" "/>
    <m/>
    <m/>
    <m/>
    <m/>
    <m/>
    <m/>
    <m/>
    <n v="26.5"/>
    <x v="3"/>
  </r>
  <r>
    <s v="24 / 11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4.005749999999999"/>
    <n v="38.727899999999998"/>
    <n v="0.15442800000000001"/>
    <n v="3.3623E-2"/>
    <n v="16.28388"/>
    <m/>
    <n v="2.7650999999999998E-2"/>
    <n v="3.1067000000000001E-2"/>
    <n v="2.4001000000000001E-2"/>
    <x v="712"/>
    <n v="0.190308"/>
    <n v="99.697040000000001"/>
    <n v="82.809828368809008"/>
    <m/>
    <n v="10647"/>
    <n v="-20619.8"/>
    <n v="-605"/>
    <s v=" "/>
    <s v=" "/>
    <m/>
    <m/>
    <m/>
    <m/>
    <m/>
    <m/>
    <m/>
    <n v="29.200000000000728"/>
    <x v="3"/>
  </r>
  <r>
    <s v="24 / 12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4.211289999999998"/>
    <n v="38.666699999999999"/>
    <n v="0.15482199999999999"/>
    <n v="2.6417E-2"/>
    <n v="15.90823"/>
    <m/>
    <n v="2.5381000000000001E-2"/>
    <n v="3.4146000000000003E-2"/>
    <n v="2.2432000000000001E-2"/>
    <x v="713"/>
    <n v="0.19525600000000001"/>
    <n v="99.457490000000007"/>
    <n v="83.204735500339083"/>
    <m/>
    <n v="10647"/>
    <n v="-20617"/>
    <n v="-605"/>
    <s v=" "/>
    <s v=" "/>
    <m/>
    <m/>
    <m/>
    <m/>
    <m/>
    <m/>
    <m/>
    <n v="32"/>
    <x v="3"/>
  </r>
  <r>
    <s v="24 / 13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5.79862"/>
    <n v="39.672649999999997"/>
    <n v="9.7939999999999999E-2"/>
    <n v="3.1413000000000003E-2"/>
    <n v="14.04749"/>
    <m/>
    <n v="2.3642E-2"/>
    <n v="5.4011000000000003E-2"/>
    <n v="1.8504E-2"/>
    <x v="714"/>
    <n v="0.27347700000000003"/>
    <n v="100.20059999999999"/>
    <n v="85.319388468019042"/>
    <m/>
    <n v="10647"/>
    <n v="-20614.3"/>
    <n v="-605"/>
    <s v=" "/>
    <s v=" "/>
    <m/>
    <m/>
    <m/>
    <m/>
    <m/>
    <m/>
    <m/>
    <n v="34.700000000000728"/>
    <x v="0"/>
  </r>
  <r>
    <s v="24 / 14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8.204740000000001"/>
    <n v="40.307119999999998"/>
    <n v="3.8245000000000001E-2"/>
    <n v="6.8820000000000001E-3"/>
    <n v="11.37067"/>
    <m/>
    <n v="7.8619999999999992E-3"/>
    <n v="5.7939999999999997E-3"/>
    <n v="8.7410000000000005E-3"/>
    <x v="715"/>
    <n v="0.38347399999999998"/>
    <n v="100.4901"/>
    <n v="88.313761778865299"/>
    <m/>
    <n v="10647"/>
    <n v="-20611.599999999999"/>
    <n v="-605"/>
    <s v=" "/>
    <s v=" "/>
    <m/>
    <m/>
    <m/>
    <m/>
    <m/>
    <m/>
    <m/>
    <n v="37.400000000001455"/>
    <x v="0"/>
  </r>
  <r>
    <s v="24 / 15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9.650790000000001"/>
    <n v="40.21367"/>
    <n v="3.6442000000000002E-2"/>
    <n v="1.271E-3"/>
    <n v="9.7604790000000001"/>
    <m/>
    <n v="4.1510000000000002E-3"/>
    <m/>
    <n v="4.5960000000000003E-3"/>
    <x v="716"/>
    <n v="0.39910400000000001"/>
    <n v="100.2178"/>
    <n v="90.067409229975553"/>
    <m/>
    <n v="10647"/>
    <n v="-20608.900000000001"/>
    <n v="-605"/>
    <s v=" "/>
    <s v=" "/>
    <m/>
    <m/>
    <m/>
    <m/>
    <m/>
    <m/>
    <m/>
    <n v="40.099999999998545"/>
    <x v="0"/>
  </r>
  <r>
    <s v="24 / 16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9.567149999999998"/>
    <n v="40.185690000000001"/>
    <n v="3.8982000000000003E-2"/>
    <n v="8.5089999999999992E-3"/>
    <n v="9.5187000000000008"/>
    <m/>
    <n v="5.0939999999999996E-3"/>
    <n v="3.62E-3"/>
    <n v="5.8520000000000004E-3"/>
    <x v="717"/>
    <n v="0.401449"/>
    <n v="99.873980000000003"/>
    <n v="90.274765895731747"/>
    <m/>
    <n v="10647"/>
    <n v="-20606.099999999999"/>
    <n v="-605"/>
    <s v=" "/>
    <s v=" "/>
    <m/>
    <m/>
    <m/>
    <m/>
    <m/>
    <m/>
    <m/>
    <n v="42.900000000001455"/>
    <x v="0"/>
  </r>
  <r>
    <s v="24 / 17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9.619799999999998"/>
    <n v="40.505139999999997"/>
    <n v="3.6614000000000001E-2"/>
    <n v="7.1900000000000002E-3"/>
    <n v="9.4629740000000009"/>
    <m/>
    <n v="6.7010000000000004E-3"/>
    <n v="4.7790000000000003E-3"/>
    <n v="6.6740000000000002E-3"/>
    <x v="718"/>
    <n v="0.40724900000000003"/>
    <n v="100.20189999999999"/>
    <n v="90.33546494010271"/>
    <m/>
    <n v="10647"/>
    <n v="-20603.400000000001"/>
    <n v="-605"/>
    <s v=" "/>
    <s v=" "/>
    <m/>
    <m/>
    <m/>
    <m/>
    <m/>
    <m/>
    <m/>
    <n v="45.599999999998545"/>
    <x v="1"/>
  </r>
  <r>
    <s v="24 / 18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9.754559999999998"/>
    <n v="40.189709999999998"/>
    <n v="3.5895000000000003E-2"/>
    <n v="9.5379999999999996E-3"/>
    <n v="9.3169269999999997"/>
    <m/>
    <n v="6.9100000000000003E-3"/>
    <n v="5.5890000000000002E-3"/>
    <n v="5.6309999999999997E-3"/>
    <x v="719"/>
    <n v="0.403221"/>
    <n v="99.867320000000007"/>
    <n v="90.493764718705961"/>
    <m/>
    <n v="10647"/>
    <n v="-20600.7"/>
    <n v="-605"/>
    <s v=" "/>
    <s v=" "/>
    <m/>
    <m/>
    <m/>
    <m/>
    <m/>
    <m/>
    <m/>
    <n v="48.299999999999272"/>
    <x v="1"/>
  </r>
  <r>
    <s v="24 / 19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9.854779999999998"/>
    <n v="40.192860000000003"/>
    <n v="3.4856999999999999E-2"/>
    <n v="4.156E-3"/>
    <n v="9.2397349999999996"/>
    <m/>
    <n v="6.5420000000000001E-3"/>
    <n v="2.6640000000000001E-3"/>
    <n v="6.8649999999999996E-3"/>
    <x v="720"/>
    <n v="0.39887800000000001"/>
    <n v="99.878829999999994"/>
    <n v="90.582278586788192"/>
    <m/>
    <n v="10647"/>
    <n v="-20598"/>
    <n v="-605"/>
    <s v=" "/>
    <s v=" "/>
    <m/>
    <m/>
    <m/>
    <m/>
    <m/>
    <m/>
    <m/>
    <n v="51"/>
    <x v="1"/>
  </r>
  <r>
    <s v="24 / 20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9.97719"/>
    <n v="40.584690000000002"/>
    <n v="3.4305000000000002E-2"/>
    <n v="2.346E-3"/>
    <n v="9.5164460000000002"/>
    <m/>
    <n v="6.3150000000000003E-3"/>
    <n v="6.123E-3"/>
    <n v="3.7090000000000001E-3"/>
    <x v="721"/>
    <n v="0.39605899999999999"/>
    <n v="100.67059999999999"/>
    <n v="90.348917804856711"/>
    <m/>
    <n v="10647"/>
    <n v="-20595.2"/>
    <n v="-605"/>
    <s v=" "/>
    <s v=" "/>
    <m/>
    <m/>
    <m/>
    <m/>
    <m/>
    <m/>
    <m/>
    <n v="53.799999999999272"/>
    <x v="1"/>
  </r>
  <r>
    <s v="24 / 21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50.028930000000003"/>
    <n v="40.560749999999999"/>
    <n v="3.2045999999999998E-2"/>
    <n v="3.5720000000000001E-3"/>
    <n v="9.4079099999999993"/>
    <m/>
    <n v="3.519E-3"/>
    <n v="2.712E-3"/>
    <n v="5.6230000000000004E-3"/>
    <x v="722"/>
    <n v="0.398368"/>
    <n v="100.5852"/>
    <n v="90.457415042633031"/>
    <m/>
    <n v="10647"/>
    <n v="-20592.5"/>
    <n v="-605"/>
    <s v=" "/>
    <s v=" "/>
    <m/>
    <m/>
    <m/>
    <m/>
    <m/>
    <m/>
    <m/>
    <n v="56.5"/>
    <x v="1"/>
  </r>
  <r>
    <s v="24 / 22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50.243020000000001"/>
    <n v="40.609310000000001"/>
    <n v="3.4972000000000003E-2"/>
    <n v="2.8189999999999999E-3"/>
    <n v="9.2857140000000005"/>
    <m/>
    <n v="5.522E-3"/>
    <n v="8.2050000000000005E-3"/>
    <n v="5.777E-3"/>
    <x v="723"/>
    <n v="0.39654699999999998"/>
    <n v="100.7311"/>
    <n v="90.606078859607621"/>
    <m/>
    <n v="10647"/>
    <n v="-20589.8"/>
    <n v="-605"/>
    <s v=" "/>
    <s v=" "/>
    <m/>
    <m/>
    <m/>
    <m/>
    <m/>
    <m/>
    <m/>
    <n v="59.200000000000728"/>
    <x v="1"/>
  </r>
  <r>
    <s v="24 / 23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50.020490000000002"/>
    <n v="40.536630000000002"/>
    <n v="3.7196E-2"/>
    <n v="1.0511E-2"/>
    <n v="9.2563429999999993"/>
    <m/>
    <n v="5.1580000000000003E-3"/>
    <n v="5.2189999999999997E-3"/>
    <n v="2.5869999999999999E-3"/>
    <x v="724"/>
    <n v="0.40711399999999998"/>
    <n v="100.4131"/>
    <n v="90.595260085094438"/>
    <m/>
    <n v="10647"/>
    <n v="-20587.099999999999"/>
    <n v="-605"/>
    <s v=" "/>
    <s v=" "/>
    <m/>
    <m/>
    <m/>
    <m/>
    <m/>
    <m/>
    <m/>
    <n v="61.900000000001455"/>
    <x v="1"/>
  </r>
  <r>
    <s v="24 / 24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9.650509999999997"/>
    <n v="40.273359999999997"/>
    <n v="3.4515999999999998E-2"/>
    <n v="1.9530000000000001E-3"/>
    <n v="9.2817869999999996"/>
    <m/>
    <n v="4.1520000000000003E-3"/>
    <n v="1.7520000000000001E-3"/>
    <n v="4.9309999999999996E-3"/>
    <x v="725"/>
    <n v="0.402669"/>
    <n v="99.795310000000001"/>
    <n v="90.508255625155499"/>
    <m/>
    <n v="10647"/>
    <n v="-20584.400000000001"/>
    <n v="-605"/>
    <s v=" "/>
    <s v=" "/>
    <m/>
    <m/>
    <m/>
    <m/>
    <m/>
    <m/>
    <m/>
    <n v="64.599999999998545"/>
    <x v="1"/>
  </r>
  <r>
    <s v="24 / 25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9.729990000000001"/>
    <n v="40.345390000000002"/>
    <n v="3.3848000000000003E-2"/>
    <n v="1.2756E-2"/>
    <n v="9.3665380000000003"/>
    <m/>
    <n v="3.8830000000000002E-3"/>
    <n v="9.2689999999999995E-3"/>
    <n v="3.6879999999999999E-3"/>
    <x v="726"/>
    <n v="0.39586900000000003"/>
    <n v="100.03449999999999"/>
    <n v="90.443713155929387"/>
    <m/>
    <n v="10647"/>
    <n v="-20581.599999999999"/>
    <n v="-605"/>
    <s v=" "/>
    <s v=" "/>
    <m/>
    <m/>
    <m/>
    <m/>
    <m/>
    <m/>
    <m/>
    <n v="67.400000000001455"/>
    <x v="1"/>
  </r>
  <r>
    <s v="24 / 26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50.060369999999999"/>
    <n v="40.344670000000001"/>
    <n v="3.7659999999999999E-2"/>
    <n v="1.5E-5"/>
    <n v="9.2428129999999999"/>
    <m/>
    <n v="4.3930000000000002E-3"/>
    <n v="6.7479999999999997E-3"/>
    <n v="5.4599999999999996E-3"/>
    <x v="727"/>
    <n v="0.39319100000000001"/>
    <n v="100.2341"/>
    <n v="90.614487973343245"/>
    <n v="90.525968393262659"/>
    <n v="10647"/>
    <n v="-20578.900000000001"/>
    <n v="-605"/>
    <s v=" "/>
    <s v=" "/>
    <m/>
    <m/>
    <m/>
    <m/>
    <m/>
    <m/>
    <m/>
    <n v="70.099999999998545"/>
    <x v="1"/>
  </r>
  <r>
    <s v="24 / 27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50.068750000000001"/>
    <n v="40.412840000000003"/>
    <n v="3.4623000000000001E-2"/>
    <n v="4.2059999999999997E-3"/>
    <n v="9.4091909999999999"/>
    <m/>
    <n v="2.99E-3"/>
    <n v="2.7390000000000001E-3"/>
    <n v="8.1449999999999995E-3"/>
    <x v="728"/>
    <n v="0.40212399999999998"/>
    <n v="100.4817"/>
    <n v="90.463102240023076"/>
    <m/>
    <n v="10647"/>
    <n v="-20576.2"/>
    <n v="-605"/>
    <s v=" "/>
    <s v=" "/>
    <m/>
    <m/>
    <m/>
    <m/>
    <m/>
    <m/>
    <m/>
    <n v="72.799999999999272"/>
    <x v="1"/>
  </r>
  <r>
    <s v="24 / 28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9.95288"/>
    <n v="40.501300000000001"/>
    <n v="3.3418000000000003E-2"/>
    <n v="1.5E-5"/>
    <n v="9.2448200000000007"/>
    <m/>
    <n v="4.398E-3"/>
    <n v="5.8329999999999996E-3"/>
    <n v="3.3040000000000001E-3"/>
    <x v="729"/>
    <n v="0.40709099999999998"/>
    <n v="100.2898"/>
    <n v="90.594344623277777"/>
    <m/>
    <n v="10647"/>
    <n v="-20573.5"/>
    <n v="-605"/>
    <s v=" "/>
    <s v=" "/>
    <m/>
    <m/>
    <m/>
    <m/>
    <m/>
    <m/>
    <m/>
    <n v="75.5"/>
    <x v="1"/>
  </r>
  <r>
    <s v="24 / 29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50.088639999999998"/>
    <n v="40.544119999999999"/>
    <n v="3.8529000000000001E-2"/>
    <n v="5.1900000000000002E-3"/>
    <n v="9.4101379999999999"/>
    <m/>
    <n v="3.8890000000000001E-3"/>
    <n v="3.669E-3"/>
    <n v="7.6509999999999998E-3"/>
    <x v="730"/>
    <n v="0.40474500000000002"/>
    <n v="100.64619999999999"/>
    <n v="90.465663016776119"/>
    <n v="90.561538441439211"/>
    <n v="10647"/>
    <n v="-20570.7"/>
    <n v="-605"/>
    <s v=" "/>
    <s v=" "/>
    <m/>
    <m/>
    <m/>
    <m/>
    <m/>
    <m/>
    <m/>
    <n v="78.299999999999272"/>
    <x v="1"/>
  </r>
  <r>
    <s v="24 / 30 . "/>
    <s v="GCB1A_S_ol23_prof1_"/>
    <s v="olivine"/>
    <s v="Xenocryst"/>
    <m/>
    <s v="ol23"/>
    <s v="yes"/>
    <s v="prof_1"/>
    <s v="Xenocryst_ol23_prof_1"/>
    <m/>
    <x v="8"/>
    <d v="2021-02-01T00:00:00"/>
    <m/>
    <x v="1"/>
    <m/>
    <n v="49.901899999999998"/>
    <n v="40.614789999999999"/>
    <n v="3.7265E-2"/>
    <n v="1.5E-5"/>
    <n v="9.1944820000000007"/>
    <m/>
    <n v="3.5070000000000001E-3"/>
    <n v="4.6499999999999996E-3"/>
    <n v="5.5649999999999996E-3"/>
    <x v="731"/>
    <n v="0.40729300000000002"/>
    <n v="100.307"/>
    <n v="90.632103705667021"/>
    <m/>
    <n v="10647"/>
    <n v="-20568"/>
    <n v="-605"/>
    <s v=" "/>
    <s v=" "/>
    <m/>
    <m/>
    <m/>
    <m/>
    <m/>
    <m/>
    <m/>
    <n v="81"/>
    <x v="1"/>
  </r>
  <r>
    <s v="25 / 1 . "/>
    <s v="San_Carlos_EDS_7"/>
    <s v="olivine"/>
    <s v="Standard"/>
    <m/>
    <m/>
    <m/>
    <m/>
    <s v="San Carlos__"/>
    <m/>
    <x v="5"/>
    <d v="2021-02-01T00:00:00"/>
    <m/>
    <x v="0"/>
    <m/>
    <n v="49.679670000000002"/>
    <n v="40.18768"/>
    <n v="0.10895000000000001"/>
    <n v="1.1854999999999999E-2"/>
    <n v="9.5504390000000008"/>
    <m/>
    <n v="4.0321000000000003E-2"/>
    <n v="2.3200999999999999E-2"/>
    <n v="6.2360000000000002E-3"/>
    <x v="732"/>
    <n v="0.38117099999999998"/>
    <n v="100.1382"/>
    <n v="90.265442307993951"/>
    <m/>
    <n v="-6396"/>
    <n v="33028"/>
    <n v="-476"/>
    <s v=" "/>
    <s v=" "/>
    <m/>
    <m/>
    <m/>
    <m/>
    <m/>
    <m/>
    <m/>
    <m/>
    <x v="0"/>
  </r>
  <r>
    <s v="26 / 1 . "/>
    <s v="San_Carlos_EDS_8"/>
    <s v="olivine"/>
    <s v="Standard"/>
    <m/>
    <m/>
    <m/>
    <m/>
    <s v="San Carlos__"/>
    <m/>
    <x v="5"/>
    <d v="2021-02-01T00:00:00"/>
    <m/>
    <x v="0"/>
    <m/>
    <n v="49.409869999999998"/>
    <n v="40.434640000000002"/>
    <n v="0.11258899999999999"/>
    <n v="1.2E-2"/>
    <n v="9.6474759999999993"/>
    <m/>
    <n v="4.0550999999999997E-2"/>
    <n v="1.6247999999999999E-2"/>
    <n v="6.0489999999999997E-3"/>
    <x v="733"/>
    <n v="0.37920799999999999"/>
    <n v="100.2063"/>
    <n v="90.127906292568454"/>
    <m/>
    <n v="-6479"/>
    <n v="33059"/>
    <n v="-476"/>
    <s v=" "/>
    <s v=" "/>
    <m/>
    <m/>
    <m/>
    <m/>
    <m/>
    <m/>
    <m/>
    <m/>
    <x v="0"/>
  </r>
  <r>
    <s v="28 / 1 . "/>
    <s v="San_Carlos_EDS_9"/>
    <s v="olivine"/>
    <s v="Standard"/>
    <m/>
    <m/>
    <m/>
    <m/>
    <s v="San Carlos__"/>
    <m/>
    <x v="5"/>
    <d v="2021-02-01T00:00:00"/>
    <m/>
    <x v="0"/>
    <m/>
    <n v="49.273539999999997"/>
    <n v="40.618839999999999"/>
    <n v="0.111747"/>
    <n v="1.8690999999999999E-2"/>
    <n v="9.6565829999999995"/>
    <m/>
    <n v="4.2797000000000002E-2"/>
    <n v="2.1565000000000001E-2"/>
    <n v="5.8919999999999997E-3"/>
    <x v="734"/>
    <n v="0.38461800000000002"/>
    <n v="100.27719999999999"/>
    <n v="90.094877441164968"/>
    <m/>
    <n v="-6504"/>
    <n v="33038"/>
    <n v="-476"/>
    <s v=" "/>
    <s v=" "/>
    <m/>
    <m/>
    <m/>
    <m/>
    <m/>
    <m/>
    <m/>
    <m/>
    <x v="0"/>
  </r>
  <r>
    <s v="29 / 1 . "/>
    <s v="San_Carlos_EDS_10"/>
    <s v="olivine"/>
    <s v="Standard"/>
    <m/>
    <m/>
    <m/>
    <m/>
    <s v="San Carlos__"/>
    <m/>
    <x v="5"/>
    <d v="2021-02-01T00:00:00"/>
    <m/>
    <x v="0"/>
    <m/>
    <n v="49.426900000000003"/>
    <n v="40.560870000000001"/>
    <n v="0.113598"/>
    <n v="1.1332E-2"/>
    <n v="9.7060870000000001"/>
    <m/>
    <n v="4.0305000000000001E-2"/>
    <n v="2.1845E-2"/>
    <n v="5.9909999999999998E-3"/>
    <x v="735"/>
    <n v="0.38560499999999998"/>
    <n v="100.42"/>
    <n v="90.076965551467794"/>
    <m/>
    <n v="-6490"/>
    <n v="33019"/>
    <n v="-476"/>
    <s v=" "/>
    <s v=" "/>
    <m/>
    <m/>
    <m/>
    <m/>
    <m/>
    <m/>
    <m/>
    <m/>
    <x v="0"/>
  </r>
  <r>
    <s v="31 / 1 . "/>
    <s v="San_Carlos_EDS_9"/>
    <s v="olivine"/>
    <s v="Standard"/>
    <m/>
    <m/>
    <m/>
    <m/>
    <s v="San Carlos__"/>
    <m/>
    <x v="5"/>
    <d v="2021-02-01T00:00:00"/>
    <m/>
    <x v="0"/>
    <m/>
    <n v="49.318049999999999"/>
    <n v="40.422289999999997"/>
    <n v="0.114189"/>
    <n v="7.3070000000000001E-3"/>
    <n v="9.7088999999999999"/>
    <m/>
    <n v="4.1378999999999999E-2"/>
    <n v="2.4454E-2"/>
    <n v="8.2290000000000002E-3"/>
    <x v="736"/>
    <n v="0.37570300000000001"/>
    <n v="100.1618"/>
    <n v="90.054644410761014"/>
    <m/>
    <n v="-6479"/>
    <n v="33059"/>
    <n v="-476"/>
    <s v=" "/>
    <s v=" "/>
    <m/>
    <m/>
    <m/>
    <m/>
    <m/>
    <m/>
    <m/>
    <m/>
    <x v="0"/>
  </r>
  <r>
    <s v="32 / 1 . "/>
    <s v="San_Carlos_EDS_10"/>
    <s v="olivine"/>
    <s v="Standard"/>
    <m/>
    <m/>
    <m/>
    <m/>
    <s v="San Carlos__"/>
    <m/>
    <x v="5"/>
    <d v="2021-02-01T00:00:00"/>
    <m/>
    <x v="0"/>
    <m/>
    <n v="37.599780000000003"/>
    <n v="38.122030000000002"/>
    <n v="0.13834099999999999"/>
    <n v="9.6950000000000005E-3"/>
    <n v="23.941140000000001"/>
    <m/>
    <n v="8.4419999999999999E-3"/>
    <n v="2.6294999999999999E-2"/>
    <n v="1.6552000000000001E-2"/>
    <x v="737"/>
    <n v="1.8579999999999999E-2"/>
    <n v="100.2736"/>
    <n v="73.681200195810007"/>
    <m/>
    <n v="16745"/>
    <n v="-2173"/>
    <n v="-563"/>
    <s v=" "/>
    <s v=" "/>
    <m/>
    <m/>
    <m/>
    <m/>
    <m/>
    <m/>
    <m/>
    <m/>
    <x v="0"/>
  </r>
  <r>
    <s v="34 / 1 . "/>
    <s v="San_Carlos_EDS_11"/>
    <s v="olivine"/>
    <s v="Standard"/>
    <m/>
    <m/>
    <m/>
    <m/>
    <s v="San Carlos__"/>
    <m/>
    <x v="5"/>
    <d v="2021-02-01T00:00:00"/>
    <m/>
    <x v="0"/>
    <m/>
    <n v="49.27216"/>
    <n v="40.44979"/>
    <n v="0.10828400000000001"/>
    <n v="2.2321000000000001E-2"/>
    <n v="9.5362100000000005"/>
    <m/>
    <n v="4.0358999999999999E-2"/>
    <n v="2.3102000000000001E-2"/>
    <n v="7.8589999999999997E-3"/>
    <x v="738"/>
    <n v="0.37820199999999998"/>
    <n v="99.986819999999994"/>
    <n v="90.206007971142427"/>
    <m/>
    <n v="-6489"/>
    <n v="32995"/>
    <n v="-476"/>
    <s v=" "/>
    <s v=" "/>
    <m/>
    <m/>
    <m/>
    <m/>
    <m/>
    <m/>
    <m/>
    <m/>
    <x v="0"/>
  </r>
  <r>
    <s v="35 / 1 . "/>
    <s v="San_Carlos_EDS_12"/>
    <s v="olivine"/>
    <s v="Standard"/>
    <m/>
    <m/>
    <m/>
    <m/>
    <s v="San Carlos__"/>
    <m/>
    <x v="5"/>
    <d v="2021-02-01T00:00:00"/>
    <m/>
    <x v="0"/>
    <m/>
    <n v="49.453449999999997"/>
    <n v="40.373829999999998"/>
    <n v="0.106323"/>
    <n v="1.0937000000000001E-2"/>
    <n v="9.6090490000000006"/>
    <m/>
    <n v="3.9376000000000001E-2"/>
    <n v="2.2703000000000001E-2"/>
    <n v="1.0491E-2"/>
    <x v="739"/>
    <n v="0.382992"/>
    <n v="100.1537"/>
    <n v="90.171179214575574"/>
    <m/>
    <n v="-6486"/>
    <n v="32984"/>
    <n v="-476"/>
    <s v=" "/>
    <s v=" "/>
    <m/>
    <m/>
    <m/>
    <m/>
    <m/>
    <m/>
    <m/>
    <m/>
    <x v="0"/>
  </r>
  <r>
    <s v="36 / 1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50.008960000000002"/>
    <n v="39.984099999999998"/>
    <n v="3.4576000000000003E-2"/>
    <n v="6.0369999999999998E-3"/>
    <n v="9.3460660000000004"/>
    <m/>
    <n v="7.247E-3"/>
    <n v="1.714E-3"/>
    <n v="4.4330000000000003E-3"/>
    <x v="740"/>
    <n v="0.38812200000000002"/>
    <n v="99.917490000000001"/>
    <n v="90.510765623875557"/>
    <m/>
    <n v="16514"/>
    <n v="-26019"/>
    <n v="-620"/>
    <n v="4.5999999999999996"/>
    <n v="-23.58"/>
    <m/>
    <m/>
    <m/>
    <m/>
    <m/>
    <m/>
    <m/>
    <n v="53.828543791679991"/>
    <x v="1"/>
  </r>
  <r>
    <s v="36 / 2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50.205739999999999"/>
    <n v="40.055909999999997"/>
    <n v="3.6534999999999998E-2"/>
    <n v="1.3032E-2"/>
    <n v="9.2721180000000007"/>
    <m/>
    <n v="6.4980000000000003E-3"/>
    <n v="3.5799999999999997E-4"/>
    <n v="4.509E-3"/>
    <x v="741"/>
    <n v="0.38541999999999998"/>
    <n v="100.11709999999999"/>
    <n v="90.612231681795748"/>
    <m/>
    <n v="16514"/>
    <n v="-26019"/>
    <n v="-620"/>
    <n v="3.73"/>
    <n v="-21.51"/>
    <m/>
    <m/>
    <m/>
    <m/>
    <m/>
    <m/>
    <m/>
    <n v="51.583148503540286"/>
    <x v="1"/>
  </r>
  <r>
    <s v="36 / 3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50.205410000000001"/>
    <n v="40.028739999999999"/>
    <n v="4.1887000000000001E-2"/>
    <n v="9.2270000000000008E-3"/>
    <n v="9.5178759999999993"/>
    <m/>
    <n v="7.0089999999999996E-3"/>
    <n v="1.632E-3"/>
    <n v="2.2629999999999998E-3"/>
    <x v="742"/>
    <n v="0.394569"/>
    <n v="100.34399999999999"/>
    <n v="90.387268008471537"/>
    <m/>
    <n v="16514"/>
    <n v="-26019"/>
    <n v="-620"/>
    <n v="2.85"/>
    <n v="-19.45"/>
    <m/>
    <m/>
    <m/>
    <m/>
    <m/>
    <m/>
    <m/>
    <n v="49.343059219605379"/>
    <x v="1"/>
  </r>
  <r>
    <s v="36 / 4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50.109250000000003"/>
    <n v="40.07826"/>
    <n v="3.9161000000000001E-2"/>
    <n v="3.784E-3"/>
    <n v="9.3750929999999997"/>
    <m/>
    <n v="8.0420000000000005E-3"/>
    <m/>
    <n v="4.6550000000000003E-3"/>
    <x v="743"/>
    <n v="0.387241"/>
    <n v="100.1497"/>
    <n v="90.501331488549113"/>
    <m/>
    <n v="16514"/>
    <n v="-26019"/>
    <n v="-620"/>
    <n v="1.98"/>
    <n v="-17.38"/>
    <m/>
    <m/>
    <m/>
    <m/>
    <m/>
    <m/>
    <m/>
    <n v="47.097663931465668"/>
    <x v="1"/>
  </r>
  <r>
    <s v="36 / 5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50.114269999999998"/>
    <n v="39.89002"/>
    <n v="3.9236E-2"/>
    <n v="1.8649999999999999E-3"/>
    <n v="9.1894170000000006"/>
    <m/>
    <n v="5.2436000000000003E-2"/>
    <n v="5.7200000000000003E-3"/>
    <n v="5.9890000000000004E-3"/>
    <x v="744"/>
    <n v="0.39030300000000001"/>
    <n v="99.825159999999997"/>
    <n v="90.672753852335305"/>
    <m/>
    <n v="16514"/>
    <n v="-26019"/>
    <n v="-620"/>
    <n v="1.1100000000000001"/>
    <n v="-15.32"/>
    <m/>
    <m/>
    <m/>
    <m/>
    <m/>
    <m/>
    <m/>
    <n v="44.86148415336195"/>
    <x v="1"/>
  </r>
  <r>
    <s v="36 / 6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50.229819999999997"/>
    <n v="40.013959999999997"/>
    <n v="4.2122E-2"/>
    <n v="1.5E-5"/>
    <n v="9.25854"/>
    <m/>
    <n v="6.679E-3"/>
    <m/>
    <n v="7.9609999999999993E-3"/>
    <x v="745"/>
    <n v="0.39877699999999999"/>
    <n v="100.0951"/>
    <n v="90.628763310131149"/>
    <m/>
    <n v="16514"/>
    <n v="-26019"/>
    <n v="-620"/>
    <n v="0.23"/>
    <n v="-13.25"/>
    <m/>
    <m/>
    <m/>
    <m/>
    <m/>
    <m/>
    <m/>
    <n v="42.612195376881701"/>
    <x v="1"/>
  </r>
  <r>
    <s v="36 / 7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50.149970000000003"/>
    <n v="39.962229999999998"/>
    <n v="4.9084000000000003E-2"/>
    <n v="2.163E-2"/>
    <n v="9.2815089999999998"/>
    <m/>
    <n v="8.3300000000000006E-3"/>
    <n v="2.4979999999999998E-3"/>
    <n v="6.796E-3"/>
    <x v="746"/>
    <n v="0.40620699999999998"/>
    <n v="100.02500000000001"/>
    <n v="90.594150375561483"/>
    <m/>
    <n v="16514"/>
    <n v="-26019"/>
    <n v="-620"/>
    <n v="-0.64"/>
    <n v="-11.19"/>
    <m/>
    <m/>
    <m/>
    <m/>
    <m/>
    <m/>
    <m/>
    <n v="40.376015598777983"/>
    <x v="1"/>
  </r>
  <r>
    <s v="36 / 8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50.170380000000002"/>
    <n v="40.073439999999998"/>
    <n v="4.6281000000000003E-2"/>
    <n v="1.9328999999999999E-2"/>
    <n v="9.2952100000000009"/>
    <m/>
    <n v="9.7940000000000006E-3"/>
    <n v="1.8730000000000001E-3"/>
    <n v="7.8890000000000002E-3"/>
    <x v="747"/>
    <n v="0.401696"/>
    <n v="100.1665"/>
    <n v="90.585043190793741"/>
    <m/>
    <n v="16514"/>
    <n v="-26019"/>
    <n v="-620"/>
    <n v="-1.51"/>
    <n v="-9.1199999999999992"/>
    <m/>
    <m/>
    <m/>
    <m/>
    <m/>
    <m/>
    <m/>
    <n v="38.130620310638278"/>
    <x v="1"/>
  </r>
  <r>
    <s v="36 / 9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50.120199999999997"/>
    <n v="40.127929999999999"/>
    <n v="5.7342999999999998E-2"/>
    <n v="1.6157999999999999E-2"/>
    <n v="9.3690350000000002"/>
    <m/>
    <n v="8.2199999999999999E-3"/>
    <n v="9.5500000000000001E-4"/>
    <n v="8.7430000000000008E-3"/>
    <x v="748"/>
    <n v="0.39364900000000003"/>
    <n v="100.2394"/>
    <n v="90.508765097064824"/>
    <m/>
    <n v="16514"/>
    <n v="-26019"/>
    <n v="-620"/>
    <n v="-2.39"/>
    <n v="-7.05"/>
    <m/>
    <m/>
    <m/>
    <m/>
    <m/>
    <m/>
    <m/>
    <n v="35.881331534158036"/>
    <x v="0"/>
  </r>
  <r>
    <s v="36 / 10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50.035769999999999"/>
    <n v="39.949590000000001"/>
    <n v="6.0685000000000003E-2"/>
    <n v="9.1959999999999993E-3"/>
    <n v="9.5314180000000004"/>
    <m/>
    <n v="6.8580000000000004E-3"/>
    <m/>
    <n v="6.3720000000000001E-3"/>
    <x v="749"/>
    <n v="0.39225900000000002"/>
    <n v="100.1259"/>
    <n v="90.345426750552647"/>
    <m/>
    <n v="16514"/>
    <n v="-26019"/>
    <n v="-620"/>
    <n v="-3.26"/>
    <n v="-4.99"/>
    <m/>
    <m/>
    <m/>
    <m/>
    <m/>
    <m/>
    <m/>
    <n v="33.645151756054318"/>
    <x v="0"/>
  </r>
  <r>
    <s v="36 / 11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49.880200000000002"/>
    <n v="40.082210000000003"/>
    <n v="6.3725000000000004E-2"/>
    <n v="6.2249999999999996E-3"/>
    <n v="9.9387760000000007"/>
    <m/>
    <n v="6.8230000000000001E-3"/>
    <m/>
    <n v="6.391E-3"/>
    <x v="750"/>
    <n v="0.38489600000000002"/>
    <n v="100.5044"/>
    <n v="89.946047466774317"/>
    <m/>
    <n v="16514"/>
    <n v="-26019"/>
    <n v="-620"/>
    <n v="-4.13"/>
    <n v="-2.92"/>
    <m/>
    <m/>
    <m/>
    <m/>
    <m/>
    <m/>
    <m/>
    <n v="31.399756467914614"/>
    <x v="0"/>
  </r>
  <r>
    <s v="36 / 12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48.903869999999998"/>
    <n v="39.680529999999997"/>
    <n v="8.4023E-2"/>
    <n v="8.9940000000000003E-3"/>
    <n v="10.136649999999999"/>
    <m/>
    <n v="6.149E-3"/>
    <n v="2.7320000000000001E-3"/>
    <n v="6.1869999999999998E-3"/>
    <x v="751"/>
    <n v="0.38225900000000002"/>
    <n v="99.368399999999994"/>
    <n v="89.58334470440164"/>
    <m/>
    <n v="16514"/>
    <n v="-26019"/>
    <n v="-620"/>
    <n v="-5.01"/>
    <n v="-0.86"/>
    <m/>
    <m/>
    <m/>
    <m/>
    <m/>
    <m/>
    <m/>
    <n v="29.159667183979707"/>
    <x v="0"/>
  </r>
  <r>
    <s v="36 / 13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48.254899999999999"/>
    <n v="39.7438"/>
    <n v="0.101858"/>
    <n v="9.2860000000000009E-3"/>
    <n v="11.16648"/>
    <m/>
    <n v="6.5110000000000003E-3"/>
    <n v="4.594E-3"/>
    <n v="9.9559999999999996E-3"/>
    <x v="752"/>
    <n v="0.34976099999999999"/>
    <n v="99.803600000000003"/>
    <n v="88.510068812900712"/>
    <m/>
    <n v="16514"/>
    <n v="-26019"/>
    <n v="-620"/>
    <n v="-5.88"/>
    <n v="1.21"/>
    <m/>
    <m/>
    <m/>
    <m/>
    <m/>
    <m/>
    <m/>
    <n v="26.914271895839999"/>
    <x v="0"/>
  </r>
  <r>
    <s v="36 / 14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47.47636"/>
    <n v="39.646180000000001"/>
    <n v="0.123002"/>
    <n v="1.6555E-2"/>
    <n v="12.66469"/>
    <m/>
    <n v="9.8420000000000001E-3"/>
    <n v="5.476E-3"/>
    <n v="1.3528999999999999E-2"/>
    <x v="753"/>
    <n v="0.30380600000000002"/>
    <n v="100.4289"/>
    <n v="86.983241934201729"/>
    <m/>
    <n v="16514"/>
    <n v="-26019"/>
    <n v="-620"/>
    <n v="-6.75"/>
    <n v="3.28"/>
    <m/>
    <m/>
    <m/>
    <m/>
    <m/>
    <m/>
    <m/>
    <n v="24.668876607700291"/>
    <x v="0"/>
  </r>
  <r>
    <s v="36 / 15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46.334449999999997"/>
    <n v="39.277589999999996"/>
    <n v="0.158302"/>
    <n v="2.1366E-2"/>
    <n v="13.670439999999999"/>
    <m/>
    <n v="2.6983E-2"/>
    <n v="1.3976000000000001E-2"/>
    <n v="2.2710999999999999E-2"/>
    <x v="754"/>
    <n v="0.26780599999999999"/>
    <n v="99.981769999999997"/>
    <n v="85.799232294252036"/>
    <m/>
    <n v="16514"/>
    <n v="-26019"/>
    <n v="-620"/>
    <n v="-7.63"/>
    <n v="5.34"/>
    <m/>
    <m/>
    <m/>
    <m/>
    <m/>
    <m/>
    <m/>
    <n v="22.428787323765384"/>
    <x v="0"/>
  </r>
  <r>
    <s v="36 / 16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45.280009999999997"/>
    <n v="38.681139999999999"/>
    <n v="0.17450299999999999"/>
    <n v="2.8510000000000001E-2"/>
    <n v="14.50271"/>
    <m/>
    <n v="2.7206000000000001E-2"/>
    <n v="1.3289E-2"/>
    <n v="2.4785999999999999E-2"/>
    <x v="755"/>
    <n v="0.23186200000000001"/>
    <n v="99.169300000000007"/>
    <n v="84.768966200167839"/>
    <m/>
    <n v="16514"/>
    <n v="-26019"/>
    <n v="-620"/>
    <n v="-8.5"/>
    <n v="7.41"/>
    <m/>
    <m/>
    <m/>
    <m/>
    <m/>
    <m/>
    <m/>
    <n v="20.183392035625676"/>
    <x v="3"/>
  </r>
  <r>
    <s v="36 / 17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44.794580000000003"/>
    <n v="38.770949999999999"/>
    <n v="0.193603"/>
    <n v="2.5079000000000001E-2"/>
    <n v="15.10952"/>
    <m/>
    <n v="2.5041000000000001E-2"/>
    <n v="1.6726999999999999E-2"/>
    <n v="2.7632E-2"/>
    <x v="756"/>
    <n v="0.20144200000000001"/>
    <n v="99.377099999999999"/>
    <n v="84.088484591154398"/>
    <m/>
    <n v="16514"/>
    <n v="-26019"/>
    <n v="-620"/>
    <n v="-9.3699999999999992"/>
    <n v="9.4700000000000006"/>
    <m/>
    <m/>
    <m/>
    <m/>
    <m/>
    <m/>
    <m/>
    <n v="17.947212257521958"/>
    <x v="3"/>
  </r>
  <r>
    <s v="36 / 18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44.39687"/>
    <n v="38.857379999999999"/>
    <n v="0.20177100000000001"/>
    <n v="2.0898E-2"/>
    <n v="15.307219999999999"/>
    <m/>
    <n v="2.3118E-2"/>
    <n v="1.6220999999999999E-2"/>
    <n v="2.6757E-2"/>
    <x v="757"/>
    <n v="0.18314900000000001"/>
    <n v="99.257679999999993"/>
    <n v="83.793028164397441"/>
    <m/>
    <n v="16514"/>
    <n v="-26019"/>
    <n v="-620"/>
    <n v="-10.25"/>
    <n v="11.54"/>
    <m/>
    <m/>
    <m/>
    <m/>
    <m/>
    <m/>
    <m/>
    <n v="15.697923481041714"/>
    <x v="3"/>
  </r>
  <r>
    <s v="36 / 19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44.193109999999997"/>
    <n v="38.572740000000003"/>
    <n v="0.21539"/>
    <n v="2.2020000000000001E-2"/>
    <n v="15.44026"/>
    <m/>
    <n v="2.2383E-2"/>
    <n v="2.0376999999999999E-2"/>
    <n v="3.0577E-2"/>
    <x v="758"/>
    <n v="0.17275599999999999"/>
    <n v="98.914330000000007"/>
    <n v="83.612233779500841"/>
    <m/>
    <n v="16514"/>
    <n v="-26019"/>
    <n v="-620"/>
    <n v="-11.12"/>
    <n v="13.61"/>
    <m/>
    <m/>
    <m/>
    <m/>
    <m/>
    <m/>
    <m/>
    <n v="13.452528192902006"/>
    <x v="3"/>
  </r>
  <r>
    <s v="36 / 20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44.345579999999998"/>
    <n v="38.608310000000003"/>
    <n v="0.231215"/>
    <n v="1.6730999999999999E-2"/>
    <n v="15.667680000000001"/>
    <m/>
    <n v="2.3508000000000001E-2"/>
    <n v="1.7312000000000001E-2"/>
    <n v="2.7465E-2"/>
    <x v="759"/>
    <n v="0.16408400000000001"/>
    <n v="99.334959999999995"/>
    <n v="83.458499980079807"/>
    <m/>
    <n v="16514"/>
    <n v="-26019"/>
    <n v="-620"/>
    <n v="-11.99"/>
    <n v="15.67"/>
    <m/>
    <m/>
    <m/>
    <m/>
    <m/>
    <m/>
    <m/>
    <n v="11.216348414798286"/>
    <x v="3"/>
  </r>
  <r>
    <s v="36 / 21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43.958069999999999"/>
    <n v="38.427599999999998"/>
    <n v="0.25231300000000001"/>
    <n v="3.3505E-2"/>
    <n v="15.661910000000001"/>
    <m/>
    <n v="2.1978999999999999E-2"/>
    <n v="1.5377999999999999E-2"/>
    <n v="3.4667999999999997E-2"/>
    <x v="760"/>
    <n v="0.14521999999999999"/>
    <n v="98.790580000000006"/>
    <n v="83.342096627319989"/>
    <m/>
    <n v="16514"/>
    <n v="-26019"/>
    <n v="-620"/>
    <n v="-12.87"/>
    <n v="17.739999999999998"/>
    <m/>
    <m/>
    <m/>
    <m/>
    <m/>
    <m/>
    <m/>
    <n v="8.9670596383180428"/>
    <x v="3"/>
  </r>
  <r>
    <s v="36 / 22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43.667299999999997"/>
    <n v="38.453279999999999"/>
    <n v="0.27783099999999999"/>
    <n v="1.6972000000000001E-2"/>
    <n v="15.824020000000001"/>
    <m/>
    <n v="2.5092E-2"/>
    <n v="2.1492000000000001E-2"/>
    <n v="3.1576E-2"/>
    <x v="761"/>
    <n v="0.14288899999999999"/>
    <n v="98.706680000000006"/>
    <n v="83.105670782528108"/>
    <m/>
    <n v="16514"/>
    <n v="-26019"/>
    <n v="-620"/>
    <n v="-13.74"/>
    <n v="19.8"/>
    <m/>
    <m/>
    <m/>
    <m/>
    <m/>
    <m/>
    <m/>
    <n v="6.7308798602143209"/>
    <x v="3"/>
  </r>
  <r>
    <s v="36 / 23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43.074590000000001"/>
    <n v="38.342010000000002"/>
    <n v="0.30316300000000002"/>
    <n v="6.8279999999999999E-3"/>
    <n v="16.413879999999999"/>
    <m/>
    <n v="2.5059000000000001E-2"/>
    <n v="2.0083E-2"/>
    <n v="4.2723999999999998E-2"/>
    <x v="762"/>
    <n v="0.12034499999999999"/>
    <n v="98.605969999999999"/>
    <n v="82.38815072630814"/>
    <m/>
    <n v="16514"/>
    <n v="-26019"/>
    <n v="-620"/>
    <n v="-14.61"/>
    <n v="21.87"/>
    <m/>
    <m/>
    <m/>
    <m/>
    <m/>
    <m/>
    <m/>
    <n v="4.485484572074613"/>
    <x v="3"/>
  </r>
  <r>
    <s v="36 / 24 . "/>
    <s v="GCH1A_S_ol6_prof2_"/>
    <s v="olivine"/>
    <s v="Xenocryst"/>
    <m/>
    <s v="ol6"/>
    <s v="yes"/>
    <s v="prof_2"/>
    <s v="Xenocryst_ol6_prof_2"/>
    <m/>
    <x v="8"/>
    <d v="2021-02-01T00:00:00"/>
    <m/>
    <x v="1"/>
    <m/>
    <n v="42.577240000000003"/>
    <n v="38.084919999999997"/>
    <n v="0.36031099999999999"/>
    <n v="1.3265000000000001E-2"/>
    <n v="17.261189999999999"/>
    <m/>
    <n v="3.1751000000000001E-2"/>
    <n v="2.3460999999999999E-2"/>
    <n v="4.7501000000000002E-2"/>
    <x v="763"/>
    <n v="0.101163"/>
    <n v="98.78304"/>
    <n v="81.471203160022583"/>
    <m/>
    <n v="16514"/>
    <n v="-26019"/>
    <n v="-620"/>
    <n v="-15.49"/>
    <n v="23.93"/>
    <m/>
    <m/>
    <m/>
    <m/>
    <m/>
    <m/>
    <m/>
    <n v="2.2453952881397075"/>
    <x v="3"/>
  </r>
  <r>
    <s v="36 / 25 . "/>
    <s v="GCH1A_S_ol6_prof2_"/>
    <s v="olivine"/>
    <s v="Xenocryst"/>
    <m/>
    <s v="ol6"/>
    <s v="yes"/>
    <s v="prof_2"/>
    <s v="Xenocryst_ol6_prof_2"/>
    <m/>
    <x v="8"/>
    <d v="2021-02-01T00:00:00"/>
    <s v="bad"/>
    <x v="0"/>
    <m/>
    <n v="41.358530000000002"/>
    <n v="36.925319999999999"/>
    <n v="0.48705100000000001"/>
    <n v="1.1058999999999999E-2"/>
    <n v="18.65851"/>
    <m/>
    <n v="5.6744940000000001"/>
    <n v="9.3048000000000006E-2"/>
    <n v="0.13220999999999999"/>
    <x v="764"/>
    <n v="6.1693999999999999E-2"/>
    <n v="103.68989999999999"/>
    <n v="79.803214538292877"/>
    <m/>
    <n v="16514"/>
    <n v="-26019"/>
    <n v="-620"/>
    <n v="-16.36"/>
    <n v="26"/>
    <m/>
    <m/>
    <m/>
    <m/>
    <m/>
    <m/>
    <m/>
    <n v="0"/>
    <x v="3"/>
  </r>
  <r>
    <s v="37 / 1 . "/>
    <s v="San_Carlos_EDS_13"/>
    <s v="olivine"/>
    <s v="Standard"/>
    <m/>
    <m/>
    <m/>
    <m/>
    <s v="San Carlos__"/>
    <m/>
    <x v="5"/>
    <d v="2021-02-01T00:00:00"/>
    <m/>
    <x v="0"/>
    <m/>
    <n v="49.275689999999997"/>
    <n v="40.37771"/>
    <n v="0.100124"/>
    <n v="1.7316999999999999E-2"/>
    <n v="9.4215309999999999"/>
    <m/>
    <n v="3.8299E-2"/>
    <n v="2.2241E-2"/>
    <n v="6.6470000000000001E-3"/>
    <x v="765"/>
    <n v="0.38550200000000001"/>
    <n v="99.792569999999998"/>
    <n v="90.313004809787955"/>
    <m/>
    <n v="-6508"/>
    <n v="32965"/>
    <n v="-485"/>
    <s v=" "/>
    <s v=" "/>
    <m/>
    <m/>
    <m/>
    <m/>
    <m/>
    <m/>
    <m/>
    <m/>
    <x v="0"/>
  </r>
  <r>
    <s v="38 / 1 . "/>
    <s v="San_Carlos_EDS_14"/>
    <s v="olivine"/>
    <s v="Standard"/>
    <m/>
    <m/>
    <m/>
    <m/>
    <s v="San Carlos__"/>
    <m/>
    <x v="5"/>
    <d v="2021-02-01T00:00:00"/>
    <m/>
    <x v="0"/>
    <m/>
    <n v="49.240819999999999"/>
    <n v="40.449269999999999"/>
    <n v="0.114355"/>
    <n v="2.1271999999999999E-2"/>
    <n v="9.6008320000000005"/>
    <m/>
    <n v="4.1570999999999997E-2"/>
    <n v="2.2844E-2"/>
    <n v="8.456E-3"/>
    <x v="766"/>
    <n v="0.38084200000000001"/>
    <n v="100.02979999999999"/>
    <n v="90.140527776439342"/>
    <m/>
    <n v="-6522"/>
    <n v="32951"/>
    <n v="-485"/>
    <s v=" "/>
    <s v=" "/>
    <m/>
    <m/>
    <m/>
    <m/>
    <m/>
    <m/>
    <m/>
    <m/>
    <x v="0"/>
  </r>
  <r>
    <s v="39 / 1 . "/>
    <s v="GCB1A_R31_MPOl5_prof1_"/>
    <s v="olivine"/>
    <s v="Melt Pocket Overgrowth"/>
    <m/>
    <s v="MP_Ol5"/>
    <s v="yes"/>
    <s v="prof_1"/>
    <s v="GCB1A R31_MP_Ol5_prof_1"/>
    <m/>
    <x v="9"/>
    <d v="2021-02-01T00:00:00"/>
    <s v="bad"/>
    <x v="0"/>
    <m/>
    <n v="50.275889999999997"/>
    <n v="39.042380000000001"/>
    <n v="6.0268000000000002E-2"/>
    <n v="3.9043000000000001E-2"/>
    <n v="8.7357309999999995"/>
    <m/>
    <n v="1.2045E-2"/>
    <n v="2.6592000000000001E-2"/>
    <n v="1.1106E-2"/>
    <x v="767"/>
    <n v="0.35852400000000001"/>
    <n v="98.699060000000003"/>
    <n v="91.118317517153415"/>
    <m/>
    <n v="9630"/>
    <n v="-24413"/>
    <n v="-585"/>
    <n v="18"/>
    <n v="-6.51"/>
    <m/>
    <m/>
    <m/>
    <m/>
    <m/>
    <m/>
    <m/>
    <n v="37.942015835446277"/>
    <x v="1"/>
  </r>
  <r>
    <s v="39 / 2 . "/>
    <s v="GCB1A_R31_MPOl5_prof1_"/>
    <s v="olivine"/>
    <s v="Melt Pocket Overgrowth"/>
    <m/>
    <s v="MP_Ol5"/>
    <s v="yes"/>
    <s v="prof_1"/>
    <s v="GCB1A R31_MP_Ol5_prof_1"/>
    <m/>
    <x v="9"/>
    <d v="2021-02-01T00:00:00"/>
    <s v="bad"/>
    <x v="0"/>
    <m/>
    <n v="50.438659999999999"/>
    <n v="39.43665"/>
    <n v="7.1762000000000006E-2"/>
    <n v="4.5582999999999999E-2"/>
    <n v="8.5871910000000007"/>
    <m/>
    <n v="1.4496999999999999E-2"/>
    <n v="2.4317999999999999E-2"/>
    <n v="5.9420000000000002E-3"/>
    <x v="768"/>
    <n v="0.359512"/>
    <n v="99.120919999999998"/>
    <n v="91.281891280090051"/>
    <m/>
    <n v="9630"/>
    <n v="-24413"/>
    <n v="-585"/>
    <n v="16.23"/>
    <n v="-5.59"/>
    <m/>
    <m/>
    <m/>
    <m/>
    <m/>
    <m/>
    <m/>
    <n v="35.947197547982476"/>
    <x v="1"/>
  </r>
  <r>
    <s v="39 / 3 . "/>
    <s v="GCB1A_R31_MPOl5_prof1_"/>
    <s v="olivine"/>
    <s v="Melt Pocket Overgrowth"/>
    <m/>
    <s v="MP_Ol5"/>
    <s v="yes"/>
    <s v="prof_1"/>
    <s v="GCB1A R31_MP_Ol5_prof_1"/>
    <m/>
    <x v="9"/>
    <d v="2021-02-01T00:00:00"/>
    <s v="bad"/>
    <x v="0"/>
    <m/>
    <n v="50.348210000000002"/>
    <n v="39.206789999999998"/>
    <n v="8.6041999999999993E-2"/>
    <n v="3.6422999999999997E-2"/>
    <n v="8.3085349999999991"/>
    <m/>
    <n v="0.14202799999999999"/>
    <n v="2.0650000000000002E-2"/>
    <n v="5.7970000000000001E-3"/>
    <x v="769"/>
    <n v="0.35105700000000001"/>
    <n v="98.640450000000001"/>
    <n v="91.526953743886878"/>
    <m/>
    <n v="9630"/>
    <n v="-24413"/>
    <n v="-585"/>
    <n v="14.46"/>
    <n v="-4.67"/>
    <m/>
    <m/>
    <m/>
    <m/>
    <m/>
    <m/>
    <m/>
    <n v="33.952379260518676"/>
    <x v="1"/>
  </r>
  <r>
    <s v="39 / 4 . "/>
    <s v="GCB1A_R31_MPOl5_prof1_"/>
    <s v="olivine"/>
    <s v="Melt Pocket Overgrowth"/>
    <m/>
    <s v="MP_Ol5"/>
    <s v="yes"/>
    <s v="prof_1"/>
    <s v="GCB1A R31_MP_Ol5_prof_1"/>
    <m/>
    <x v="9"/>
    <d v="2021-02-01T00:00:00"/>
    <s v="bad"/>
    <x v="0"/>
    <m/>
    <n v="50.647480000000002"/>
    <n v="39.48124"/>
    <n v="7.9461000000000004E-2"/>
    <n v="3.6582999999999997E-2"/>
    <n v="8.3257560000000002"/>
    <m/>
    <n v="1.5685999999999999E-2"/>
    <n v="2.3236E-2"/>
    <n v="6.0419999999999996E-3"/>
    <x v="770"/>
    <n v="0.34075499999999997"/>
    <n v="99.093879999999999"/>
    <n v="91.556813896463112"/>
    <m/>
    <n v="9630"/>
    <n v="-24413"/>
    <n v="-585"/>
    <n v="12.69"/>
    <n v="-3.75"/>
    <m/>
    <m/>
    <m/>
    <m/>
    <m/>
    <m/>
    <m/>
    <n v="31.957560973054875"/>
    <x v="1"/>
  </r>
  <r>
    <s v="39 / 5 . "/>
    <s v="GCB1A_R31_MPOl5_prof1_"/>
    <s v="olivine"/>
    <s v="Melt Pocket Overgrowth"/>
    <m/>
    <s v="MP_Ol5"/>
    <s v="yes"/>
    <s v="prof_1"/>
    <s v="GCB1A R31_MP_Ol5_prof_1"/>
    <m/>
    <x v="9"/>
    <d v="2021-02-01T00:00:00"/>
    <s v="bad"/>
    <x v="0"/>
    <m/>
    <n v="50.723289999999999"/>
    <n v="39.635219999999997"/>
    <n v="8.6319000000000007E-2"/>
    <n v="3.8136999999999997E-2"/>
    <n v="8.5232390000000002"/>
    <m/>
    <n v="1.3047E-2"/>
    <n v="2.3321999999999999E-2"/>
    <n v="7.7939999999999997E-3"/>
    <x v="771"/>
    <n v="0.33842100000000003"/>
    <n v="99.51961"/>
    <n v="91.385599017615704"/>
    <m/>
    <n v="9630"/>
    <n v="-24413"/>
    <n v="-585"/>
    <n v="10.91"/>
    <n v="-2.82"/>
    <m/>
    <m/>
    <m/>
    <m/>
    <m/>
    <m/>
    <m/>
    <n v="29.94925322771304"/>
    <x v="1"/>
  </r>
  <r>
    <s v="39 / 6 . "/>
    <s v="GCB1A_R31_MPOl5_prof1_"/>
    <s v="olivine"/>
    <s v="Melt Pocket Overgrowth"/>
    <m/>
    <s v="MP_Ol5"/>
    <s v="yes"/>
    <s v="prof_1"/>
    <s v="GCB1A R31_MP_Ol5_prof_1"/>
    <m/>
    <x v="9"/>
    <d v="2021-02-01T00:00:00"/>
    <s v="bad"/>
    <x v="0"/>
    <m/>
    <n v="50.689210000000003"/>
    <n v="39.96884"/>
    <n v="9.2050999999999994E-2"/>
    <n v="4.9339000000000001E-2"/>
    <n v="8.4483599999999992"/>
    <m/>
    <n v="1.4619999999999999E-2"/>
    <n v="2.3494000000000001E-2"/>
    <n v="7.6039999999999996E-3"/>
    <x v="772"/>
    <n v="0.335926"/>
    <n v="99.764809999999997"/>
    <n v="91.449557056819259"/>
    <m/>
    <n v="9630"/>
    <n v="-24413"/>
    <n v="-585"/>
    <n v="9.14"/>
    <n v="-1.9"/>
    <m/>
    <m/>
    <m/>
    <m/>
    <m/>
    <m/>
    <m/>
    <n v="27.954434940249243"/>
    <x v="1"/>
  </r>
  <r>
    <s v="39 / 7 . "/>
    <s v="GCB1A_R31_MPOl5_prof1_"/>
    <s v="olivine"/>
    <s v="Melt Pocket Overgrowth"/>
    <m/>
    <s v="MP_Ol5"/>
    <s v="yes"/>
    <s v="prof_1"/>
    <s v="GCB1A R31_MP_Ol5_prof_1"/>
    <m/>
    <x v="9"/>
    <d v="2021-02-01T00:00:00"/>
    <s v="bad"/>
    <x v="0"/>
    <m/>
    <n v="50.707549999999998"/>
    <n v="40.076790000000003"/>
    <n v="8.9096999999999996E-2"/>
    <n v="4.9800999999999998E-2"/>
    <n v="8.2334270000000007"/>
    <m/>
    <n v="1.8054000000000001E-2"/>
    <n v="1.9616999999999999E-2"/>
    <n v="6.0850000000000001E-3"/>
    <x v="773"/>
    <n v="0.344142"/>
    <n v="99.673450000000003"/>
    <n v="91.651692970616608"/>
    <m/>
    <n v="9630"/>
    <n v="-24413"/>
    <n v="-585"/>
    <n v="7.37"/>
    <n v="-0.98"/>
    <m/>
    <m/>
    <m/>
    <m/>
    <m/>
    <m/>
    <m/>
    <n v="25.959616652785446"/>
    <x v="1"/>
  </r>
  <r>
    <s v="39 / 8 . "/>
    <s v="GCB1A_R31_MPOl5_prof1_"/>
    <s v="olivine"/>
    <s v="Melt Pocket Overgrowth"/>
    <m/>
    <s v="MP_Ol5"/>
    <s v="yes"/>
    <s v="prof_1"/>
    <s v="GCB1A R31_MP_Ol5_prof_1"/>
    <m/>
    <x v="9"/>
    <d v="2021-02-01T00:00:00"/>
    <s v="bad"/>
    <x v="0"/>
    <m/>
    <n v="50.956519999999998"/>
    <n v="40.0565"/>
    <n v="0.10141500000000001"/>
    <n v="4.2061000000000001E-2"/>
    <n v="8.2506780000000006"/>
    <m/>
    <n v="2.4441000000000001E-2"/>
    <n v="6.025E-3"/>
    <n v="5.1570000000000001E-3"/>
    <x v="774"/>
    <n v="0.33710899999999999"/>
    <n v="99.908460000000005"/>
    <n v="91.673126851753253"/>
    <m/>
    <n v="9630"/>
    <n v="-24413"/>
    <n v="-585"/>
    <n v="5.6"/>
    <n v="-0.06"/>
    <m/>
    <m/>
    <m/>
    <m/>
    <m/>
    <m/>
    <m/>
    <n v="23.964798365321649"/>
    <x v="0"/>
  </r>
  <r>
    <s v="39 / 9 . "/>
    <s v="GCB1A_R31_MPOl5_prof1_"/>
    <s v="olivine"/>
    <s v="Melt Pocket Overgrowth"/>
    <m/>
    <s v="MP_Ol5"/>
    <s v="yes"/>
    <s v="prof_1"/>
    <s v="GCB1A R31_MP_Ol5_prof_1"/>
    <m/>
    <x v="9"/>
    <d v="2021-02-01T00:00:00"/>
    <s v="bad"/>
    <x v="0"/>
    <m/>
    <n v="51.246650000000002"/>
    <n v="39.98892"/>
    <n v="0.10295799999999999"/>
    <n v="4.9889000000000003E-2"/>
    <n v="8.3556840000000001"/>
    <m/>
    <n v="2.5049999999999999E-2"/>
    <n v="1.9070000000000001E-3"/>
    <n v="7.8810000000000009E-3"/>
    <x v="775"/>
    <n v="0.33920400000000001"/>
    <n v="100.2428"/>
    <n v="91.619774130664297"/>
    <m/>
    <n v="9630"/>
    <n v="-24413"/>
    <n v="-585"/>
    <n v="3.83"/>
    <n v="0.86"/>
    <m/>
    <m/>
    <m/>
    <m/>
    <m/>
    <m/>
    <m/>
    <n v="21.969980077857851"/>
    <x v="0"/>
  </r>
  <r>
    <s v="39 / 10 . "/>
    <s v="GCB1A_R31_MPOl5_prof1_"/>
    <s v="olivine"/>
    <s v="Melt Pocket Overgrowth"/>
    <m/>
    <s v="MP_Ol5"/>
    <s v="yes"/>
    <s v="prof_1"/>
    <s v="GCB1A R31_MP_Ol5_prof_1"/>
    <m/>
    <x v="9"/>
    <d v="2021-02-01T00:00:00"/>
    <s v="bad"/>
    <x v="0"/>
    <m/>
    <n v="50.941540000000003"/>
    <n v="40.253149999999998"/>
    <n v="0.10416499999999999"/>
    <n v="5.2217E-2"/>
    <n v="7.8037850000000004"/>
    <m/>
    <n v="2.3476E-2"/>
    <n v="1.395E-3"/>
    <n v="8.5360000000000002E-3"/>
    <x v="776"/>
    <n v="0.33728200000000003"/>
    <n v="99.655770000000004"/>
    <n v="92.086321925806729"/>
    <m/>
    <n v="9630"/>
    <n v="-24413"/>
    <n v="-585"/>
    <n v="2.06"/>
    <n v="1.78"/>
    <m/>
    <m/>
    <m/>
    <m/>
    <m/>
    <m/>
    <m/>
    <n v="19.975161790394054"/>
    <x v="0"/>
  </r>
  <r>
    <s v="39 / 11 . "/>
    <s v="GCB1A_R31_MPOl5_prof1_"/>
    <s v="olivine"/>
    <s v="Melt Pocket Overgrowth"/>
    <m/>
    <s v="MP_Ol5"/>
    <s v="yes"/>
    <s v="prof_1"/>
    <s v="GCB1A R31_MP_Ol5_prof_1"/>
    <m/>
    <x v="9"/>
    <d v="2021-02-01T00:00:00"/>
    <s v="bad"/>
    <x v="0"/>
    <m/>
    <n v="51.256659999999997"/>
    <n v="40.482430000000001"/>
    <n v="0.112403"/>
    <n v="5.0014999999999997E-2"/>
    <n v="8.0399320000000003"/>
    <m/>
    <n v="2.5326999999999999E-2"/>
    <m/>
    <n v="9.6900000000000007E-3"/>
    <x v="777"/>
    <n v="0.34410000000000002"/>
    <n v="100.4418"/>
    <n v="91.912286115156149"/>
    <m/>
    <n v="9630"/>
    <n v="-24413"/>
    <n v="-585"/>
    <n v="0.28000000000000003"/>
    <n v="2.71"/>
    <m/>
    <m/>
    <m/>
    <m/>
    <m/>
    <m/>
    <m/>
    <n v="17.966854045052219"/>
    <x v="0"/>
  </r>
  <r>
    <s v="39 / 12 . "/>
    <s v="GCB1A_R31_MPOl5_prof1_"/>
    <s v="olivine"/>
    <s v="Melt Pocket Overgrowth"/>
    <m/>
    <s v="MP_Ol5"/>
    <s v="yes"/>
    <s v="prof_1"/>
    <s v="GCB1A R31_MP_Ol5_prof_1"/>
    <m/>
    <x v="9"/>
    <d v="2021-02-01T00:00:00"/>
    <s v="bad"/>
    <x v="0"/>
    <m/>
    <n v="51.29278"/>
    <n v="40.336019999999998"/>
    <n v="0.111555"/>
    <n v="4.9994999999999998E-2"/>
    <n v="7.8519490000000003"/>
    <m/>
    <n v="2.3668000000000002E-2"/>
    <n v="8.3799999999999999E-4"/>
    <n v="8.1659999999999996E-3"/>
    <x v="778"/>
    <n v="0.33895900000000001"/>
    <n v="100.1341"/>
    <n v="92.091554680819726"/>
    <m/>
    <n v="9630"/>
    <n v="-24413"/>
    <n v="-585"/>
    <n v="-1.49"/>
    <n v="3.63"/>
    <m/>
    <m/>
    <m/>
    <m/>
    <m/>
    <m/>
    <m/>
    <n v="15.97203575758842"/>
    <x v="0"/>
  </r>
  <r>
    <s v="39 / 13 . "/>
    <s v="GCB1A_R31_MPOl5_prof1_"/>
    <s v="olivine"/>
    <s v="Melt Pocket Overgrowth"/>
    <m/>
    <s v="MP_Ol5"/>
    <s v="yes"/>
    <s v="prof_1"/>
    <s v="GCB1A R31_MP_Ol5_prof_1"/>
    <m/>
    <x v="9"/>
    <d v="2021-02-01T00:00:00"/>
    <s v="bad"/>
    <x v="0"/>
    <m/>
    <n v="51.216479999999997"/>
    <n v="40.292729999999999"/>
    <n v="0.121335"/>
    <n v="5.6010999999999998E-2"/>
    <n v="7.773574"/>
    <m/>
    <n v="2.7130999999999999E-2"/>
    <n v="5.862E-3"/>
    <n v="5.4879999999999998E-3"/>
    <x v="779"/>
    <n v="0.34911599999999998"/>
    <n v="99.962720000000004"/>
    <n v="92.153552755751676"/>
    <m/>
    <n v="9630"/>
    <n v="-24413"/>
    <n v="-585"/>
    <n v="-3.26"/>
    <n v="4.55"/>
    <m/>
    <m/>
    <m/>
    <m/>
    <m/>
    <m/>
    <m/>
    <n v="13.977217470124623"/>
    <x v="0"/>
  </r>
  <r>
    <s v="39 / 14 . "/>
    <s v="GCB1A_R31_MPOl5_prof1_"/>
    <s v="olivine"/>
    <s v="Melt Pocket Overgrowth"/>
    <m/>
    <s v="MP_Ol5"/>
    <s v="yes"/>
    <s v="prof_1"/>
    <s v="GCB1A R31_MP_Ol5_prof_1"/>
    <m/>
    <x v="9"/>
    <d v="2021-02-01T00:00:00"/>
    <s v="bad"/>
    <x v="0"/>
    <m/>
    <n v="51.368580000000001"/>
    <n v="40.728859999999997"/>
    <n v="0.120059"/>
    <n v="6.7256999999999997E-2"/>
    <n v="7.6447440000000002"/>
    <m/>
    <n v="3.1558000000000003E-2"/>
    <n v="3.2650000000000001E-3"/>
    <n v="7.352E-3"/>
    <x v="780"/>
    <n v="0.34660999999999997"/>
    <n v="100.4389"/>
    <n v="92.294658656295098"/>
    <m/>
    <n v="9630"/>
    <n v="-24413"/>
    <n v="-585"/>
    <n v="-5.03"/>
    <n v="5.47"/>
    <m/>
    <m/>
    <m/>
    <m/>
    <m/>
    <m/>
    <m/>
    <n v="11.982399182660824"/>
    <x v="0"/>
  </r>
  <r>
    <s v="39 / 15 . "/>
    <s v="GCB1A_R31_MPOl5_prof1_"/>
    <s v="olivine"/>
    <s v="Melt Pocket Overgrowth"/>
    <m/>
    <s v="MP_Ol5"/>
    <s v="yes"/>
    <s v="prof_1"/>
    <s v="GCB1A R31_MP_Ol5_prof_1"/>
    <m/>
    <x v="9"/>
    <d v="2021-02-01T00:00:00"/>
    <s v="bad"/>
    <x v="0"/>
    <m/>
    <n v="51.394359999999999"/>
    <n v="40.406610000000001"/>
    <n v="0.124343"/>
    <n v="6.5682000000000004E-2"/>
    <n v="7.4933300000000003"/>
    <m/>
    <n v="3.4119999999999998E-2"/>
    <n v="2.6779999999999998E-3"/>
    <n v="9.129E-3"/>
    <x v="781"/>
    <n v="0.351574"/>
    <n v="99.998840000000001"/>
    <n v="92.439234372976728"/>
    <m/>
    <n v="9630"/>
    <n v="-24413"/>
    <n v="-585"/>
    <n v="-6.8"/>
    <n v="6.39"/>
    <m/>
    <m/>
    <m/>
    <m/>
    <m/>
    <m/>
    <m/>
    <n v="9.9875808951970271"/>
    <x v="0"/>
  </r>
  <r>
    <s v="39 / 16 . "/>
    <s v="GCB1A_R31_MPOl5_prof1_"/>
    <s v="olivine"/>
    <s v="Melt Pocket Overgrowth"/>
    <m/>
    <s v="MP_Ol5"/>
    <s v="yes"/>
    <s v="prof_1"/>
    <s v="GCB1A R31_MP_Ol5_prof_1"/>
    <m/>
    <x v="9"/>
    <d v="2021-02-01T00:00:00"/>
    <s v="bad"/>
    <x v="0"/>
    <m/>
    <n v="51.523960000000002"/>
    <n v="40.220669999999998"/>
    <n v="0.12517200000000001"/>
    <n v="5.101E-2"/>
    <n v="7.369974"/>
    <m/>
    <n v="3.3314999999999997E-2"/>
    <n v="4.8009999999999997E-3"/>
    <n v="8.2579999999999997E-3"/>
    <x v="782"/>
    <n v="0.34693299999999999"/>
    <n v="99.796430000000001"/>
    <n v="92.571769946918536"/>
    <m/>
    <n v="9630"/>
    <n v="-24413"/>
    <n v="-585"/>
    <n v="-8.57"/>
    <n v="7.31"/>
    <m/>
    <m/>
    <m/>
    <m/>
    <m/>
    <m/>
    <m/>
    <n v="7.9927626077332281"/>
    <x v="3"/>
  </r>
  <r>
    <s v="39 / 17 . "/>
    <s v="GCB1A_R31_MPOl5_prof1_"/>
    <s v="olivine"/>
    <s v="Melt Pocket Overgrowth"/>
    <m/>
    <s v="MP_Ol5"/>
    <s v="yes"/>
    <s v="prof_1"/>
    <s v="GCB1A R31_MP_Ol5_prof_1"/>
    <m/>
    <x v="9"/>
    <d v="2021-02-01T00:00:00"/>
    <s v="bad"/>
    <x v="0"/>
    <m/>
    <n v="51.572920000000003"/>
    <n v="40.377479999999998"/>
    <n v="0.124129"/>
    <n v="5.6434999999999999E-2"/>
    <n v="7.3498729999999997"/>
    <m/>
    <n v="3.2959000000000002E-2"/>
    <n v="9.1699999999999995E-4"/>
    <n v="1.0756E-2"/>
    <x v="783"/>
    <n v="0.34299600000000002"/>
    <n v="99.982960000000006"/>
    <n v="92.597043714324357"/>
    <m/>
    <n v="9630"/>
    <n v="-24413"/>
    <n v="-585"/>
    <n v="-10.35"/>
    <n v="8.24"/>
    <m/>
    <m/>
    <m/>
    <m/>
    <m/>
    <m/>
    <m/>
    <n v="5.9844548623913951"/>
    <x v="3"/>
  </r>
  <r>
    <s v="39 / 18 . "/>
    <s v="GCB1A_R31_MPOl5_prof1_"/>
    <s v="olivine"/>
    <s v="Melt Pocket Overgrowth"/>
    <m/>
    <s v="MP_Ol5"/>
    <s v="yes"/>
    <s v="prof_1"/>
    <s v="GCB1A R31_MP_Ol5_prof_1"/>
    <m/>
    <x v="9"/>
    <d v="2021-02-01T00:00:00"/>
    <s v="bad"/>
    <x v="0"/>
    <m/>
    <n v="51.559750000000001"/>
    <n v="40.562550000000002"/>
    <n v="0.119356"/>
    <n v="6.1806E-2"/>
    <n v="7.2194209999999996"/>
    <m/>
    <n v="3.4071999999999998E-2"/>
    <n v="9.0729999999999995E-3"/>
    <n v="8.7580000000000002E-3"/>
    <x v="784"/>
    <n v="0.341945"/>
    <n v="100.0206"/>
    <n v="92.717144874169847"/>
    <m/>
    <n v="9630"/>
    <n v="-24413"/>
    <n v="-585"/>
    <n v="-12.12"/>
    <n v="9.16"/>
    <m/>
    <m/>
    <m/>
    <m/>
    <m/>
    <m/>
    <m/>
    <n v="3.989636574927597"/>
    <x v="3"/>
  </r>
  <r>
    <s v="39 / 19 . "/>
    <s v="GCB1A_R31_MPOl5_prof1_"/>
    <s v="olivine"/>
    <s v="Melt Pocket Overgrowth"/>
    <m/>
    <s v="MP_Ol5"/>
    <s v="yes"/>
    <s v="prof_1"/>
    <s v="GCB1A R31_MP_Ol5_prof_1"/>
    <m/>
    <x v="9"/>
    <d v="2021-02-01T00:00:00"/>
    <s v="bad"/>
    <x v="0"/>
    <m/>
    <n v="51.636519999999997"/>
    <n v="40.641449999999999"/>
    <n v="0.12357"/>
    <n v="7.5974E-2"/>
    <n v="7.2548899999999996"/>
    <m/>
    <n v="3.3751000000000003E-2"/>
    <n v="7.1830000000000001E-3"/>
    <n v="7.9000000000000008E-3"/>
    <x v="785"/>
    <n v="0.34115899999999999"/>
    <n v="100.2281"/>
    <n v="92.694062606674194"/>
    <m/>
    <n v="9630"/>
    <n v="-24413"/>
    <n v="-585"/>
    <n v="-13.89"/>
    <n v="10.08"/>
    <m/>
    <m/>
    <m/>
    <m/>
    <m/>
    <m/>
    <m/>
    <n v="1.9948182874637976"/>
    <x v="3"/>
  </r>
  <r>
    <s v="39 / 20 . "/>
    <s v="GCB1A_R31_MPOl5_prof1_"/>
    <s v="olivine"/>
    <s v="Melt Pocket Overgrowth"/>
    <m/>
    <s v="MP_Ol5"/>
    <s v="yes"/>
    <s v="prof_1"/>
    <s v="GCB1A R31_MP_Ol5_prof_1"/>
    <m/>
    <x v="9"/>
    <d v="2021-02-01T00:00:00"/>
    <s v="bad"/>
    <x v="0"/>
    <m/>
    <n v="51.629289999999997"/>
    <n v="40.41854"/>
    <n v="0.12884999999999999"/>
    <n v="6.4828999999999998E-2"/>
    <n v="7.0448560000000002"/>
    <m/>
    <n v="3.5317000000000001E-2"/>
    <n v="5.9280000000000001E-3"/>
    <n v="9.2910000000000006E-3"/>
    <x v="786"/>
    <n v="0.34457100000000002"/>
    <n v="99.793779999999998"/>
    <n v="92.889615176599037"/>
    <m/>
    <n v="9630"/>
    <n v="-24413"/>
    <n v="-585"/>
    <n v="-15.66"/>
    <n v="11"/>
    <m/>
    <m/>
    <m/>
    <m/>
    <m/>
    <m/>
    <m/>
    <n v="0"/>
    <x v="3"/>
  </r>
  <r>
    <s v="40 / 1 . "/>
    <s v="AZ18_WHT06_MP_ol_overgrowth2_prof1_"/>
    <s v="olivine"/>
    <s v="Melt Pocket Overgrowth"/>
    <m/>
    <s v="ol_overgrowth2"/>
    <s v="yes"/>
    <s v="prof_1"/>
    <s v="AZ18 WHT06_ol_overgrowth2_prof_1"/>
    <m/>
    <x v="6"/>
    <d v="2021-02-01T00:00:00"/>
    <s v="bad"/>
    <x v="0"/>
    <m/>
    <n v="47.19229"/>
    <n v="38.561059999999998"/>
    <n v="10.911569999999999"/>
    <n v="0.69050599999999995"/>
    <n v="6.6436849999999996"/>
    <m/>
    <n v="3.6629200000000002"/>
    <n v="6.3210000000000002E-3"/>
    <n v="7.3657E-2"/>
    <x v="787"/>
    <n v="0.268127"/>
    <n v="108.0861"/>
    <n v="92.680579529557633"/>
    <m/>
    <n v="-12342"/>
    <n v="-27935"/>
    <n v="-485"/>
    <n v="18"/>
    <n v="-0.28999999999999998"/>
    <m/>
    <m/>
    <m/>
    <m/>
    <m/>
    <m/>
    <m/>
    <n v="0"/>
    <x v="0"/>
  </r>
  <r>
    <s v="40 / 2 . "/>
    <s v="AZ18_WHT06_MP_ol_overgrowth2_prof1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51.484369999999998"/>
    <n v="38.82846"/>
    <n v="0.185086"/>
    <n v="5.6927999999999999E-2"/>
    <n v="6.9771609999999997"/>
    <m/>
    <n v="3.4555000000000002E-2"/>
    <n v="5.2989999999999999E-3"/>
    <n v="1.524E-3"/>
    <x v="788"/>
    <n v="0.42181000000000002"/>
    <n v="98.104680000000002"/>
    <n v="92.934689758102479"/>
    <m/>
    <n v="-12342"/>
    <n v="-27935"/>
    <n v="-485"/>
    <n v="16.010000000000002"/>
    <n v="-0.31"/>
    <m/>
    <m/>
    <m/>
    <m/>
    <m/>
    <m/>
    <m/>
    <n v="1.9901004999748113"/>
    <x v="3"/>
  </r>
  <r>
    <s v="40 / 3 . "/>
    <s v="AZ18_WHT06_MP_ol_overgrowth2_prof1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51.630330000000001"/>
    <n v="39.011150000000001"/>
    <n v="0.186304"/>
    <n v="4.3220000000000001E-2"/>
    <n v="7.1533889999999998"/>
    <m/>
    <n v="3.2722000000000001E-2"/>
    <n v="5.2950000000000002E-3"/>
    <n v="4.0899999999999999E-3"/>
    <x v="789"/>
    <n v="0.403254"/>
    <n v="98.574070000000006"/>
    <n v="92.788105557323505"/>
    <m/>
    <n v="-12342"/>
    <n v="-27935"/>
    <n v="-485"/>
    <n v="14.01"/>
    <n v="-0.33"/>
    <m/>
    <m/>
    <m/>
    <m/>
    <m/>
    <m/>
    <m/>
    <n v="3.9902004974749379"/>
    <x v="3"/>
  </r>
  <r>
    <s v="40 / 4 . "/>
    <s v="AZ18_WHT06_MP_ol_overgrowth2_prof1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51.511020000000002"/>
    <n v="39.329439999999998"/>
    <n v="0.16712199999999999"/>
    <n v="5.7547000000000001E-2"/>
    <n v="7.4887170000000003"/>
    <m/>
    <n v="3.2802999999999999E-2"/>
    <m/>
    <n v="9.1769999999999994E-3"/>
    <x v="790"/>
    <n v="0.41135699999999997"/>
    <n v="99.118899999999996"/>
    <n v="92.459362579496045"/>
    <m/>
    <n v="-12342"/>
    <n v="-27935"/>
    <n v="-485"/>
    <n v="12.02"/>
    <n v="-0.35"/>
    <m/>
    <m/>
    <m/>
    <m/>
    <m/>
    <m/>
    <m/>
    <n v="5.980300997449751"/>
    <x v="3"/>
  </r>
  <r>
    <s v="40 / 5 . "/>
    <s v="AZ18_WHT06_MP_ol_overgrowth2_prof1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51.570430000000002"/>
    <n v="39.523760000000003"/>
    <n v="0.13775200000000001"/>
    <n v="5.0938999999999998E-2"/>
    <n v="7.7671349999999997"/>
    <m/>
    <n v="2.0258000000000002E-2"/>
    <n v="1.2329999999999999E-3"/>
    <n v="2.673E-3"/>
    <x v="791"/>
    <n v="0.41425499999999998"/>
    <n v="99.604159999999993"/>
    <n v="92.209163235938036"/>
    <m/>
    <n v="-12342"/>
    <n v="-27935"/>
    <n v="-485"/>
    <n v="10.029999999999999"/>
    <n v="-0.37"/>
    <m/>
    <m/>
    <m/>
    <m/>
    <m/>
    <m/>
    <m/>
    <n v="7.9704014974245645"/>
    <x v="3"/>
  </r>
  <r>
    <s v="40 / 6 . "/>
    <s v="AZ18_WHT06_MP_ol_overgrowth2_prof1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51.167679999999997"/>
    <n v="39.773829999999997"/>
    <n v="0.12561700000000001"/>
    <n v="3.798E-2"/>
    <n v="7.4264469999999996"/>
    <m/>
    <n v="8.9999999999999993E-3"/>
    <n v="6.0930000000000003E-3"/>
    <n v="4.3140000000000001E-3"/>
    <x v="792"/>
    <n v="0.416022"/>
    <n v="99.079189999999997"/>
    <n v="92.470942367787544"/>
    <m/>
    <n v="-12342"/>
    <n v="-27935"/>
    <n v="-485"/>
    <n v="8.0399999999999991"/>
    <n v="-0.38"/>
    <m/>
    <m/>
    <m/>
    <m/>
    <m/>
    <m/>
    <m/>
    <n v="9.9604266228940901"/>
    <x v="0"/>
  </r>
  <r>
    <s v="40 / 7 . "/>
    <s v="AZ18_WHT06_MP_ol_overgrowth2_prof1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51.079090000000001"/>
    <n v="40.213830000000002"/>
    <n v="9.6548999999999996E-2"/>
    <n v="2.0586E-2"/>
    <n v="7.7390949999999998"/>
    <m/>
    <n v="3.7789999999999998E-3"/>
    <n v="5.7279999999999996E-3"/>
    <n v="2.1020000000000001E-3"/>
    <x v="793"/>
    <n v="0.40564499999999998"/>
    <n v="99.687359999999998"/>
    <n v="92.166261224213301"/>
    <m/>
    <n v="-12342"/>
    <n v="-27935"/>
    <n v="-485"/>
    <n v="6.04"/>
    <n v="-0.4"/>
    <m/>
    <m/>
    <m/>
    <m/>
    <m/>
    <m/>
    <m/>
    <n v="11.960526620394214"/>
    <x v="0"/>
  </r>
  <r>
    <s v="40 / 8 . "/>
    <s v="AZ18_WHT06_MP_ol_overgrowth2_prof1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51.198520000000002"/>
    <n v="39.979399999999998"/>
    <n v="7.8634999999999997E-2"/>
    <n v="2.7247E-2"/>
    <n v="7.883883"/>
    <m/>
    <n v="2.6779999999999998E-3"/>
    <n v="3.8660000000000001E-3"/>
    <n v="6.6499999999999997E-3"/>
    <x v="794"/>
    <n v="0.40013199999999999"/>
    <n v="99.69811"/>
    <n v="92.048492957206577"/>
    <m/>
    <n v="-12342"/>
    <n v="-27935"/>
    <n v="-485"/>
    <n v="4.05"/>
    <n v="-0.42"/>
    <m/>
    <m/>
    <m/>
    <m/>
    <m/>
    <m/>
    <m/>
    <n v="13.950627120369028"/>
    <x v="0"/>
  </r>
  <r>
    <s v="40 / 9 . "/>
    <s v="AZ18_WHT06_MP_ol_overgrowth2_prof1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50.81908"/>
    <n v="40.142629999999997"/>
    <n v="6.7624000000000004E-2"/>
    <n v="1.2055E-2"/>
    <n v="8.0263019999999994"/>
    <m/>
    <n v="3.5200000000000001E-3"/>
    <n v="6.6969999999999998E-3"/>
    <n v="2.8E-3"/>
    <x v="795"/>
    <n v="0.40324199999999999"/>
    <n v="99.60754"/>
    <n v="91.861022794473669"/>
    <m/>
    <n v="-12342"/>
    <n v="-27935"/>
    <n v="-485"/>
    <n v="2.06"/>
    <n v="-0.44"/>
    <m/>
    <m/>
    <m/>
    <m/>
    <m/>
    <m/>
    <m/>
    <n v="15.940727620343839"/>
    <x v="0"/>
  </r>
  <r>
    <s v="40 / 10 . "/>
    <s v="AZ18_WHT06_MP_ol_overgrowth2_prof1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50.725520000000003"/>
    <n v="40.368000000000002"/>
    <n v="5.5933999999999998E-2"/>
    <n v="1.874E-2"/>
    <n v="8.1239190000000008"/>
    <m/>
    <m/>
    <n v="9.9950000000000004E-3"/>
    <n v="5.1060000000000003E-3"/>
    <x v="796"/>
    <n v="0.39769900000000002"/>
    <n v="99.830389999999994"/>
    <n v="91.756253555110106"/>
    <m/>
    <n v="-12342"/>
    <n v="-27935"/>
    <n v="-485"/>
    <n v="7.0000000000000007E-2"/>
    <n v="-0.46"/>
    <m/>
    <m/>
    <m/>
    <m/>
    <m/>
    <m/>
    <m/>
    <n v="17.930828120318651"/>
    <x v="0"/>
  </r>
  <r>
    <s v="40 / 11 . "/>
    <s v="AZ18_WHT06_MP_ol_overgrowth2_prof1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50.650390000000002"/>
    <n v="40.565300000000001"/>
    <n v="4.6113000000000001E-2"/>
    <n v="1.1478E-2"/>
    <n v="8.1692300000000007"/>
    <m/>
    <n v="1.769E-3"/>
    <n v="5.0610000000000004E-3"/>
    <n v="3.1510000000000002E-3"/>
    <x v="36"/>
    <n v="0.396623"/>
    <n v="99.978080000000006"/>
    <n v="91.702811236850195"/>
    <m/>
    <n v="-12342"/>
    <n v="-27935"/>
    <n v="-485"/>
    <n v="-1.93"/>
    <n v="-0.48"/>
    <m/>
    <m/>
    <m/>
    <m/>
    <m/>
    <m/>
    <m/>
    <n v="19.930928117818777"/>
    <x v="0"/>
  </r>
  <r>
    <s v="40 / 12 . "/>
    <s v="AZ18_WHT06_MP_ol_overgrowth2_prof1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50.555030000000002"/>
    <n v="40.469760000000001"/>
    <n v="4.4707999999999998E-2"/>
    <n v="1.332E-2"/>
    <n v="8.5498410000000007"/>
    <m/>
    <n v="3.4880000000000002E-3"/>
    <n v="3.516E-3"/>
    <n v="7.8329999999999997E-3"/>
    <x v="797"/>
    <n v="0.40571699999999999"/>
    <n v="100.185"/>
    <n v="91.334772717905793"/>
    <m/>
    <n v="-12342"/>
    <n v="-27935"/>
    <n v="-485"/>
    <n v="-3.92"/>
    <n v="-0.5"/>
    <m/>
    <m/>
    <m/>
    <m/>
    <m/>
    <m/>
    <m/>
    <n v="21.921028617793588"/>
    <x v="1"/>
  </r>
  <r>
    <s v="40 / 13 . "/>
    <s v="AZ18_WHT06_MP_ol_overgrowth2_prof1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50.206249999999997"/>
    <n v="40.580500000000001"/>
    <n v="4.1397000000000003E-2"/>
    <n v="1.4223E-2"/>
    <n v="8.6364149999999995"/>
    <m/>
    <n v="3.2469999999999999E-3"/>
    <n v="1.794E-3"/>
    <n v="3.3960000000000001E-3"/>
    <x v="798"/>
    <n v="0.39877000000000001"/>
    <n v="100.0189"/>
    <n v="91.199298237298024"/>
    <m/>
    <n v="-12342"/>
    <n v="-27935"/>
    <n v="-485"/>
    <n v="-5.91"/>
    <n v="-0.52"/>
    <m/>
    <m/>
    <m/>
    <m/>
    <m/>
    <m/>
    <m/>
    <n v="23.9111291177684"/>
    <x v="1"/>
  </r>
  <r>
    <s v="40 / 14 . "/>
    <s v="AZ18_WHT06_MP_ol_overgrowth2_prof1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49.914169999999999"/>
    <n v="40.448889999999999"/>
    <n v="4.0277E-2"/>
    <n v="1.4052E-2"/>
    <n v="8.4773739999999993"/>
    <m/>
    <n v="9.8499999999999998E-4"/>
    <n v="3.388E-3"/>
    <n v="2.4840000000000001E-3"/>
    <x v="799"/>
    <n v="0.40812700000000002"/>
    <n v="99.439850000000007"/>
    <n v="91.301112471833349"/>
    <m/>
    <n v="-12342"/>
    <n v="-27935"/>
    <n v="-485"/>
    <n v="-7.9"/>
    <n v="-0.54"/>
    <m/>
    <m/>
    <m/>
    <m/>
    <m/>
    <m/>
    <m/>
    <n v="25.901229617743212"/>
    <x v="1"/>
  </r>
  <r>
    <s v="40 / 15 . "/>
    <s v="AZ18_WHT06_MP_ol_overgrowth2_prof1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50.037979999999997"/>
    <n v="40.606119999999997"/>
    <n v="4.3351000000000001E-2"/>
    <n v="1.2455000000000001E-2"/>
    <n v="8.7919979999999995"/>
    <m/>
    <n v="1.2099999999999999E-3"/>
    <n v="7.9699999999999997E-4"/>
    <n v="3.8289999999999999E-3"/>
    <x v="800"/>
    <n v="0.39834799999999998"/>
    <n v="100.02670000000001"/>
    <n v="91.027555783450964"/>
    <m/>
    <n v="-12342"/>
    <n v="-27935"/>
    <n v="-485"/>
    <n v="-9.9"/>
    <n v="-0.56000000000000005"/>
    <m/>
    <m/>
    <m/>
    <m/>
    <m/>
    <m/>
    <m/>
    <n v="27.901329615243338"/>
    <x v="1"/>
  </r>
  <r>
    <s v="40 / 16 . "/>
    <s v="AZ18_WHT06_MP_ol_overgrowth2_prof1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49.897039999999997"/>
    <n v="40.735370000000003"/>
    <n v="3.6362999999999999E-2"/>
    <n v="6.6389999999999999E-3"/>
    <n v="8.5488759999999999"/>
    <m/>
    <n v="1.709E-3"/>
    <n v="7.0920000000000002E-3"/>
    <n v="5.1370000000000001E-3"/>
    <x v="801"/>
    <n v="0.40737800000000002"/>
    <n v="99.788089999999997"/>
    <n v="91.231428310681679"/>
    <n v="90.816216667425266"/>
    <n v="-12342"/>
    <n v="-27935"/>
    <n v="-485"/>
    <n v="-11.89"/>
    <n v="-0.56999999999999995"/>
    <m/>
    <m/>
    <m/>
    <m/>
    <m/>
    <m/>
    <m/>
    <n v="29.891354740712863"/>
    <x v="1"/>
  </r>
  <r>
    <s v="40 / 17 . "/>
    <s v="AZ18_WHT06_MP_ol_overgrowth2_prof1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49.662860000000002"/>
    <n v="40.424289999999999"/>
    <n v="4.1436000000000001E-2"/>
    <n v="9.2399999999999999E-3"/>
    <n v="8.9640500000000003"/>
    <m/>
    <m/>
    <n v="6.692E-3"/>
    <n v="2.2399999999999998E-3"/>
    <x v="802"/>
    <n v="0.41039500000000001"/>
    <n v="99.659580000000005"/>
    <n v="90.805372892963504"/>
    <m/>
    <n v="-12342"/>
    <n v="-27935"/>
    <n v="-485"/>
    <n v="-13.88"/>
    <n v="-0.59"/>
    <m/>
    <m/>
    <m/>
    <m/>
    <m/>
    <m/>
    <m/>
    <n v="31.881455240687675"/>
    <x v="1"/>
  </r>
  <r>
    <s v="40 / 18 . "/>
    <s v="AZ18_WHT06_MP_ol_overgrowth2_prof1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49.49926"/>
    <n v="40.486530000000002"/>
    <n v="4.2375999999999997E-2"/>
    <n v="4.7359999999999998E-3"/>
    <n v="8.7188979999999994"/>
    <m/>
    <n v="6.5200000000000002E-4"/>
    <n v="5.1500000000000005E-4"/>
    <n v="2.3730000000000001E-3"/>
    <x v="803"/>
    <n v="0.40634999999999999"/>
    <n v="99.300960000000003"/>
    <n v="91.00731786169743"/>
    <m/>
    <n v="-12342"/>
    <n v="-27935"/>
    <n v="-485"/>
    <n v="-15.87"/>
    <n v="-0.61"/>
    <m/>
    <m/>
    <m/>
    <m/>
    <m/>
    <m/>
    <m/>
    <n v="33.871555740662487"/>
    <x v="1"/>
  </r>
  <r>
    <s v="40 / 19 . "/>
    <s v="AZ18_WHT06_MP_ol_overgrowth2_prof1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49.157200000000003"/>
    <n v="40.149419999999999"/>
    <n v="3.9437E-2"/>
    <n v="1.2775E-2"/>
    <n v="8.9054190000000002"/>
    <m/>
    <n v="8.1499999999999997E-4"/>
    <n v="7.9050000000000006E-3"/>
    <n v="7.8899999999999999E-4"/>
    <x v="804"/>
    <n v="0.39871899999999999"/>
    <n v="98.815870000000004"/>
    <n v="90.774671657241313"/>
    <m/>
    <n v="-12342"/>
    <n v="-27935"/>
    <n v="-485"/>
    <n v="-17.87"/>
    <n v="-0.63"/>
    <m/>
    <m/>
    <m/>
    <m/>
    <m/>
    <m/>
    <m/>
    <n v="35.871655738162616"/>
    <x v="1"/>
  </r>
  <r>
    <s v="40 / 20 . "/>
    <s v="AZ18_WHT06_MP_ol_overgrowth2_prof1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49.029730000000001"/>
    <n v="40.173099999999998"/>
    <n v="3.8336000000000002E-2"/>
    <n v="1.124E-2"/>
    <n v="8.9854979999999998"/>
    <m/>
    <m/>
    <n v="8.3379999999999999E-3"/>
    <n v="6.4079999999999996E-3"/>
    <x v="720"/>
    <n v="0.40093499999999999"/>
    <n v="98.791089999999997"/>
    <n v="90.677504257798816"/>
    <m/>
    <n v="-12342"/>
    <n v="-27935"/>
    <n v="-485"/>
    <n v="-19.86"/>
    <n v="-0.65"/>
    <m/>
    <m/>
    <m/>
    <m/>
    <m/>
    <m/>
    <m/>
    <n v="37.861756238137424"/>
    <x v="1"/>
  </r>
  <r>
    <s v="41 / 1 . "/>
    <s v="San_Carlos_EDS_15"/>
    <s v="olivine"/>
    <s v="Standard"/>
    <m/>
    <m/>
    <m/>
    <m/>
    <s v="San Carlos__"/>
    <m/>
    <x v="5"/>
    <d v="2021-02-01T00:00:00"/>
    <m/>
    <x v="0"/>
    <m/>
    <n v="49.242800000000003"/>
    <n v="40.725960000000001"/>
    <n v="0.103823"/>
    <n v="1.8828000000000001E-2"/>
    <n v="9.503012"/>
    <m/>
    <n v="3.9876000000000002E-2"/>
    <n v="2.2707000000000001E-2"/>
    <n v="8.7430000000000008E-3"/>
    <x v="805"/>
    <n v="0.38139099999999998"/>
    <n v="100.18729999999999"/>
    <n v="90.231524527077923"/>
    <m/>
    <n v="-6520"/>
    <n v="32941"/>
    <n v="-485"/>
    <s v=" "/>
    <s v=" "/>
    <m/>
    <m/>
    <m/>
    <m/>
    <m/>
    <m/>
    <m/>
    <m/>
    <x v="0"/>
  </r>
  <r>
    <s v="42 / 1 . "/>
    <s v="San_Carlos_EDS_16"/>
    <s v="olivine"/>
    <s v="Standard"/>
    <m/>
    <m/>
    <m/>
    <m/>
    <s v="San Carlos__"/>
    <m/>
    <x v="5"/>
    <d v="2021-02-01T00:00:00"/>
    <m/>
    <x v="0"/>
    <m/>
    <n v="49.286000000000001"/>
    <n v="40.758899999999997"/>
    <n v="0.115395"/>
    <n v="1.7763000000000001E-2"/>
    <n v="9.5057399999999994"/>
    <m/>
    <n v="3.9454999999999997E-2"/>
    <n v="2.0729999999999998E-2"/>
    <n v="5.3410000000000003E-3"/>
    <x v="806"/>
    <n v="0.38068600000000002"/>
    <n v="100.2813"/>
    <n v="90.23671792943459"/>
    <m/>
    <n v="-6517"/>
    <n v="32928"/>
    <n v="-485"/>
    <s v=" "/>
    <s v=" "/>
    <m/>
    <m/>
    <m/>
    <m/>
    <m/>
    <m/>
    <m/>
    <m/>
    <x v="0"/>
  </r>
  <r>
    <s v="43 / 1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s v="bad"/>
    <x v="0"/>
    <m/>
    <n v="45.273159999999997"/>
    <n v="34.903779999999998"/>
    <n v="0.29975499999999999"/>
    <n v="3.566627"/>
    <n v="9.0938590000000001"/>
    <m/>
    <n v="9.8060709999999993"/>
    <n v="5.6690000000000004E-3"/>
    <n v="0.22515399999999999"/>
    <x v="807"/>
    <n v="0.32850200000000002"/>
    <n v="103.6267"/>
    <n v="89.872876246792003"/>
    <m/>
    <n v="-14473"/>
    <n v="-31823"/>
    <n v="-510"/>
    <n v="-0.36"/>
    <n v="32"/>
    <m/>
    <m/>
    <m/>
    <m/>
    <m/>
    <m/>
    <m/>
    <n v="0"/>
    <x v="3"/>
  </r>
  <r>
    <s v="43 / 2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49.80865"/>
    <n v="38.986910000000002"/>
    <n v="0.19176199999999999"/>
    <n v="0.159247"/>
    <n v="8.3849499999999999"/>
    <m/>
    <n v="0.15911500000000001"/>
    <n v="6.2529999999999999E-3"/>
    <n v="2.4465000000000001E-2"/>
    <x v="808"/>
    <n v="0.36236800000000002"/>
    <n v="98.221019999999996"/>
    <n v="91.371114163981062"/>
    <m/>
    <n v="-14473"/>
    <n v="-31823"/>
    <n v="-510"/>
    <n v="-0.15"/>
    <n v="29.54"/>
    <m/>
    <m/>
    <m/>
    <m/>
    <m/>
    <m/>
    <m/>
    <n v="2.4689471440271871"/>
    <x v="3"/>
  </r>
  <r>
    <s v="43 / 3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50.302700000000002"/>
    <n v="38.904629999999997"/>
    <n v="0.16409599999999999"/>
    <n v="0.117822"/>
    <n v="8.4465920000000008"/>
    <m/>
    <n v="2.4219000000000001E-2"/>
    <n v="8.2100000000000003E-3"/>
    <n v="1.7156999999999999E-2"/>
    <x v="809"/>
    <n v="0.36484899999999998"/>
    <n v="98.482799999999997"/>
    <n v="91.391161594681051"/>
    <m/>
    <n v="-14473"/>
    <n v="-31823"/>
    <n v="-510"/>
    <n v="0.06"/>
    <n v="27.07"/>
    <m/>
    <m/>
    <m/>
    <m/>
    <m/>
    <m/>
    <m/>
    <n v="4.9478581952752938"/>
    <x v="3"/>
  </r>
  <r>
    <s v="43 / 4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50.157440000000001"/>
    <n v="39.10275"/>
    <n v="0.144318"/>
    <n v="8.8626999999999997E-2"/>
    <n v="8.0685760000000002"/>
    <m/>
    <n v="1.6605000000000002E-2"/>
    <n v="1.1287999999999999E-2"/>
    <n v="1.0484E-2"/>
    <x v="810"/>
    <n v="0.37454999999999999"/>
    <n v="98.095839999999995"/>
    <n v="91.722705798738573"/>
    <m/>
    <n v="-14473"/>
    <n v="-31823"/>
    <n v="-510"/>
    <n v="0.27"/>
    <n v="24.61"/>
    <m/>
    <m/>
    <m/>
    <m/>
    <m/>
    <m/>
    <m/>
    <n v="7.4168053393024813"/>
    <x v="3"/>
  </r>
  <r>
    <s v="43 / 5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50.296720000000001"/>
    <n v="39.159480000000002"/>
    <n v="0.14227899999999999"/>
    <n v="9.4200000000000006E-2"/>
    <n v="7.8766259999999999"/>
    <m/>
    <n v="1.7194000000000001E-2"/>
    <n v="1.8623000000000001E-2"/>
    <n v="1.1356E-2"/>
    <x v="811"/>
    <n v="0.38229200000000002"/>
    <n v="98.117850000000004"/>
    <n v="91.924285085245089"/>
    <m/>
    <n v="-14473"/>
    <n v="-31823"/>
    <n v="-510"/>
    <n v="0.48"/>
    <n v="22.15"/>
    <m/>
    <m/>
    <m/>
    <m/>
    <m/>
    <m/>
    <m/>
    <n v="9.8857524833296679"/>
    <x v="3"/>
  </r>
  <r>
    <s v="43 / 6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50.552430000000001"/>
    <n v="39.54365"/>
    <n v="0.147866"/>
    <n v="8.0652000000000001E-2"/>
    <n v="7.8723330000000002"/>
    <m/>
    <n v="3.0172999999999998E-2"/>
    <n v="8.5800000000000008E-3"/>
    <n v="1.9025E-2"/>
    <x v="812"/>
    <n v="0.38700499999999999"/>
    <n v="98.763149999999996"/>
    <n v="91.965884214412426"/>
    <m/>
    <n v="-14473"/>
    <n v="-31823"/>
    <n v="-510"/>
    <n v="0.69"/>
    <n v="19.68"/>
    <m/>
    <m/>
    <m/>
    <m/>
    <m/>
    <m/>
    <m/>
    <n v="12.364663534577774"/>
    <x v="3"/>
  </r>
  <r>
    <s v="43 / 7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50.57714"/>
    <n v="39.825130000000001"/>
    <n v="0.15731700000000001"/>
    <n v="7.4129E-2"/>
    <n v="7.7307750000000004"/>
    <m/>
    <n v="2.9977E-2"/>
    <n v="8.8140000000000007E-3"/>
    <n v="2.1524000000000001E-2"/>
    <x v="813"/>
    <n v="0.40191100000000002"/>
    <n v="98.939660000000003"/>
    <n v="92.102491169932549"/>
    <m/>
    <n v="-14473"/>
    <n v="-31823"/>
    <n v="-510"/>
    <n v="0.9"/>
    <n v="17.22"/>
    <m/>
    <m/>
    <m/>
    <m/>
    <m/>
    <m/>
    <m/>
    <n v="14.833610678604961"/>
    <x v="3"/>
  </r>
  <r>
    <s v="43 / 8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50.453690000000002"/>
    <n v="39.872790000000002"/>
    <n v="0.16209699999999999"/>
    <n v="8.4189E-2"/>
    <n v="7.6785829999999997"/>
    <m/>
    <n v="3.0866000000000001E-2"/>
    <n v="8.2319999999999997E-3"/>
    <n v="2.4028999999999998E-2"/>
    <x v="814"/>
    <n v="0.39125100000000002"/>
    <n v="98.812489999999997"/>
    <n v="92.133930042607332"/>
    <m/>
    <n v="-14473"/>
    <n v="-31823"/>
    <n v="-510"/>
    <n v="1.1100000000000001"/>
    <n v="14.76"/>
    <m/>
    <m/>
    <m/>
    <m/>
    <m/>
    <m/>
    <m/>
    <n v="17.302557822632146"/>
    <x v="3"/>
  </r>
  <r>
    <s v="43 / 9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50.606369999999998"/>
    <n v="40.093670000000003"/>
    <n v="0.14874699999999999"/>
    <n v="8.0401E-2"/>
    <n v="7.9661039999999996"/>
    <m/>
    <n v="3.3577999999999997E-2"/>
    <n v="9.6530000000000001E-3"/>
    <n v="1.9872000000000001E-2"/>
    <x v="815"/>
    <n v="0.38922800000000002"/>
    <n v="99.452079999999995"/>
    <n v="91.885911106506242"/>
    <m/>
    <n v="-14473"/>
    <n v="-31823"/>
    <n v="-510"/>
    <n v="1.32"/>
    <n v="12.3"/>
    <m/>
    <m/>
    <m/>
    <m/>
    <m/>
    <m/>
    <m/>
    <n v="19.771504966659332"/>
    <x v="3"/>
  </r>
  <r>
    <s v="43 / 10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50.453319999999998"/>
    <n v="40.198590000000003"/>
    <n v="0.150084"/>
    <n v="7.3977000000000001E-2"/>
    <n v="7.8883239999999999"/>
    <m/>
    <n v="3.3902000000000002E-2"/>
    <n v="5.5129999999999997E-3"/>
    <n v="1.7635000000000001E-2"/>
    <x v="816"/>
    <n v="0.39250299999999999"/>
    <n v="99.324539999999999"/>
    <n v="91.936341704632"/>
    <m/>
    <n v="-14473"/>
    <n v="-31823"/>
    <n v="-510"/>
    <n v="1.53"/>
    <n v="9.83"/>
    <m/>
    <m/>
    <m/>
    <m/>
    <m/>
    <m/>
    <m/>
    <n v="22.25041601790744"/>
    <x v="3"/>
  </r>
  <r>
    <s v="43 / 11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50.470599999999997"/>
    <n v="40.09534"/>
    <n v="0.13739000000000001"/>
    <n v="6.7755999999999997E-2"/>
    <n v="8.1707940000000008"/>
    <m/>
    <n v="3.4840999999999997E-2"/>
    <n v="6.1460000000000004E-3"/>
    <n v="2.1191999999999999E-2"/>
    <x v="817"/>
    <n v="0.38447100000000001"/>
    <n v="99.505870000000002"/>
    <n v="91.674251678529984"/>
    <m/>
    <n v="-14473"/>
    <n v="-31823"/>
    <n v="-510"/>
    <n v="1.74"/>
    <n v="7.37"/>
    <m/>
    <m/>
    <m/>
    <m/>
    <m/>
    <m/>
    <m/>
    <n v="24.719363161934627"/>
    <x v="3"/>
  </r>
  <r>
    <s v="43 / 12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50.30639"/>
    <n v="40.229819999999997"/>
    <n v="0.12615499999999999"/>
    <n v="5.8576999999999997E-2"/>
    <n v="8.2988929999999996"/>
    <m/>
    <n v="1.9425000000000001E-2"/>
    <n v="5.2589999999999998E-3"/>
    <n v="1.2825E-2"/>
    <x v="818"/>
    <n v="0.38864100000000001"/>
    <n v="99.566249999999997"/>
    <n v="91.52951703551571"/>
    <m/>
    <n v="-14473"/>
    <n v="-31823"/>
    <n v="-510"/>
    <n v="1.95"/>
    <n v="4.91"/>
    <m/>
    <m/>
    <m/>
    <m/>
    <m/>
    <m/>
    <m/>
    <n v="27.188310305961814"/>
    <x v="0"/>
  </r>
  <r>
    <s v="43 / 13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50.044989999999999"/>
    <n v="40.340350000000001"/>
    <n v="0.116177"/>
    <n v="5.8307999999999999E-2"/>
    <n v="8.5568240000000007"/>
    <m/>
    <n v="1.9654000000000001E-2"/>
    <n v="9.273E-3"/>
    <n v="1.4777999999999999E-2"/>
    <x v="819"/>
    <n v="0.37811"/>
    <n v="99.663120000000006"/>
    <n v="91.24766893294229"/>
    <m/>
    <n v="-14473"/>
    <n v="-31823"/>
    <n v="-510"/>
    <n v="2.16"/>
    <n v="2.44"/>
    <m/>
    <m/>
    <m/>
    <m/>
    <m/>
    <m/>
    <m/>
    <n v="29.667221357209922"/>
    <x v="0"/>
  </r>
  <r>
    <s v="43 / 14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50.092590000000001"/>
    <n v="40.551369999999999"/>
    <n v="0.109572"/>
    <n v="5.3517000000000002E-2"/>
    <n v="8.8706230000000001"/>
    <m/>
    <n v="2.0074000000000002E-2"/>
    <n v="6.7229999999999998E-3"/>
    <n v="1.6572E-2"/>
    <x v="820"/>
    <n v="0.37242700000000001"/>
    <n v="100.221"/>
    <n v="90.963548074860981"/>
    <m/>
    <n v="-14473"/>
    <n v="-31823"/>
    <n v="-510"/>
    <n v="2.37"/>
    <n v="-0.02"/>
    <m/>
    <m/>
    <m/>
    <m/>
    <m/>
    <m/>
    <m/>
    <n v="32.136168501237108"/>
    <x v="0"/>
  </r>
  <r>
    <s v="43 / 15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49.920020000000001"/>
    <n v="40.418259999999997"/>
    <n v="9.4795000000000004E-2"/>
    <n v="4.0677999999999999E-2"/>
    <n v="8.8993889999999993"/>
    <m/>
    <n v="1.5996E-2"/>
    <n v="2.2655000000000002E-2"/>
    <n v="1.4333E-2"/>
    <x v="821"/>
    <n v="0.37382700000000002"/>
    <n v="99.932630000000003"/>
    <n v="90.908417026952023"/>
    <m/>
    <n v="-14473"/>
    <n v="-31823"/>
    <n v="-510"/>
    <n v="2.58"/>
    <n v="-2.48"/>
    <m/>
    <m/>
    <m/>
    <m/>
    <m/>
    <m/>
    <m/>
    <n v="34.605115645264291"/>
    <x v="0"/>
  </r>
  <r>
    <s v="43 / 16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49.82403"/>
    <n v="40.530720000000002"/>
    <n v="8.8041999999999995E-2"/>
    <n v="3.5144000000000002E-2"/>
    <n v="9.0628189999999993"/>
    <m/>
    <n v="9.3670000000000003E-3"/>
    <n v="2.3913E-2"/>
    <n v="1.0506E-2"/>
    <x v="822"/>
    <n v="0.36881399999999998"/>
    <n v="100.08880000000001"/>
    <n v="90.740730694024734"/>
    <m/>
    <n v="-14473"/>
    <n v="-31823"/>
    <n v="-510"/>
    <n v="2.79"/>
    <n v="-4.95"/>
    <m/>
    <m/>
    <m/>
    <m/>
    <m/>
    <m/>
    <m/>
    <n v="37.084026696512396"/>
    <x v="0"/>
  </r>
  <r>
    <s v="43 / 17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49.458710000000004"/>
    <n v="40.784280000000003"/>
    <n v="7.5134999999999993E-2"/>
    <n v="3.9863999999999997E-2"/>
    <n v="9.2461330000000004"/>
    <m/>
    <n v="9.9179999999999997E-3"/>
    <n v="2.3434E-2"/>
    <n v="1.2666999999999999E-2"/>
    <x v="823"/>
    <n v="0.36832799999999999"/>
    <n v="100.1529"/>
    <n v="90.508066197525878"/>
    <m/>
    <n v="-14473"/>
    <n v="-31823"/>
    <n v="-510"/>
    <n v="3"/>
    <n v="-7.41"/>
    <m/>
    <m/>
    <m/>
    <m/>
    <m/>
    <m/>
    <m/>
    <n v="39.552973840539579"/>
    <x v="0"/>
  </r>
  <r>
    <s v="43 / 18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49.403449999999999"/>
    <n v="40.534730000000003"/>
    <n v="7.1746000000000004E-2"/>
    <n v="2.4077000000000001E-2"/>
    <n v="9.417961"/>
    <m/>
    <n v="9.6690000000000005E-3"/>
    <n v="2.9132000000000002E-2"/>
    <n v="1.3044999999999999E-2"/>
    <x v="824"/>
    <n v="0.37559399999999998"/>
    <n v="100.02209999999999"/>
    <n v="90.338943632556578"/>
    <m/>
    <n v="-14473"/>
    <n v="-31823"/>
    <n v="-510"/>
    <n v="3.21"/>
    <n v="-9.8699999999999992"/>
    <m/>
    <m/>
    <m/>
    <m/>
    <m/>
    <m/>
    <m/>
    <n v="42.021920984566762"/>
    <x v="0"/>
  </r>
  <r>
    <s v="43 / 19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49.432220000000001"/>
    <n v="40.700099999999999"/>
    <n v="6.5893999999999994E-2"/>
    <n v="2.9926000000000001E-2"/>
    <n v="9.6989190000000001"/>
    <m/>
    <n v="1.0382000000000001E-2"/>
    <n v="2.8431999999999999E-2"/>
    <n v="1.1686E-2"/>
    <x v="825"/>
    <n v="0.38344099999999998"/>
    <n v="100.5021"/>
    <n v="90.08452430976584"/>
    <m/>
    <n v="-14473"/>
    <n v="-31823"/>
    <n v="-510"/>
    <n v="3.42"/>
    <n v="-12.34"/>
    <m/>
    <m/>
    <m/>
    <m/>
    <m/>
    <m/>
    <m/>
    <n v="44.500832035814874"/>
    <x v="1"/>
  </r>
  <r>
    <s v="43 / 20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49.168390000000002"/>
    <n v="40.698729999999998"/>
    <n v="6.2603000000000006E-2"/>
    <n v="3.0530000000000002E-2"/>
    <n v="9.6756469999999997"/>
    <m/>
    <n v="8.7100000000000007E-3"/>
    <n v="2.8035000000000001E-2"/>
    <n v="9.7020000000000006E-3"/>
    <x v="826"/>
    <n v="0.37643599999999999"/>
    <n v="100.2017"/>
    <n v="90.058154344980224"/>
    <m/>
    <n v="-14473"/>
    <n v="-31823"/>
    <n v="-510"/>
    <n v="3.63"/>
    <n v="-14.8"/>
    <m/>
    <m/>
    <m/>
    <m/>
    <m/>
    <m/>
    <m/>
    <n v="46.969779179842064"/>
    <x v="1"/>
  </r>
  <r>
    <s v="43 / 21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49.026220000000002"/>
    <n v="40.623980000000003"/>
    <n v="6.1827E-2"/>
    <n v="2.4473000000000002E-2"/>
    <n v="9.7903749999999992"/>
    <m/>
    <n v="8.4130000000000003E-3"/>
    <n v="2.7848000000000001E-2"/>
    <n v="7.5880000000000001E-3"/>
    <x v="827"/>
    <n v="0.36851400000000001"/>
    <n v="100.0808"/>
    <n v="89.925908118928007"/>
    <m/>
    <n v="-14473"/>
    <n v="-31823"/>
    <n v="-510"/>
    <n v="3.84"/>
    <n v="-17.260000000000002"/>
    <m/>
    <m/>
    <m/>
    <m/>
    <m/>
    <m/>
    <m/>
    <n v="49.438726323869254"/>
    <x v="1"/>
  </r>
  <r>
    <s v="43 / 22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48.990600000000001"/>
    <n v="40.425080000000001"/>
    <n v="6.3639000000000001E-2"/>
    <n v="2.6905999999999999E-2"/>
    <n v="10.007720000000001"/>
    <m/>
    <n v="8.8920000000000006E-3"/>
    <n v="2.8538999999999998E-2"/>
    <n v="9.4120000000000002E-3"/>
    <x v="828"/>
    <n v="0.37356299999999998"/>
    <n v="100.071"/>
    <n v="89.718541635481188"/>
    <m/>
    <n v="-14473"/>
    <n v="-31823"/>
    <n v="-510"/>
    <n v="4.05"/>
    <n v="-19.72"/>
    <m/>
    <m/>
    <m/>
    <m/>
    <m/>
    <m/>
    <m/>
    <n v="51.907673467896437"/>
    <x v="1"/>
  </r>
  <r>
    <s v="43 / 23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48.600790000000003"/>
    <n v="40.55039"/>
    <n v="5.5867E-2"/>
    <n v="1.8238000000000001E-2"/>
    <n v="9.9769360000000002"/>
    <m/>
    <n v="6.6439999999999997E-3"/>
    <n v="2.3025E-2"/>
    <n v="1.2342000000000001E-2"/>
    <x v="829"/>
    <n v="0.36527100000000001"/>
    <n v="99.758349999999993"/>
    <n v="89.673184488290772"/>
    <m/>
    <n v="-14473"/>
    <n v="-31823"/>
    <n v="-510"/>
    <n v="4.26"/>
    <n v="-22.19"/>
    <m/>
    <m/>
    <m/>
    <m/>
    <m/>
    <m/>
    <m/>
    <n v="54.386584519144549"/>
    <x v="1"/>
  </r>
  <r>
    <s v="43 / 24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48.662350000000004"/>
    <n v="40.547600000000003"/>
    <n v="5.4863000000000002E-2"/>
    <n v="2.5971000000000001E-2"/>
    <n v="9.9022629999999996"/>
    <m/>
    <n v="6.9509999999999997E-3"/>
    <n v="2.3737000000000001E-2"/>
    <n v="8.9009999999999992E-3"/>
    <x v="830"/>
    <n v="0.36089700000000002"/>
    <n v="99.740830000000003"/>
    <n v="89.754190612104154"/>
    <m/>
    <n v="-14473"/>
    <n v="-31823"/>
    <n v="-510"/>
    <n v="4.47"/>
    <n v="-24.65"/>
    <m/>
    <m/>
    <m/>
    <m/>
    <m/>
    <m/>
    <m/>
    <n v="56.855531663171732"/>
    <x v="1"/>
  </r>
  <r>
    <s v="43 / 25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48.565719999999999"/>
    <n v="40.697620000000001"/>
    <n v="5.3964999999999999E-2"/>
    <n v="1.5110999999999999E-2"/>
    <n v="9.9743790000000008"/>
    <m/>
    <n v="8.6009999999999993E-3"/>
    <n v="2.5073000000000002E-2"/>
    <n v="9.1570000000000002E-3"/>
    <x v="831"/>
    <n v="0.35982799999999998"/>
    <n v="99.860249999999994"/>
    <n v="89.668871585068985"/>
    <m/>
    <n v="-14473"/>
    <n v="-31823"/>
    <n v="-510"/>
    <n v="4.68"/>
    <n v="-27.11"/>
    <m/>
    <m/>
    <m/>
    <m/>
    <m/>
    <m/>
    <m/>
    <n v="59.324478807198922"/>
    <x v="1"/>
  </r>
  <r>
    <s v="43 / 26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48.45232"/>
    <n v="40.575690000000002"/>
    <n v="5.5163999999999998E-2"/>
    <n v="1.4404E-2"/>
    <n v="9.9678989999999992"/>
    <m/>
    <n v="8.3339999999999994E-3"/>
    <n v="2.6695E-2"/>
    <n v="9.7610000000000006E-3"/>
    <x v="832"/>
    <n v="0.35893799999999998"/>
    <n v="99.617189999999994"/>
    <n v="89.653223469459903"/>
    <n v="89.687367538730967"/>
    <n v="-14473"/>
    <n v="-31823"/>
    <n v="-510"/>
    <n v="4.8899999999999997"/>
    <n v="-29.58"/>
    <m/>
    <m/>
    <m/>
    <m/>
    <m/>
    <m/>
    <m/>
    <n v="61.803389858447026"/>
    <x v="1"/>
  </r>
  <r>
    <s v="43 / 27 . "/>
    <s v="AZ18_WHT01_ext_MP_bigol1_overgrowth_prof1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48.434249999999999"/>
    <n v="40.592210000000001"/>
    <n v="5.8368999999999997E-2"/>
    <n v="1.2574999999999999E-2"/>
    <n v="9.6079609999999995"/>
    <m/>
    <n v="9.8589999999999997E-3"/>
    <n v="2.3189999999999999E-2"/>
    <n v="7.2389999999999998E-3"/>
    <x v="833"/>
    <n v="0.35481800000000002"/>
    <n v="99.250619999999998"/>
    <n v="89.986083037277268"/>
    <m/>
    <n v="-14473"/>
    <n v="-31823"/>
    <n v="-510"/>
    <n v="5.0999999999999996"/>
    <n v="-32.04"/>
    <m/>
    <m/>
    <m/>
    <m/>
    <m/>
    <m/>
    <m/>
    <n v="64.272337002474217"/>
    <x v="1"/>
  </r>
  <r>
    <s v="44 / 1 . "/>
    <s v="San_Carlos_EDS_17"/>
    <s v="olivine"/>
    <s v="Standard"/>
    <m/>
    <m/>
    <m/>
    <m/>
    <s v="San Carlos__"/>
    <m/>
    <x v="5"/>
    <d v="2021-02-01T00:00:00"/>
    <m/>
    <x v="0"/>
    <m/>
    <n v="49.386290000000002"/>
    <n v="40.503459999999997"/>
    <n v="0.10795200000000001"/>
    <n v="1.4628E-2"/>
    <n v="9.4734920000000002"/>
    <m/>
    <n v="3.9211999999999997E-2"/>
    <n v="2.2724000000000001E-2"/>
    <n v="8.9250000000000006E-3"/>
    <x v="834"/>
    <n v="0.37976799999999999"/>
    <n v="100.0822"/>
    <n v="90.284466732213005"/>
    <m/>
    <n v="-6509"/>
    <n v="32911"/>
    <n v="-485"/>
    <s v=" "/>
    <s v=" "/>
    <m/>
    <m/>
    <m/>
    <m/>
    <m/>
    <m/>
    <m/>
    <m/>
    <x v="0"/>
  </r>
  <r>
    <s v="45 / 1 . "/>
    <s v="San_Carlos_EDS_18"/>
    <s v="olivine"/>
    <s v="Standard"/>
    <m/>
    <m/>
    <m/>
    <m/>
    <s v="San Carlos__"/>
    <m/>
    <x v="5"/>
    <d v="2021-02-01T00:00:00"/>
    <m/>
    <x v="0"/>
    <m/>
    <n v="49.531030000000001"/>
    <n v="40.486879999999999"/>
    <n v="9.8582000000000003E-2"/>
    <n v="1.3176999999999999E-2"/>
    <n v="9.6340160000000008"/>
    <m/>
    <n v="4.0281999999999998E-2"/>
    <n v="2.0927000000000001E-2"/>
    <n v="8.2209999999999991E-3"/>
    <x v="835"/>
    <n v="0.38424000000000003"/>
    <n v="100.3603"/>
    <n v="90.162064502079104"/>
    <m/>
    <n v="-6488"/>
    <n v="32902"/>
    <n v="-485"/>
    <s v=" "/>
    <s v=" "/>
    <m/>
    <m/>
    <m/>
    <m/>
    <m/>
    <m/>
    <m/>
    <m/>
    <x v="0"/>
  </r>
  <r>
    <s v="46 / 1 . "/>
    <s v="AZ18_WHT01_ext_MP_bigol2_overgrowth_prof1_"/>
    <s v="olivine"/>
    <s v="Melt Pocket Overgrowth"/>
    <m/>
    <s v="bigol2_overgrowth"/>
    <s v="yes"/>
    <s v="prof_1"/>
    <s v="AZ18 WHT01_bigol2_overgrowth_prof_1"/>
    <m/>
    <x v="7"/>
    <d v="2021-02-01T00:00:00"/>
    <m/>
    <x v="1"/>
    <m/>
    <n v="53.093060000000001"/>
    <n v="38.90607"/>
    <n v="0.201433"/>
    <n v="2.5382999999999999E-2"/>
    <n v="8.7692169999999994"/>
    <m/>
    <n v="7.0434999999999998E-2"/>
    <n v="4.1489999999999999E-3"/>
    <n v="2.298E-2"/>
    <x v="836"/>
    <n v="0.37369799999999997"/>
    <n v="101.6074"/>
    <n v="91.520121992744862"/>
    <m/>
    <n v="-14711"/>
    <n v="-31795"/>
    <n v="-510"/>
    <n v="-5.34"/>
    <n v="18"/>
    <m/>
    <m/>
    <m/>
    <m/>
    <m/>
    <m/>
    <m/>
    <n v="0"/>
    <x v="3"/>
  </r>
  <r>
    <s v="46 / 2 . "/>
    <s v="AZ18_WHT01_ext_MP_bigol2_overgrowth_prof1_"/>
    <s v="olivine"/>
    <s v="Melt Pocket Overgrowth"/>
    <m/>
    <s v="bigol2_overgrowth"/>
    <s v="yes"/>
    <s v="prof_1"/>
    <s v="AZ18 WHT01_bigol2_overgrowth_prof_1"/>
    <m/>
    <x v="7"/>
    <d v="2021-02-01T00:00:00"/>
    <m/>
    <x v="1"/>
    <m/>
    <n v="50.39855"/>
    <n v="39.9238"/>
    <n v="0.15523300000000001"/>
    <n v="2.8972000000000001E-2"/>
    <n v="8.6346380000000007"/>
    <m/>
    <n v="1.9175999999999999E-2"/>
    <n v="8.9589999999999999E-3"/>
    <n v="1.7693E-2"/>
    <x v="837"/>
    <n v="0.38151200000000002"/>
    <n v="99.708879999999994"/>
    <n v="91.23158030979549"/>
    <m/>
    <n v="-14711"/>
    <n v="-31795"/>
    <n v="-510"/>
    <n v="-4.99"/>
    <n v="15.52"/>
    <m/>
    <m/>
    <m/>
    <m/>
    <m/>
    <m/>
    <m/>
    <n v="2.504575812388198"/>
    <x v="3"/>
  </r>
  <r>
    <s v="46 / 3 . "/>
    <s v="AZ18_WHT01_ext_MP_bigol2_overgrowth_prof1_"/>
    <s v="olivine"/>
    <s v="Melt Pocket Overgrowth"/>
    <m/>
    <s v="bigol2_overgrowth"/>
    <s v="yes"/>
    <s v="prof_1"/>
    <s v="AZ18 WHT01_bigol2_overgrowth_prof_1"/>
    <m/>
    <x v="7"/>
    <d v="2021-02-01T00:00:00"/>
    <m/>
    <x v="1"/>
    <m/>
    <n v="50.373890000000003"/>
    <n v="40.151620000000001"/>
    <n v="0.13812199999999999"/>
    <n v="2.0971E-2"/>
    <n v="8.7391609999999993"/>
    <m/>
    <n v="1.1320999999999999E-2"/>
    <n v="2.4379000000000001E-2"/>
    <n v="1.3983000000000001E-2"/>
    <x v="838"/>
    <n v="0.38126100000000002"/>
    <n v="99.993849999999995"/>
    <n v="91.130893224996186"/>
    <m/>
    <n v="-14711"/>
    <n v="-31795"/>
    <n v="-510"/>
    <n v="-4.63"/>
    <n v="13.05"/>
    <m/>
    <m/>
    <m/>
    <m/>
    <m/>
    <m/>
    <m/>
    <n v="5.0006727656334027"/>
    <x v="0"/>
  </r>
  <r>
    <s v="46 / 4 . "/>
    <s v="AZ18_WHT01_ext_MP_bigol2_overgrowth_prof1_"/>
    <s v="olivine"/>
    <s v="Melt Pocket Overgrowth"/>
    <m/>
    <s v="bigol2_overgrowth"/>
    <s v="yes"/>
    <s v="prof_1"/>
    <s v="AZ18 WHT01_bigol2_overgrowth_prof_1"/>
    <m/>
    <x v="7"/>
    <d v="2021-02-01T00:00:00"/>
    <m/>
    <x v="1"/>
    <m/>
    <n v="50.264139999999998"/>
    <n v="40.434240000000003"/>
    <n v="0.110359"/>
    <n v="1.9012999999999999E-2"/>
    <n v="8.7125509999999995"/>
    <m/>
    <n v="1.3017000000000001E-2"/>
    <n v="2.3911999999999999E-2"/>
    <n v="1.7342E-2"/>
    <x v="839"/>
    <n v="0.389094"/>
    <n v="100.1178"/>
    <n v="91.137908756631674"/>
    <m/>
    <n v="-14711"/>
    <n v="-31795"/>
    <n v="-510"/>
    <n v="-4.28"/>
    <n v="10.57"/>
    <m/>
    <m/>
    <m/>
    <m/>
    <m/>
    <m/>
    <m/>
    <n v="7.5052485780216003"/>
    <x v="0"/>
  </r>
  <r>
    <s v="46 / 5 . "/>
    <s v="AZ18_WHT01_ext_MP_bigol2_overgrowth_prof1_"/>
    <s v="olivine"/>
    <s v="Melt Pocket Overgrowth"/>
    <m/>
    <s v="bigol2_overgrowth"/>
    <s v="yes"/>
    <s v="prof_1"/>
    <s v="AZ18 WHT01_bigol2_overgrowth_prof_1"/>
    <m/>
    <x v="7"/>
    <d v="2021-02-01T00:00:00"/>
    <m/>
    <x v="1"/>
    <m/>
    <n v="49.958649999999999"/>
    <n v="40.462049999999998"/>
    <n v="8.8530999999999999E-2"/>
    <n v="2.7765999999999999E-2"/>
    <n v="8.769406"/>
    <m/>
    <n v="1.1964000000000001E-2"/>
    <n v="2.1170999999999999E-2"/>
    <n v="1.286E-2"/>
    <x v="840"/>
    <n v="0.39123200000000002"/>
    <n v="99.879620000000003"/>
    <n v="91.035607343789209"/>
    <m/>
    <n v="-14711"/>
    <n v="-31795"/>
    <n v="-510"/>
    <n v="-3.92"/>
    <n v="8.09"/>
    <m/>
    <m/>
    <m/>
    <m/>
    <m/>
    <m/>
    <m/>
    <n v="10.011241395249934"/>
    <x v="0"/>
  </r>
  <r>
    <s v="46 / 6 . "/>
    <s v="AZ18_WHT01_ext_MP_bigol2_overgrowth_prof1_"/>
    <s v="olivine"/>
    <s v="Melt Pocket Overgrowth"/>
    <m/>
    <s v="bigol2_overgrowth"/>
    <s v="yes"/>
    <s v="prof_1"/>
    <s v="AZ18 WHT01_bigol2_overgrowth_prof_1"/>
    <m/>
    <x v="7"/>
    <d v="2021-02-01T00:00:00"/>
    <m/>
    <x v="1"/>
    <m/>
    <n v="49.892130000000002"/>
    <n v="40.559989999999999"/>
    <n v="8.3132999999999999E-2"/>
    <n v="2.2016000000000001E-2"/>
    <n v="9.2703790000000001"/>
    <m/>
    <n v="1.0852000000000001E-2"/>
    <n v="2.2546E-2"/>
    <n v="1.3162E-2"/>
    <x v="841"/>
    <n v="0.39107599999999998"/>
    <n v="100.39570000000001"/>
    <n v="90.560397051412195"/>
    <m/>
    <n v="-14711"/>
    <n v="-31795"/>
    <n v="-510"/>
    <n v="-3.57"/>
    <n v="5.61"/>
    <m/>
    <m/>
    <m/>
    <m/>
    <m/>
    <m/>
    <m/>
    <n v="12.515817207638131"/>
    <x v="0"/>
  </r>
  <r>
    <s v="46 / 7 . "/>
    <s v="AZ18_WHT01_ext_MP_bigol2_overgrowth_prof1_"/>
    <s v="olivine"/>
    <s v="Melt Pocket Overgrowth"/>
    <m/>
    <s v="bigol2_overgrowth"/>
    <s v="yes"/>
    <s v="prof_1"/>
    <s v="AZ18 WHT01_bigol2_overgrowth_prof_1"/>
    <m/>
    <x v="7"/>
    <d v="2021-02-01T00:00:00"/>
    <m/>
    <x v="1"/>
    <m/>
    <n v="49.907690000000002"/>
    <n v="40.475230000000003"/>
    <n v="7.3984999999999995E-2"/>
    <n v="1.9467999999999999E-2"/>
    <n v="9.2625659999999996"/>
    <m/>
    <n v="1.0156999999999999E-2"/>
    <n v="2.5017999999999999E-2"/>
    <n v="1.5687E-2"/>
    <x v="842"/>
    <n v="0.39428000000000002"/>
    <n v="100.32299999999999"/>
    <n v="90.57026419170802"/>
    <m/>
    <n v="-14711"/>
    <n v="-31795"/>
    <n v="-510"/>
    <n v="-3.21"/>
    <n v="3.14"/>
    <m/>
    <m/>
    <m/>
    <m/>
    <m/>
    <m/>
    <m/>
    <n v="15.011914160883336"/>
    <x v="0"/>
  </r>
  <r>
    <s v="46 / 8 . "/>
    <s v="AZ18_WHT01_ext_MP_bigol2_overgrowth_prof1_"/>
    <s v="olivine"/>
    <s v="Melt Pocket Overgrowth"/>
    <m/>
    <s v="bigol2_overgrowth"/>
    <s v="yes"/>
    <s v="prof_1"/>
    <s v="AZ18 WHT01_bigol2_overgrowth_prof_1"/>
    <m/>
    <x v="7"/>
    <d v="2021-02-01T00:00:00"/>
    <m/>
    <x v="1"/>
    <m/>
    <n v="49.708599999999997"/>
    <n v="40.78078"/>
    <n v="7.2353000000000001E-2"/>
    <n v="1.8862E-2"/>
    <n v="9.3212620000000008"/>
    <m/>
    <n v="9.9710000000000007E-3"/>
    <n v="2.121E-2"/>
    <n v="1.2207000000000001E-2"/>
    <x v="843"/>
    <n v="0.39399200000000001"/>
    <n v="100.4729"/>
    <n v="90.481807652659128"/>
    <m/>
    <n v="-14711"/>
    <n v="-31795"/>
    <n v="-510"/>
    <n v="-2.86"/>
    <n v="0.66"/>
    <m/>
    <m/>
    <m/>
    <m/>
    <m/>
    <m/>
    <m/>
    <n v="17.516489973271533"/>
    <x v="0"/>
  </r>
  <r>
    <s v="46 / 9 . "/>
    <s v="AZ18_WHT01_ext_MP_bigol2_overgrowth_prof1_"/>
    <s v="olivine"/>
    <s v="Melt Pocket Overgrowth"/>
    <m/>
    <s v="bigol2_overgrowth"/>
    <s v="yes"/>
    <s v="prof_1"/>
    <s v="AZ18 WHT01_bigol2_overgrowth_prof_1"/>
    <m/>
    <x v="7"/>
    <d v="2021-02-01T00:00:00"/>
    <m/>
    <x v="1"/>
    <m/>
    <n v="49.613950000000003"/>
    <n v="40.737720000000003"/>
    <n v="5.7523999999999999E-2"/>
    <n v="1.3141E-2"/>
    <n v="9.4815260000000006"/>
    <m/>
    <n v="9.1929999999999998E-3"/>
    <n v="2.2055000000000002E-2"/>
    <n v="1.0717000000000001E-2"/>
    <x v="844"/>
    <n v="0.39706000000000002"/>
    <n v="100.4816"/>
    <n v="90.317323717344109"/>
    <m/>
    <n v="-14711"/>
    <n v="-31795"/>
    <n v="-510"/>
    <n v="-2.5"/>
    <n v="-1.82"/>
    <m/>
    <m/>
    <m/>
    <m/>
    <m/>
    <m/>
    <m/>
    <n v="20.022482790499865"/>
    <x v="1"/>
  </r>
  <r>
    <s v="46 / 10 . "/>
    <s v="AZ18_WHT01_ext_MP_bigol2_overgrowth_prof1_"/>
    <s v="olivine"/>
    <s v="Melt Pocket Overgrowth"/>
    <m/>
    <s v="bigol2_overgrowth"/>
    <s v="yes"/>
    <s v="prof_1"/>
    <s v="AZ18 WHT01_bigol2_overgrowth_prof_1"/>
    <m/>
    <x v="7"/>
    <d v="2021-02-01T00:00:00"/>
    <m/>
    <x v="1"/>
    <m/>
    <n v="49.450800000000001"/>
    <n v="40.504350000000002"/>
    <n v="6.0401999999999997E-2"/>
    <n v="1.3745E-2"/>
    <n v="9.5409559999999995"/>
    <m/>
    <n v="9.4339999999999997E-3"/>
    <n v="2.4631E-2"/>
    <n v="1.3332999999999999E-2"/>
    <x v="845"/>
    <n v="0.388739"/>
    <n v="100.1491"/>
    <n v="90.233550925768697"/>
    <m/>
    <n v="-14711"/>
    <n v="-31795"/>
    <n v="-510"/>
    <n v="-2.15"/>
    <n v="-4.3"/>
    <m/>
    <m/>
    <m/>
    <m/>
    <m/>
    <m/>
    <m/>
    <n v="22.527058602888062"/>
    <x v="1"/>
  </r>
  <r>
    <s v="46 / 11 . "/>
    <s v="AZ18_WHT01_ext_MP_bigol2_overgrowth_prof1_"/>
    <s v="olivine"/>
    <s v="Melt Pocket Overgrowth"/>
    <m/>
    <s v="bigol2_overgrowth"/>
    <s v="yes"/>
    <s v="prof_1"/>
    <s v="AZ18 WHT01_bigol2_overgrowth_prof_1"/>
    <m/>
    <x v="7"/>
    <d v="2021-02-01T00:00:00"/>
    <m/>
    <x v="1"/>
    <m/>
    <n v="49.454389999999997"/>
    <n v="40.793320000000001"/>
    <n v="6.0056999999999999E-2"/>
    <n v="1.753E-2"/>
    <n v="9.6100539999999999"/>
    <m/>
    <n v="1.0118E-2"/>
    <n v="2.2439000000000001E-2"/>
    <n v="1.5379E-2"/>
    <x v="846"/>
    <n v="0.37901000000000001"/>
    <n v="100.50620000000001"/>
    <n v="90.170417358678748"/>
    <m/>
    <n v="-14711"/>
    <n v="-31795"/>
    <n v="-510"/>
    <n v="-1.79"/>
    <n v="-6.77"/>
    <m/>
    <m/>
    <m/>
    <m/>
    <m/>
    <m/>
    <m/>
    <n v="25.023155556133268"/>
    <x v="1"/>
  </r>
  <r>
    <s v="46 / 12 . "/>
    <s v="AZ18_WHT01_ext_MP_bigol2_overgrowth_prof1_"/>
    <s v="olivine"/>
    <s v="Melt Pocket Overgrowth"/>
    <m/>
    <s v="bigol2_overgrowth"/>
    <s v="yes"/>
    <s v="prof_1"/>
    <s v="AZ18 WHT01_bigol2_overgrowth_prof_1"/>
    <m/>
    <x v="7"/>
    <d v="2021-02-01T00:00:00"/>
    <m/>
    <x v="1"/>
    <m/>
    <n v="49.393590000000003"/>
    <n v="40.539180000000002"/>
    <n v="6.1855E-2"/>
    <n v="1.5304E-2"/>
    <n v="9.777317"/>
    <m/>
    <n v="7.9979999999999999E-3"/>
    <n v="2.1741E-2"/>
    <n v="1.013E-2"/>
    <x v="847"/>
    <n v="0.385571"/>
    <n v="100.3609"/>
    <n v="90.005352002226076"/>
    <m/>
    <n v="-14711"/>
    <n v="-31795"/>
    <n v="-510"/>
    <n v="-1.44"/>
    <n v="-9.25"/>
    <m/>
    <m/>
    <m/>
    <m/>
    <m/>
    <m/>
    <m/>
    <n v="27.527731368521465"/>
    <x v="1"/>
  </r>
  <r>
    <s v="46 / 13 . "/>
    <s v="AZ18_WHT01_ext_MP_bigol2_overgrowth_prof1_"/>
    <s v="olivine"/>
    <s v="Melt Pocket Overgrowth"/>
    <m/>
    <s v="bigol2_overgrowth"/>
    <s v="yes"/>
    <s v="prof_1"/>
    <s v="AZ18 WHT01_bigol2_overgrowth_prof_1"/>
    <m/>
    <x v="7"/>
    <d v="2021-02-01T00:00:00"/>
    <m/>
    <x v="1"/>
    <m/>
    <n v="49.365160000000003"/>
    <n v="40.414470000000001"/>
    <n v="5.9908000000000003E-2"/>
    <n v="1.4350999999999999E-2"/>
    <n v="9.8837290000000007"/>
    <m/>
    <n v="9.8399999999999998E-3"/>
    <n v="2.3268E-2"/>
    <n v="7.718E-3"/>
    <x v="848"/>
    <n v="0.38381100000000001"/>
    <n v="100.3163"/>
    <n v="89.902326968258436"/>
    <m/>
    <n v="-14711"/>
    <n v="-31795"/>
    <n v="-510"/>
    <n v="-1.08"/>
    <n v="-11.73"/>
    <m/>
    <m/>
    <m/>
    <m/>
    <m/>
    <m/>
    <m/>
    <n v="30.033724185749797"/>
    <x v="1"/>
  </r>
  <r>
    <s v="46 / 14 . "/>
    <s v="AZ18_WHT01_ext_MP_bigol2_overgrowth_prof1_"/>
    <s v="olivine"/>
    <s v="Melt Pocket Overgrowth"/>
    <m/>
    <s v="bigol2_overgrowth"/>
    <s v="yes"/>
    <s v="prof_1"/>
    <s v="AZ18 WHT01_bigol2_overgrowth_prof_1"/>
    <m/>
    <x v="7"/>
    <d v="2021-02-01T00:00:00"/>
    <m/>
    <x v="1"/>
    <m/>
    <n v="49.16178"/>
    <n v="40.56906"/>
    <n v="5.7229000000000002E-2"/>
    <n v="1.3735000000000001E-2"/>
    <n v="9.985792"/>
    <m/>
    <n v="9.2709999999999997E-3"/>
    <n v="2.4438000000000001E-2"/>
    <n v="1.3266E-2"/>
    <x v="849"/>
    <n v="0.37997700000000001"/>
    <n v="100.36369999999999"/>
    <n v="89.770835844365024"/>
    <m/>
    <n v="-14711"/>
    <n v="-31795"/>
    <n v="-510"/>
    <n v="-0.73"/>
    <n v="-14.21"/>
    <m/>
    <m/>
    <m/>
    <m/>
    <m/>
    <m/>
    <m/>
    <n v="32.538299998137994"/>
    <x v="1"/>
  </r>
  <r>
    <s v="46 / 15 . "/>
    <s v="AZ18_WHT01_ext_MP_bigol2_overgrowth_prof1_"/>
    <s v="olivine"/>
    <s v="Melt Pocket Overgrowth"/>
    <m/>
    <s v="bigol2_overgrowth"/>
    <s v="yes"/>
    <s v="prof_1"/>
    <s v="AZ18 WHT01_bigol2_overgrowth_prof_1"/>
    <m/>
    <x v="7"/>
    <d v="2021-02-01T00:00:00"/>
    <m/>
    <x v="1"/>
    <m/>
    <n v="48.987569999999998"/>
    <n v="40.838839999999998"/>
    <n v="5.1674999999999999E-2"/>
    <n v="2.4825E-2"/>
    <n v="9.9051069999999992"/>
    <m/>
    <n v="8.0800000000000004E-3"/>
    <n v="2.5284000000000001E-2"/>
    <n v="9.8670000000000008E-3"/>
    <x v="850"/>
    <n v="0.37212200000000001"/>
    <n v="100.3763"/>
    <n v="89.812661528957179"/>
    <m/>
    <n v="-14711"/>
    <n v="-31795"/>
    <n v="-510"/>
    <n v="-0.37"/>
    <n v="-16.68"/>
    <m/>
    <m/>
    <m/>
    <m/>
    <m/>
    <m/>
    <m/>
    <n v="35.034396951383201"/>
    <x v="1"/>
  </r>
  <r>
    <s v="46 / 16 . "/>
    <s v="AZ18_WHT01_ext_MP_bigol2_overgrowth_prof1_"/>
    <s v="olivine"/>
    <s v="Melt Pocket Overgrowth"/>
    <m/>
    <s v="bigol2_overgrowth"/>
    <s v="yes"/>
    <s v="prof_1"/>
    <s v="AZ18 WHT01_bigol2_overgrowth_prof_1"/>
    <m/>
    <x v="7"/>
    <d v="2021-02-01T00:00:00"/>
    <m/>
    <x v="1"/>
    <m/>
    <n v="48.985579999999999"/>
    <n v="40.550359999999998"/>
    <n v="5.1216999999999999E-2"/>
    <n v="6.2579999999999997E-3"/>
    <n v="9.8909590000000005"/>
    <m/>
    <n v="8.0169999999999998E-3"/>
    <n v="2.3567999999999999E-2"/>
    <n v="1.2486000000000001E-2"/>
    <x v="851"/>
    <n v="0.372809"/>
    <n v="100.0488"/>
    <n v="89.825357502161339"/>
    <m/>
    <n v="-14711"/>
    <n v="-31795"/>
    <n v="-510"/>
    <n v="-0.02"/>
    <n v="-19.16"/>
    <m/>
    <m/>
    <m/>
    <m/>
    <m/>
    <m/>
    <m/>
    <n v="37.538972763771397"/>
    <x v="1"/>
  </r>
  <r>
    <s v="46 / 17 . "/>
    <s v="AZ18_WHT01_ext_MP_bigol2_overgrowth_prof1_"/>
    <s v="olivine"/>
    <s v="Melt Pocket Overgrowth"/>
    <m/>
    <s v="bigol2_overgrowth"/>
    <s v="yes"/>
    <s v="prof_1"/>
    <s v="AZ18 WHT01_bigol2_overgrowth_prof_1"/>
    <m/>
    <x v="7"/>
    <d v="2021-02-01T00:00:00"/>
    <m/>
    <x v="1"/>
    <m/>
    <n v="48.649120000000003"/>
    <n v="40.4773"/>
    <n v="5.6891999999999998E-2"/>
    <n v="9.6600000000000002E-3"/>
    <n v="9.9622679999999999"/>
    <m/>
    <n v="9.443E-3"/>
    <n v="2.4972999999999999E-2"/>
    <n v="9.3690000000000006E-3"/>
    <x v="852"/>
    <n v="0.37052800000000002"/>
    <n v="99.722939999999994"/>
    <n v="89.695993787658182"/>
    <m/>
    <n v="-14711"/>
    <n v="-31795"/>
    <n v="-510"/>
    <n v="0.34"/>
    <n v="-21.64"/>
    <m/>
    <m/>
    <m/>
    <m/>
    <m/>
    <m/>
    <m/>
    <n v="40.04496558099973"/>
    <x v="1"/>
  </r>
  <r>
    <s v="46 / 18 . "/>
    <s v="AZ18_WHT01_ext_MP_bigol2_overgrowth_prof1_"/>
    <s v="olivine"/>
    <s v="Melt Pocket Overgrowth"/>
    <m/>
    <s v="bigol2_overgrowth"/>
    <s v="yes"/>
    <s v="prof_1"/>
    <s v="AZ18 WHT01_bigol2_overgrowth_prof_1"/>
    <m/>
    <x v="7"/>
    <d v="2021-02-01T00:00:00"/>
    <m/>
    <x v="1"/>
    <m/>
    <n v="49.019669999999998"/>
    <n v="40.419519999999999"/>
    <n v="5.0230999999999998E-2"/>
    <n v="1.8044999999999999E-2"/>
    <n v="10.06793"/>
    <m/>
    <n v="9.3019999999999995E-3"/>
    <n v="2.1201999999999999E-2"/>
    <n v="1.0959999999999999E-2"/>
    <x v="853"/>
    <n v="0.364811"/>
    <n v="100.13039999999999"/>
    <n v="89.668573667837819"/>
    <m/>
    <n v="-14711"/>
    <n v="-31795"/>
    <n v="-510"/>
    <n v="0.69"/>
    <n v="-24.12"/>
    <m/>
    <m/>
    <m/>
    <m/>
    <m/>
    <m/>
    <m/>
    <n v="42.549541393387926"/>
    <x v="1"/>
  </r>
  <r>
    <s v="46 / 19 . "/>
    <s v="AZ18_WHT01_ext_MP_bigol2_overgrowth_prof1_"/>
    <s v="olivine"/>
    <s v="Melt Pocket Overgrowth"/>
    <m/>
    <s v="bigol2_overgrowth"/>
    <s v="yes"/>
    <s v="prof_1"/>
    <s v="AZ18 WHT01_bigol2_overgrowth_prof_1"/>
    <m/>
    <x v="7"/>
    <d v="2021-02-01T00:00:00"/>
    <m/>
    <x v="1"/>
    <m/>
    <n v="48.789450000000002"/>
    <n v="40.5976"/>
    <n v="6.2706999999999999E-2"/>
    <n v="1.5831000000000001E-2"/>
    <n v="9.9221319999999995"/>
    <m/>
    <n v="9.2169999999999995E-3"/>
    <n v="2.2296E-2"/>
    <n v="1.031E-2"/>
    <x v="854"/>
    <n v="0.36484899999999998"/>
    <n v="99.942999999999998"/>
    <n v="89.759746549891972"/>
    <m/>
    <n v="-14711"/>
    <n v="-31795"/>
    <n v="-510"/>
    <n v="1.05"/>
    <n v="-26.59"/>
    <m/>
    <m/>
    <m/>
    <m/>
    <m/>
    <m/>
    <m/>
    <n v="45.045638346633133"/>
    <x v="1"/>
  </r>
  <r>
    <s v="46 / 20 . "/>
    <s v="AZ18_WHT01_ext_MP_bigol2_overgrowth_prof1_"/>
    <s v="olivine"/>
    <s v="Melt Pocket Overgrowth"/>
    <m/>
    <s v="bigol2_overgrowth"/>
    <s v="yes"/>
    <s v="prof_1"/>
    <s v="AZ18 WHT01_bigol2_overgrowth_prof_1"/>
    <m/>
    <x v="7"/>
    <d v="2021-02-01T00:00:00"/>
    <m/>
    <x v="1"/>
    <m/>
    <n v="48.69567"/>
    <n v="40.163620000000002"/>
    <n v="6.0539999999999997E-2"/>
    <n v="1.7898000000000001E-2"/>
    <n v="10.071479999999999"/>
    <m/>
    <n v="9.4219999999999998E-3"/>
    <n v="2.4459000000000002E-2"/>
    <n v="1.1476999999999999E-2"/>
    <x v="855"/>
    <n v="0.35470699999999999"/>
    <n v="99.563050000000004"/>
    <n v="89.603698490587561"/>
    <m/>
    <n v="-14711"/>
    <n v="-31795"/>
    <n v="-510"/>
    <n v="1.4"/>
    <n v="-29.07"/>
    <m/>
    <m/>
    <m/>
    <m/>
    <m/>
    <m/>
    <m/>
    <n v="47.55021415902133"/>
    <x v="1"/>
  </r>
  <r>
    <s v="47 / 1 . "/>
    <s v="San_Carlos_EDS_19"/>
    <s v="olivine"/>
    <s v="Standard"/>
    <m/>
    <m/>
    <m/>
    <m/>
    <s v="San Carlos__"/>
    <m/>
    <x v="5"/>
    <d v="2021-02-01T00:00:00"/>
    <m/>
    <x v="0"/>
    <m/>
    <n v="49.306939999999997"/>
    <n v="40.485399999999998"/>
    <n v="0.107224"/>
    <n v="1.6463999999999999E-2"/>
    <n v="9.4814539999999994"/>
    <m/>
    <n v="3.8683000000000002E-2"/>
    <n v="2.4112999999999999E-2"/>
    <n v="7.4739999999999997E-3"/>
    <x v="856"/>
    <n v="0.383604"/>
    <n v="99.994219999999999"/>
    <n v="90.262970610681549"/>
    <m/>
    <n v="-6487"/>
    <n v="32890"/>
    <n v="-485"/>
    <s v=" "/>
    <s v=" "/>
    <m/>
    <m/>
    <m/>
    <m/>
    <m/>
    <m/>
    <m/>
    <m/>
    <x v="0"/>
  </r>
  <r>
    <s v="49 / 1 . "/>
    <s v="San_Carlos_EDS_20"/>
    <s v="olivine"/>
    <s v="Standard"/>
    <m/>
    <m/>
    <m/>
    <m/>
    <s v="San Carlos__"/>
    <m/>
    <x v="5"/>
    <d v="2021-02-01T00:00:00"/>
    <m/>
    <x v="0"/>
    <m/>
    <n v="49.138689999999997"/>
    <n v="40.588329999999999"/>
    <n v="0.113312"/>
    <n v="2.3619999999999999E-2"/>
    <n v="9.4849820000000005"/>
    <m/>
    <n v="4.0468999999999998E-2"/>
    <n v="2.2003999999999999E-2"/>
    <n v="2.8839999999999998E-3"/>
    <x v="857"/>
    <n v="0.37554500000000002"/>
    <n v="99.937129999999996"/>
    <n v="90.229608385514709"/>
    <m/>
    <n v="-6554"/>
    <n v="32889"/>
    <n v="-485"/>
    <s v=" "/>
    <s v=" "/>
    <m/>
    <m/>
    <m/>
    <m/>
    <m/>
    <m/>
    <m/>
    <m/>
    <x v="0"/>
  </r>
  <r>
    <s v="50 / 1 . "/>
    <s v="San_Carlos_EDS_21"/>
    <s v="olivine"/>
    <s v="Standard"/>
    <m/>
    <m/>
    <m/>
    <m/>
    <s v="San Carlos__"/>
    <m/>
    <x v="5"/>
    <d v="2021-02-01T00:00:00"/>
    <m/>
    <x v="0"/>
    <m/>
    <n v="49.242429999999999"/>
    <n v="40.751289999999997"/>
    <n v="0.110263"/>
    <n v="2.1340000000000001E-2"/>
    <n v="9.4996609999999997"/>
    <m/>
    <n v="4.0355000000000002E-2"/>
    <n v="2.0105000000000001E-2"/>
    <n v="9.6600000000000002E-3"/>
    <x v="858"/>
    <n v="0.38321300000000003"/>
    <n v="100.2253"/>
    <n v="90.234565823998153"/>
    <m/>
    <n v="-6531"/>
    <n v="32898"/>
    <n v="-485"/>
    <s v=" "/>
    <s v=" "/>
    <m/>
    <m/>
    <m/>
    <m/>
    <m/>
    <m/>
    <m/>
    <m/>
    <x v="0"/>
  </r>
  <r>
    <s v="52 / 1 . "/>
    <s v="San_Carlos_EDS_22"/>
    <s v="olivine"/>
    <s v="Standard"/>
    <m/>
    <m/>
    <m/>
    <m/>
    <s v="San Carlos__"/>
    <m/>
    <x v="5"/>
    <d v="2021-02-01T00:00:00"/>
    <m/>
    <x v="0"/>
    <m/>
    <n v="49.265619999999998"/>
    <n v="40.77317"/>
    <n v="0.110417"/>
    <n v="1.5269E-2"/>
    <n v="9.4957039999999999"/>
    <m/>
    <n v="3.9482000000000003E-2"/>
    <n v="1.8450000000000001E-2"/>
    <n v="4.8500000000000001E-3"/>
    <x v="859"/>
    <n v="0.38062299999999999"/>
    <n v="100.246"/>
    <n v="90.242382498836875"/>
    <m/>
    <n v="-6531"/>
    <n v="32909"/>
    <n v="-485"/>
    <s v=" "/>
    <s v=" "/>
    <m/>
    <m/>
    <m/>
    <m/>
    <m/>
    <m/>
    <m/>
    <m/>
    <x v="0"/>
  </r>
  <r>
    <s v="53 / 1 . "/>
    <s v="San_Carlos_EDS_23"/>
    <s v="olivine"/>
    <s v="Standard"/>
    <m/>
    <m/>
    <m/>
    <m/>
    <s v="San Carlos__"/>
    <m/>
    <x v="5"/>
    <d v="2021-02-01T00:00:00"/>
    <m/>
    <x v="0"/>
    <m/>
    <n v="49.114449999999998"/>
    <n v="40.725279999999998"/>
    <n v="0.123428"/>
    <n v="1.3799000000000001E-2"/>
    <n v="9.6934660000000008"/>
    <m/>
    <n v="4.0592000000000003E-2"/>
    <n v="2.0974E-2"/>
    <n v="7.267E-3"/>
    <x v="860"/>
    <n v="0.37800899999999998"/>
    <n v="100.2604"/>
    <n v="90.031822261226154"/>
    <m/>
    <n v="-6556"/>
    <n v="33042"/>
    <n v="-485"/>
    <s v=" "/>
    <s v=" "/>
    <m/>
    <m/>
    <m/>
    <m/>
    <m/>
    <m/>
    <m/>
    <m/>
    <x v="0"/>
  </r>
  <r>
    <s v="55 / 1 . "/>
    <s v="San_Carlos_EDS_24"/>
    <s v="olivine"/>
    <s v="Standard"/>
    <m/>
    <m/>
    <m/>
    <m/>
    <s v="San Carlos__"/>
    <m/>
    <x v="5"/>
    <d v="2021-02-01T00:00:00"/>
    <m/>
    <x v="0"/>
    <m/>
    <n v="49.294719999999998"/>
    <n v="40.541780000000003"/>
    <n v="0.10806200000000001"/>
    <n v="1.3924000000000001E-2"/>
    <n v="9.6864570000000008"/>
    <m/>
    <n v="4.0791000000000001E-2"/>
    <n v="2.5395000000000001E-2"/>
    <n v="7.9369999999999996E-3"/>
    <x v="861"/>
    <n v="0.38591199999999998"/>
    <n v="100.247"/>
    <n v="90.071122809471262"/>
    <m/>
    <n v="-6527"/>
    <n v="33022"/>
    <n v="-485"/>
    <s v=" "/>
    <s v=" "/>
    <m/>
    <m/>
    <m/>
    <m/>
    <m/>
    <m/>
    <m/>
    <m/>
    <x v="0"/>
  </r>
  <r>
    <s v="56 / 1 . "/>
    <s v="San_Carlos_EDS_25"/>
    <s v="olivine"/>
    <s v="Standard"/>
    <m/>
    <m/>
    <m/>
    <m/>
    <s v="San Carlos__"/>
    <m/>
    <x v="5"/>
    <d v="2021-02-01T00:00:00"/>
    <m/>
    <x v="0"/>
    <m/>
    <n v="49.094149999999999"/>
    <n v="40.473230000000001"/>
    <n v="0.12174599999999999"/>
    <n v="8.7449999999999993E-3"/>
    <n v="9.5839909999999993"/>
    <m/>
    <n v="4.1729000000000002E-2"/>
    <n v="1.8296E-2"/>
    <n v="7.3109999999999998E-3"/>
    <x v="862"/>
    <n v="0.38367499999999999"/>
    <n v="99.878169999999997"/>
    <n v="90.129614751725953"/>
    <m/>
    <n v="-6561"/>
    <n v="33050"/>
    <n v="-485"/>
    <s v=" "/>
    <s v=" "/>
    <m/>
    <m/>
    <m/>
    <m/>
    <m/>
    <m/>
    <m/>
    <m/>
    <x v="0"/>
  </r>
  <r>
    <s v="58 / 1 . "/>
    <s v="San_Carlos_EDS_26"/>
    <s v="olivine"/>
    <s v="Standard"/>
    <m/>
    <m/>
    <m/>
    <m/>
    <s v="San Carlos__"/>
    <m/>
    <x v="5"/>
    <d v="2021-02-01T00:00:00"/>
    <m/>
    <x v="0"/>
    <m/>
    <n v="49.20758"/>
    <n v="40.734459999999999"/>
    <n v="0.117285"/>
    <n v="1.1023E-2"/>
    <n v="9.7145740000000007"/>
    <m/>
    <n v="4.1001000000000003E-2"/>
    <n v="2.2495000000000001E-2"/>
    <n v="8.4530000000000004E-3"/>
    <x v="863"/>
    <n v="0.376994"/>
    <n v="100.3763"/>
    <n v="90.029299323193726"/>
    <m/>
    <n v="-6569"/>
    <n v="33026"/>
    <n v="-485"/>
    <s v=" "/>
    <s v=" "/>
    <m/>
    <m/>
    <m/>
    <m/>
    <m/>
    <m/>
    <m/>
    <m/>
    <x v="0"/>
  </r>
  <r>
    <s v="59 / 1 . "/>
    <s v="San_Carlos_EDS_27"/>
    <s v="olivine"/>
    <s v="Standard"/>
    <m/>
    <m/>
    <m/>
    <m/>
    <s v="San Carlos__"/>
    <m/>
    <x v="5"/>
    <d v="2021-02-01T00:00:00"/>
    <m/>
    <x v="0"/>
    <m/>
    <n v="49.59366"/>
    <n v="40.462530000000001"/>
    <n v="0.11905499999999999"/>
    <n v="2.0719999999999999E-2"/>
    <n v="9.6426110000000005"/>
    <m/>
    <n v="4.2129E-2"/>
    <n v="2.3200999999999999E-2"/>
    <n v="5.2659999999999998E-3"/>
    <x v="864"/>
    <n v="0.38683200000000001"/>
    <n v="100.4426"/>
    <n v="90.165364805546162"/>
    <m/>
    <n v="-6542"/>
    <n v="33079"/>
    <n v="-485"/>
    <s v=" "/>
    <s v=" "/>
    <m/>
    <m/>
    <m/>
    <m/>
    <m/>
    <m/>
    <m/>
    <m/>
    <x v="0"/>
  </r>
  <r>
    <s v="61 / 1 . "/>
    <s v="San_Carlos_EDS_28"/>
    <s v="olivine"/>
    <s v="Standard"/>
    <m/>
    <m/>
    <m/>
    <m/>
    <s v="San Carlos__"/>
    <m/>
    <x v="5"/>
    <d v="2021-02-01T00:00:00"/>
    <m/>
    <x v="0"/>
    <m/>
    <n v="49.197009999999999"/>
    <n v="40.482399999999998"/>
    <n v="0.11311"/>
    <n v="1.3761000000000001E-2"/>
    <n v="9.5239790000000006"/>
    <m/>
    <n v="4.0434999999999999E-2"/>
    <n v="2.6554000000000001E-2"/>
    <n v="5.5500000000000002E-3"/>
    <x v="865"/>
    <n v="0.38017400000000001"/>
    <n v="99.924049999999994"/>
    <n v="90.203861687767755"/>
    <m/>
    <n v="-6554"/>
    <n v="33077"/>
    <n v="-485"/>
    <s v=" "/>
    <s v=" "/>
    <m/>
    <m/>
    <m/>
    <m/>
    <m/>
    <m/>
    <m/>
    <m/>
    <x v="0"/>
  </r>
  <r>
    <s v="62 / 1 . "/>
    <s v="San_Carlos_EDS_29"/>
    <s v="olivine"/>
    <s v="Standard"/>
    <m/>
    <m/>
    <m/>
    <m/>
    <s v="San Carlos__"/>
    <m/>
    <x v="5"/>
    <d v="2021-02-01T00:00:00"/>
    <m/>
    <x v="0"/>
    <m/>
    <n v="49.495399999999997"/>
    <n v="40.563360000000003"/>
    <n v="0.112263"/>
    <n v="1.4805E-2"/>
    <n v="9.6522170000000003"/>
    <m/>
    <n v="4.0622999999999999E-2"/>
    <n v="2.1269E-2"/>
    <n v="3.934E-3"/>
    <x v="866"/>
    <n v="0.38555800000000001"/>
    <n v="100.43680000000001"/>
    <n v="90.138918006377651"/>
    <m/>
    <n v="-6529"/>
    <n v="33082"/>
    <n v="-485"/>
    <s v=" "/>
    <s v=" "/>
    <m/>
    <m/>
    <m/>
    <m/>
    <m/>
    <m/>
    <m/>
    <m/>
    <x v="0"/>
  </r>
  <r>
    <s v="64 / 1 . "/>
    <s v="San_Carlos_EDS_30"/>
    <s v="olivine"/>
    <s v="Standard"/>
    <m/>
    <m/>
    <m/>
    <m/>
    <s v="San Carlos__"/>
    <m/>
    <x v="5"/>
    <d v="2021-02-01T00:00:00"/>
    <m/>
    <x v="0"/>
    <m/>
    <n v="49.61591"/>
    <n v="40.407919999999997"/>
    <n v="0.11777"/>
    <n v="1.1958E-2"/>
    <n v="9.6823589999999999"/>
    <m/>
    <n v="4.1815999999999999E-2"/>
    <n v="2.0740999999999999E-2"/>
    <n v="8.0800000000000004E-3"/>
    <x v="867"/>
    <n v="0.380633"/>
    <n v="100.4332"/>
    <n v="90.132820728575993"/>
    <m/>
    <n v="-6530"/>
    <n v="33092"/>
    <n v="-485"/>
    <s v=" "/>
    <s v=" "/>
    <m/>
    <m/>
    <m/>
    <m/>
    <m/>
    <m/>
    <m/>
    <m/>
    <x v="0"/>
  </r>
  <r>
    <s v="65 / 1 . "/>
    <s v="San_Carlos_EDS_31"/>
    <s v="olivine"/>
    <s v="Standard"/>
    <m/>
    <m/>
    <m/>
    <m/>
    <s v="San Carlos__"/>
    <m/>
    <x v="5"/>
    <d v="2021-02-01T00:00:00"/>
    <m/>
    <x v="0"/>
    <m/>
    <n v="49.481270000000002"/>
    <n v="40.471310000000003"/>
    <n v="0.124588"/>
    <n v="8.9680000000000003E-3"/>
    <n v="9.6156489999999994"/>
    <m/>
    <n v="3.9301999999999997E-2"/>
    <n v="2.2009000000000001E-2"/>
    <n v="9.0010000000000003E-3"/>
    <x v="868"/>
    <n v="0.37820300000000001"/>
    <n v="100.2945"/>
    <n v="90.170073822119591"/>
    <m/>
    <n v="-6566"/>
    <n v="33116"/>
    <n v="-485"/>
    <s v=" "/>
    <s v=" "/>
    <m/>
    <m/>
    <m/>
    <m/>
    <m/>
    <m/>
    <m/>
    <m/>
    <x v="0"/>
  </r>
  <r>
    <s v="66 / 1 . "/>
    <s v="AZ18_WHT06_MP_ol_overgrowth2_prof1_extended_"/>
    <s v="olivine"/>
    <s v="Melt Pocket Overgrowth"/>
    <m/>
    <s v="ol_overgrowth2"/>
    <s v="yes"/>
    <s v="prof_1"/>
    <s v="AZ18 WHT06_ol_overgrowth2_prof_1"/>
    <m/>
    <x v="6"/>
    <d v="2021-02-01T00:00:00"/>
    <s v="bad"/>
    <x v="0"/>
    <m/>
    <n v="51.3536"/>
    <n v="37.068510000000003"/>
    <n v="1.720987"/>
    <n v="0.14097699999999999"/>
    <n v="7.0679460000000001"/>
    <m/>
    <n v="0.74263800000000002"/>
    <n v="1.7470000000000001E-3"/>
    <n v="1.0219000000000001E-2"/>
    <x v="869"/>
    <n v="0.367558"/>
    <n v="98.579449999999994"/>
    <n v="92.832427295501617"/>
    <m/>
    <n v="-12365"/>
    <n v="-27922"/>
    <n v="-485"/>
    <n v="40"/>
    <n v="-25.35"/>
    <m/>
    <m/>
    <m/>
    <m/>
    <m/>
    <m/>
    <m/>
    <n v="0"/>
    <x v="3"/>
  </r>
  <r>
    <s v="66 / 2 . "/>
    <s v="AZ18_WHT06_MP_ol_overgrowth2_prof1_extended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51.334159999999997"/>
    <n v="38.304569999999998"/>
    <n v="0.169659"/>
    <n v="5.6564999999999997E-2"/>
    <n v="7.2637409999999996"/>
    <m/>
    <n v="3.3260999999999999E-2"/>
    <n v="1.8710000000000001E-3"/>
    <n v="3.4009999999999999E-3"/>
    <x v="870"/>
    <n v="0.38573299999999999"/>
    <n v="97.657749999999993"/>
    <n v="92.645888899703394"/>
    <m/>
    <n v="-12365"/>
    <n v="-27922"/>
    <n v="-485"/>
    <n v="35.159999999999997"/>
    <n v="-25.34"/>
    <m/>
    <m/>
    <m/>
    <m/>
    <m/>
    <m/>
    <m/>
    <n v="4.8400103305674911"/>
    <x v="3"/>
  </r>
  <r>
    <s v="66 / 3 . "/>
    <s v="AZ18_WHT06_MP_ol_overgrowth2_prof1_extended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51.209890000000001"/>
    <n v="38.716180000000001"/>
    <n v="0.11784699999999999"/>
    <n v="3.9329999999999997E-2"/>
    <n v="7.6845210000000002"/>
    <m/>
    <n v="1.414E-2"/>
    <n v="3.9509999999999997E-3"/>
    <n v="5.3439999999999998E-3"/>
    <x v="871"/>
    <n v="0.38642399999999999"/>
    <n v="98.286420000000007"/>
    <n v="92.235539218735497"/>
    <m/>
    <n v="-12365"/>
    <n v="-27922"/>
    <n v="-485"/>
    <n v="30.32"/>
    <n v="-25.33"/>
    <m/>
    <m/>
    <m/>
    <m/>
    <m/>
    <m/>
    <m/>
    <n v="9.6800206611349751"/>
    <x v="0"/>
  </r>
  <r>
    <s v="66 / 4 . "/>
    <s v="AZ18_WHT06_MP_ol_overgrowth2_prof1_extended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51.122419999999998"/>
    <n v="39.516509999999997"/>
    <n v="7.0667999999999995E-2"/>
    <n v="1.6125E-2"/>
    <n v="7.8630810000000002"/>
    <m/>
    <n v="3.813E-3"/>
    <n v="2.4970000000000001E-3"/>
    <n v="1.8550000000000001E-3"/>
    <x v="872"/>
    <n v="0.37179499999999999"/>
    <n v="99.092579999999998"/>
    <n v="92.056939410096945"/>
    <m/>
    <n v="-12365"/>
    <n v="-27922"/>
    <n v="-485"/>
    <n v="25.48"/>
    <n v="-25.32"/>
    <m/>
    <m/>
    <m/>
    <m/>
    <m/>
    <m/>
    <m/>
    <n v="14.520030991702463"/>
    <x v="0"/>
  </r>
  <r>
    <s v="66 / 5 . "/>
    <s v="AZ18_WHT06_MP_ol_overgrowth2_prof1_extended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50.916420000000002"/>
    <n v="39.972630000000002"/>
    <n v="5.4038000000000003E-2"/>
    <n v="1.2403000000000001E-2"/>
    <n v="8.1894690000000008"/>
    <m/>
    <n v="1.238E-3"/>
    <n v="5.4390000000000003E-3"/>
    <n v="7.4669999999999997E-3"/>
    <x v="873"/>
    <n v="0.381243"/>
    <n v="99.669139999999999"/>
    <n v="91.723817058197739"/>
    <m/>
    <n v="-12365"/>
    <n v="-27922"/>
    <n v="-485"/>
    <n v="20.64"/>
    <n v="-25.31"/>
    <m/>
    <m/>
    <m/>
    <m/>
    <m/>
    <m/>
    <m/>
    <n v="19.36004132226995"/>
    <x v="0"/>
  </r>
  <r>
    <s v="66 / 6 . "/>
    <s v="AZ18_WHT06_MP_ol_overgrowth2_prof1_extended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50.475589999999997"/>
    <n v="40.326560000000001"/>
    <n v="4.0982999999999999E-2"/>
    <n v="1.7474E-2"/>
    <n v="8.6023650000000007"/>
    <m/>
    <n v="8.3500000000000002E-4"/>
    <n v="2.8670000000000002E-3"/>
    <n v="4.9560000000000003E-3"/>
    <x v="874"/>
    <n v="0.38114399999999998"/>
    <n v="99.986859999999993"/>
    <n v="91.273662814758154"/>
    <m/>
    <n v="-12365"/>
    <n v="-27922"/>
    <n v="-485"/>
    <n v="15.8"/>
    <n v="-25.3"/>
    <m/>
    <m/>
    <m/>
    <m/>
    <m/>
    <m/>
    <m/>
    <n v="24.200051652837438"/>
    <x v="1"/>
  </r>
  <r>
    <s v="66 / 7 . "/>
    <s v="AZ18_WHT06_MP_ol_overgrowth2_prof1_extended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50.294119999999999"/>
    <n v="40.630629999999996"/>
    <n v="4.5166999999999999E-2"/>
    <n v="1.6301E-2"/>
    <n v="8.6208030000000004"/>
    <m/>
    <n v="1.1869999999999999E-3"/>
    <n v="3.9480000000000001E-3"/>
    <n v="3.8479999999999999E-3"/>
    <x v="875"/>
    <n v="0.37828299999999998"/>
    <n v="100.1294"/>
    <n v="91.227814722027333"/>
    <m/>
    <n v="-12365"/>
    <n v="-27922"/>
    <n v="-485"/>
    <n v="10.96"/>
    <n v="-25.29"/>
    <m/>
    <m/>
    <m/>
    <m/>
    <m/>
    <m/>
    <m/>
    <n v="29.040061983404925"/>
    <x v="1"/>
  </r>
  <r>
    <s v="66 / 8 . "/>
    <s v="AZ18_WHT06_MP_ol_overgrowth2_prof1_extended_"/>
    <s v="olivine"/>
    <s v="Melt Pocket Overgrowth"/>
    <m/>
    <s v="ol_overgrowth2"/>
    <s v="yes"/>
    <s v="prof_1"/>
    <s v="AZ18 WHT06_ol_overgrowth2_prof_1"/>
    <m/>
    <x v="6"/>
    <d v="2021-02-01T00:00:00"/>
    <m/>
    <x v="1"/>
    <m/>
    <n v="49.952179999999998"/>
    <n v="40.575629999999997"/>
    <n v="4.1199E-2"/>
    <n v="1.5871E-2"/>
    <n v="9.2399660000000008"/>
    <m/>
    <n v="1.7149999999999999E-3"/>
    <n v="9.9799999999999997E-4"/>
    <n v="3.6610000000000002E-3"/>
    <x v="876"/>
    <n v="0.37979499999999999"/>
    <n v="100.3472"/>
    <n v="90.598700008567974"/>
    <m/>
    <n v="-12365"/>
    <n v="-27922"/>
    <n v="-485"/>
    <n v="6.12"/>
    <n v="-25.28"/>
    <m/>
    <m/>
    <m/>
    <m/>
    <m/>
    <m/>
    <m/>
    <n v="33.880072313972413"/>
    <x v="1"/>
  </r>
  <r>
    <s v="66 / 9 . "/>
    <s v="AZ18_WHT06_MP_ol_overgrowth2_prof1_extended_"/>
    <s v="olivine"/>
    <s v="Melt Pocket Overgrowth"/>
    <m/>
    <s v="ol_overgrowth2"/>
    <m/>
    <s v="prof_1"/>
    <s v="AZ18 WHT06_ol_overgrowth2_prof_1"/>
    <m/>
    <x v="6"/>
    <d v="2021-02-01T00:00:00"/>
    <m/>
    <x v="1"/>
    <m/>
    <n v="49.522170000000003"/>
    <n v="40.641800000000003"/>
    <n v="3.5242000000000002E-2"/>
    <n v="1.3068E-2"/>
    <n v="8.9670100000000001"/>
    <m/>
    <n v="1.0280000000000001E-3"/>
    <n v="3.3939999999999999E-3"/>
    <n v="7.352E-3"/>
    <x v="877"/>
    <n v="0.38145899999999999"/>
    <n v="99.708770000000001"/>
    <n v="90.778894636454297"/>
    <m/>
    <n v="-12365"/>
    <n v="-27922"/>
    <n v="-485"/>
    <n v="1.28"/>
    <n v="-25.27"/>
    <m/>
    <m/>
    <m/>
    <m/>
    <m/>
    <m/>
    <m/>
    <n v="38.7200826445399"/>
    <x v="1"/>
  </r>
  <r>
    <s v="66 / 10 . "/>
    <s v="AZ18_WHT06_MP_ol_overgrowth2_prof1_extended_"/>
    <s v="olivine"/>
    <s v="Melt Pocket Overgrowth"/>
    <m/>
    <s v="ol_overgrowth2"/>
    <m/>
    <s v="prof_1"/>
    <s v="AZ18 WHT06_ol_overgrowth2_prof_1"/>
    <m/>
    <x v="6"/>
    <d v="2021-02-01T00:00:00"/>
    <m/>
    <x v="1"/>
    <m/>
    <n v="49.104610000000001"/>
    <n v="40.345230000000001"/>
    <n v="4.4119999999999999E-2"/>
    <n v="9.0189999999999992E-3"/>
    <n v="9.122026"/>
    <m/>
    <n v="6.8900000000000005E-4"/>
    <n v="1.755E-3"/>
    <n v="5.2690000000000002E-3"/>
    <x v="878"/>
    <n v="0.38499299999999997"/>
    <n v="99.152199999999993"/>
    <n v="90.562291208314932"/>
    <m/>
    <n v="-12365"/>
    <n v="-27922"/>
    <n v="-485"/>
    <n v="-3.56"/>
    <n v="-25.26"/>
    <m/>
    <m/>
    <m/>
    <m/>
    <m/>
    <m/>
    <m/>
    <n v="43.560092975107388"/>
    <x v="1"/>
  </r>
  <r>
    <s v="66 / 11 . "/>
    <s v="AZ18_WHT06_MP_ol_overgrowth2_prof1_extended_"/>
    <s v="olivine"/>
    <s v="Melt Pocket Overgrowth"/>
    <m/>
    <s v="ol_overgrowth2"/>
    <m/>
    <s v="prof_1"/>
    <s v="AZ18 WHT06_ol_overgrowth2_prof_1"/>
    <m/>
    <x v="6"/>
    <d v="2021-02-01T00:00:00"/>
    <m/>
    <x v="1"/>
    <m/>
    <n v="48.950949999999999"/>
    <n v="40.15043"/>
    <n v="3.4136E-2"/>
    <n v="1.2593999999999999E-2"/>
    <n v="9.2376749999999994"/>
    <m/>
    <n v="6.6600000000000003E-4"/>
    <n v="6.5690000000000002E-3"/>
    <n v="4.6509999999999998E-3"/>
    <x v="879"/>
    <n v="0.38211400000000001"/>
    <n v="98.918599999999998"/>
    <n v="90.426968664319418"/>
    <m/>
    <n v="-12365"/>
    <n v="-27922"/>
    <n v="-485"/>
    <n v="-8.41"/>
    <n v="-25.26"/>
    <m/>
    <m/>
    <m/>
    <m/>
    <m/>
    <m/>
    <m/>
    <n v="48.410092975107389"/>
    <x v="1"/>
  </r>
  <r>
    <s v="66 / 12 . "/>
    <s v="AZ18_WHT06_MP_ol_overgrowth2_prof1_extended_"/>
    <s v="olivine"/>
    <s v="Melt Pocket Overgrowth"/>
    <m/>
    <s v="ol_overgrowth2"/>
    <m/>
    <s v="prof_1"/>
    <s v="AZ18 WHT06_ol_overgrowth2_prof_1"/>
    <m/>
    <x v="6"/>
    <d v="2021-02-01T00:00:00"/>
    <s v="bad"/>
    <x v="0"/>
    <m/>
    <n v="48.351219999999998"/>
    <n v="39.561790000000002"/>
    <n v="4.0870999999999998E-2"/>
    <n v="1.4822E-2"/>
    <n v="9.0941700000000001"/>
    <m/>
    <n v="3.21E-4"/>
    <n v="2.591E-3"/>
    <n v="2.4190000000000001E-3"/>
    <x v="880"/>
    <n v="0.37739699999999998"/>
    <n v="97.58408"/>
    <n v="90.45574902467655"/>
    <m/>
    <n v="-12365"/>
    <n v="-27922"/>
    <n v="-485"/>
    <n v="-13.25"/>
    <n v="-25.25"/>
    <m/>
    <m/>
    <m/>
    <m/>
    <m/>
    <m/>
    <m/>
    <n v="53.250103305674877"/>
    <x v="0"/>
  </r>
  <r>
    <s v="66 / 13 . "/>
    <s v="AZ18_WHT06_MP_ol_overgrowth2_prof1_extended_"/>
    <s v="olivine"/>
    <s v="Melt Pocket Overgrowth"/>
    <m/>
    <s v="ol_overgrowth2"/>
    <m/>
    <s v="prof_1"/>
    <s v="AZ18 WHT06_ol_overgrowth2_prof_1"/>
    <m/>
    <x v="6"/>
    <d v="2021-02-01T00:00:00"/>
    <s v="bad"/>
    <x v="0"/>
    <m/>
    <n v="47.706389999999999"/>
    <n v="38.831009999999999"/>
    <n v="3.4909999999999997E-2"/>
    <n v="6.3899999999999998E-3"/>
    <n v="9.3166080000000004"/>
    <m/>
    <n v="1.8890000000000001E-3"/>
    <n v="6.9649999999999998E-3"/>
    <n v="4.9360000000000003E-3"/>
    <x v="881"/>
    <n v="0.38334499999999999"/>
    <n v="96.424350000000004"/>
    <n v="90.126238410313718"/>
    <m/>
    <n v="-12365"/>
    <n v="-27922"/>
    <n v="-485"/>
    <n v="-18.09"/>
    <n v="-25.24"/>
    <m/>
    <m/>
    <m/>
    <m/>
    <m/>
    <m/>
    <m/>
    <n v="58.090113636242364"/>
    <x v="0"/>
  </r>
  <r>
    <s v="66 / 14 . "/>
    <s v="AZ18_WHT06_MP_ol_overgrowth2_prof1_extended_"/>
    <s v="olivine"/>
    <s v="Melt Pocket Overgrowth"/>
    <m/>
    <s v="ol_overgrowth2"/>
    <m/>
    <s v="prof_1"/>
    <s v="AZ18 WHT06_ol_overgrowth2_prof_1"/>
    <m/>
    <x v="6"/>
    <d v="2021-02-01T00:00:00"/>
    <s v="bad"/>
    <x v="0"/>
    <m/>
    <n v="46.655970000000003"/>
    <n v="38.11318"/>
    <n v="4.9572999999999999E-2"/>
    <n v="3.4819999999999999E-3"/>
    <n v="9.1567170000000004"/>
    <m/>
    <n v="7.5720999999999997E-2"/>
    <n v="3.1080000000000001E-3"/>
    <n v="6.2230000000000002E-3"/>
    <x v="882"/>
    <n v="0.36152000000000001"/>
    <n v="94.557640000000006"/>
    <n v="90.082071435615788"/>
    <m/>
    <n v="-12365"/>
    <n v="-27922"/>
    <n v="-485"/>
    <n v="-22.93"/>
    <n v="-25.23"/>
    <m/>
    <m/>
    <m/>
    <m/>
    <m/>
    <m/>
    <m/>
    <n v="62.930123966809852"/>
    <x v="0"/>
  </r>
  <r>
    <s v="66 / 15 . "/>
    <s v="AZ18_WHT06_MP_ol_overgrowth2_prof1_extended_"/>
    <s v="olivine"/>
    <s v="Melt Pocket Overgrowth"/>
    <m/>
    <s v="ol_overgrowth2"/>
    <m/>
    <s v="prof_1"/>
    <s v="AZ18 WHT06_ol_overgrowth2_prof_1"/>
    <m/>
    <x v="6"/>
    <d v="2021-02-01T00:00:00"/>
    <s v="bad"/>
    <x v="0"/>
    <m/>
    <n v="46.595280000000002"/>
    <n v="36.99485"/>
    <n v="4.5232000000000001E-2"/>
    <n v="6.7910000000000002E-3"/>
    <n v="9.0957360000000005"/>
    <m/>
    <n v="3.4074E-2"/>
    <n v="7.6870000000000003E-3"/>
    <n v="5.6309999999999997E-3"/>
    <x v="883"/>
    <n v="0.37931300000000001"/>
    <n v="93.298630000000003"/>
    <n v="90.130037389752005"/>
    <m/>
    <n v="-12365"/>
    <n v="-27922"/>
    <n v="-485"/>
    <n v="-27.77"/>
    <n v="-25.22"/>
    <m/>
    <m/>
    <m/>
    <m/>
    <m/>
    <m/>
    <m/>
    <n v="67.770134297377339"/>
    <x v="0"/>
  </r>
  <r>
    <s v="66 / 16 . "/>
    <s v="AZ18_WHT06_MP_ol_overgrowth2_prof1_extended_"/>
    <s v="olivine"/>
    <s v="Melt Pocket Overgrowth"/>
    <m/>
    <s v="ol_overgrowth2"/>
    <m/>
    <s v="prof_1"/>
    <s v="AZ18 WHT06_ol_overgrowth2_prof_1"/>
    <m/>
    <x v="6"/>
    <d v="2021-02-01T00:00:00"/>
    <s v="bad"/>
    <x v="0"/>
    <m/>
    <n v="45.904060000000001"/>
    <n v="35.905670000000001"/>
    <n v="3.755E-2"/>
    <n v="8.6420000000000004E-3"/>
    <n v="9.3190039999999996"/>
    <m/>
    <n v="1.9000000000000001E-5"/>
    <n v="4.7730000000000003E-3"/>
    <n v="5.424E-3"/>
    <x v="884"/>
    <n v="0.38256800000000002"/>
    <n v="91.704179999999994"/>
    <n v="89.77583414109472"/>
    <m/>
    <n v="-12365"/>
    <n v="-27922"/>
    <n v="-485"/>
    <n v="-32.61"/>
    <n v="-25.21"/>
    <m/>
    <m/>
    <m/>
    <m/>
    <m/>
    <m/>
    <m/>
    <n v="72.610144627944834"/>
    <x v="0"/>
  </r>
  <r>
    <s v="66 / 17 . "/>
    <s v="AZ18_WHT06_MP_ol_overgrowth2_prof1_extended_"/>
    <s v="olivine"/>
    <s v="Melt Pocket Overgrowth"/>
    <m/>
    <s v="ol_overgrowth2"/>
    <m/>
    <s v="prof_1"/>
    <s v="AZ18 WHT06_ol_overgrowth2_prof_1"/>
    <m/>
    <x v="6"/>
    <d v="2021-02-01T00:00:00"/>
    <s v="bad"/>
    <x v="0"/>
    <m/>
    <n v="45.077620000000003"/>
    <n v="34.695419999999999"/>
    <n v="4.0055E-2"/>
    <n v="6.7349999999999997E-3"/>
    <n v="9.2948070000000005"/>
    <m/>
    <n v="1.9000000000000001E-5"/>
    <n v="8.2990000000000008E-3"/>
    <n v="4.3489999999999996E-3"/>
    <x v="885"/>
    <n v="0.37874099999999999"/>
    <n v="89.644000000000005"/>
    <n v="89.632051805812679"/>
    <m/>
    <n v="-12365"/>
    <n v="-27922"/>
    <n v="-485"/>
    <n v="-37.450000000000003"/>
    <n v="-25.2"/>
    <m/>
    <m/>
    <m/>
    <m/>
    <m/>
    <m/>
    <m/>
    <n v="77.450154958512329"/>
    <x v="0"/>
  </r>
  <r>
    <s v="66 / 18 . "/>
    <s v="AZ18_WHT06_MP_ol_overgrowth2_prof1_extended_"/>
    <s v="olivine"/>
    <s v="Melt Pocket Overgrowth"/>
    <m/>
    <s v="ol_overgrowth2"/>
    <m/>
    <s v="prof_1"/>
    <s v="AZ18 WHT06_ol_overgrowth2_prof_1"/>
    <m/>
    <x v="6"/>
    <d v="2021-02-01T00:00:00"/>
    <s v="bad"/>
    <x v="0"/>
    <m/>
    <n v="44.001669999999997"/>
    <n v="33.458550000000002"/>
    <n v="4.5463999999999997E-2"/>
    <n v="9.5699999999999995E-4"/>
    <n v="9.2532920000000001"/>
    <m/>
    <n v="1.9000000000000001E-5"/>
    <n v="4.6039999999999996E-3"/>
    <n v="5.3030000000000004E-3"/>
    <x v="886"/>
    <n v="0.37943199999999999"/>
    <n v="87.284809999999993"/>
    <n v="89.447718788185739"/>
    <m/>
    <n v="-12365"/>
    <n v="-27922"/>
    <n v="-485"/>
    <n v="-42.29"/>
    <n v="-25.19"/>
    <m/>
    <m/>
    <m/>
    <m/>
    <m/>
    <m/>
    <m/>
    <n v="82.290165289079809"/>
    <x v="0"/>
  </r>
  <r>
    <s v="66 / 19 . "/>
    <s v="AZ18_WHT06_MP_ol_overgrowth2_prof1_extended_"/>
    <s v="olivine"/>
    <s v="Melt Pocket Overgrowth"/>
    <m/>
    <s v="ol_overgrowth2"/>
    <m/>
    <s v="prof_1"/>
    <s v="AZ18 WHT06_ol_overgrowth2_prof_1"/>
    <m/>
    <x v="6"/>
    <d v="2021-02-01T00:00:00"/>
    <s v="bad"/>
    <x v="0"/>
    <m/>
    <n v="43.011290000000002"/>
    <n v="32.318159999999999"/>
    <n v="3.8351999999999997E-2"/>
    <n v="6.5040000000000002E-3"/>
    <n v="9.1653590000000005"/>
    <m/>
    <n v="1.9000000000000001E-5"/>
    <n v="3.6129999999999999E-3"/>
    <n v="4.2849999999999997E-3"/>
    <x v="887"/>
    <n v="0.382409"/>
    <n v="85.06335"/>
    <n v="89.322318864761144"/>
    <m/>
    <n v="-12365"/>
    <n v="-27922"/>
    <n v="-485"/>
    <n v="-47.13"/>
    <n v="-25.18"/>
    <m/>
    <m/>
    <m/>
    <m/>
    <m/>
    <m/>
    <m/>
    <n v="87.130175619647304"/>
    <x v="0"/>
  </r>
  <r>
    <s v="66 / 20 . "/>
    <s v="AZ18_WHT06_MP_ol_overgrowth2_prof1_extended_"/>
    <s v="olivine"/>
    <s v="Melt Pocket Overgrowth"/>
    <m/>
    <s v="ol_overgrowth2"/>
    <m/>
    <s v="prof_1"/>
    <s v="AZ18 WHT06_ol_overgrowth2_prof_1"/>
    <m/>
    <x v="6"/>
    <d v="2021-02-01T00:00:00"/>
    <s v="bad"/>
    <x v="0"/>
    <m/>
    <n v="42.451079999999997"/>
    <n v="31.445730000000001"/>
    <n v="4.1453999999999998E-2"/>
    <n v="5.04E-4"/>
    <n v="9.1585809999999999"/>
    <m/>
    <n v="1.9000000000000001E-5"/>
    <n v="3.5119999999999999E-3"/>
    <n v="3.9789999999999999E-3"/>
    <x v="888"/>
    <n v="0.38239699999999999"/>
    <n v="83.628110000000007"/>
    <n v="89.203757724225028"/>
    <m/>
    <n v="-12365"/>
    <n v="-27922"/>
    <n v="-485"/>
    <n v="-51.97"/>
    <n v="-25.17"/>
    <m/>
    <m/>
    <m/>
    <m/>
    <m/>
    <m/>
    <m/>
    <n v="91.970185950214784"/>
    <x v="0"/>
  </r>
  <r>
    <s v="67 / 1 . "/>
    <s v="GCB1A_R31_MPOl5_prof1_retake_"/>
    <s v="olivine"/>
    <s v="Melt Pocket Overgrowth"/>
    <m/>
    <s v="MP_Ol5"/>
    <m/>
    <s v="prof_1"/>
    <s v="GCB1A R31_MP_Ol5_prof_1"/>
    <m/>
    <x v="9"/>
    <d v="2021-02-01T00:00:00"/>
    <s v="bad"/>
    <x v="0"/>
    <m/>
    <n v="13.43374"/>
    <n v="46.943910000000002"/>
    <n v="6.5210059999999999"/>
    <n v="4.9463E-2"/>
    <n v="3.0666169999999999"/>
    <m/>
    <n v="15.776590000000001"/>
    <n v="2.5964999999999998E-2"/>
    <n v="5.1781000000000001E-2"/>
    <x v="889"/>
    <n v="0.12559799999999999"/>
    <n v="86.089039999999997"/>
    <n v="88.647787954472662"/>
    <m/>
    <n v="9595"/>
    <n v="-24440"/>
    <n v="-585"/>
    <n v="-24.4"/>
    <n v="12"/>
    <m/>
    <m/>
    <m/>
    <m/>
    <m/>
    <m/>
    <m/>
    <n v="0"/>
    <x v="3"/>
  </r>
  <r>
    <s v="67 / 2 . "/>
    <s v="GCB1A_R31_MPOl5_prof1_retake_"/>
    <s v="olivine"/>
    <s v="Melt Pocket Overgrowth"/>
    <m/>
    <s v="MP_Ol5"/>
    <s v="yes"/>
    <s v="prof_1"/>
    <s v="GCB1A R31_MP_Ol5_prof_1"/>
    <m/>
    <x v="9"/>
    <d v="2021-02-01T00:00:00"/>
    <s v="bad"/>
    <x v="0"/>
    <m/>
    <n v="49.50797"/>
    <n v="40.150309999999998"/>
    <n v="0.200929"/>
    <n v="6.0864000000000001E-2"/>
    <n v="8.5649320000000007"/>
    <m/>
    <n v="0.41288000000000002"/>
    <n v="9.3229999999999997E-3"/>
    <n v="9.1800000000000007E-3"/>
    <x v="890"/>
    <n v="0.27978199999999998"/>
    <n v="99.357349999999997"/>
    <n v="91.153485226601035"/>
    <m/>
    <n v="9595"/>
    <n v="-24440"/>
    <n v="-585"/>
    <n v="-22.12"/>
    <n v="10.88"/>
    <m/>
    <m/>
    <m/>
    <m/>
    <m/>
    <m/>
    <m/>
    <n v="2.5402362094891862"/>
    <x v="3"/>
  </r>
  <r>
    <s v="67 / 3 . "/>
    <s v="GCB1A_R31_MPOl5_prof1_retake_"/>
    <s v="olivine"/>
    <s v="Melt Pocket Overgrowth"/>
    <m/>
    <s v="MP_Ol5"/>
    <s v="yes"/>
    <s v="prof_1"/>
    <s v="GCB1A R31_MP_Ol5_prof_1"/>
    <m/>
    <x v="9"/>
    <d v="2021-02-01T00:00:00"/>
    <m/>
    <x v="1"/>
    <m/>
    <n v="50.726120000000002"/>
    <n v="39.954270000000001"/>
    <n v="0.147229"/>
    <n v="5.6892999999999999E-2"/>
    <n v="8.1617440000000006"/>
    <m/>
    <n v="3.0075999999999999E-2"/>
    <n v="3.8289999999999999E-3"/>
    <n v="9.7800000000000005E-3"/>
    <x v="891"/>
    <n v="0.29172799999999999"/>
    <n v="99.532169999999994"/>
    <n v="91.721135497672876"/>
    <m/>
    <n v="9595"/>
    <n v="-24440"/>
    <n v="-585"/>
    <n v="-19.829999999999998"/>
    <n v="9.76"/>
    <m/>
    <m/>
    <m/>
    <m/>
    <m/>
    <m/>
    <m/>
    <n v="5.0894517751093264"/>
    <x v="3"/>
  </r>
  <r>
    <s v="67 / 4 . "/>
    <s v="GCB1A_R31_MPOl5_prof1_retake_"/>
    <s v="olivine"/>
    <s v="Melt Pocket Overgrowth"/>
    <m/>
    <s v="MP_Ol5"/>
    <s v="yes"/>
    <s v="prof_1"/>
    <s v="GCB1A R31_MP_Ol5_prof_1"/>
    <m/>
    <x v="9"/>
    <d v="2021-02-01T00:00:00"/>
    <m/>
    <x v="1"/>
    <m/>
    <n v="50.651989999999998"/>
    <n v="40.384329999999999"/>
    <n v="0.12955900000000001"/>
    <n v="6.7319000000000004E-2"/>
    <n v="8.1651019999999992"/>
    <m/>
    <n v="3.2086999999999997E-2"/>
    <n v="5.4590000000000003E-3"/>
    <n v="1.0321E-2"/>
    <x v="892"/>
    <n v="0.30243399999999998"/>
    <n v="99.889629999999997"/>
    <n v="91.706894402520277"/>
    <m/>
    <n v="9595"/>
    <n v="-24440"/>
    <n v="-585"/>
    <n v="-17.55"/>
    <n v="8.64"/>
    <m/>
    <m/>
    <m/>
    <m/>
    <m/>
    <m/>
    <m/>
    <n v="7.6296879845985126"/>
    <x v="3"/>
  </r>
  <r>
    <s v="67 / 5 . "/>
    <s v="GCB1A_R31_MPOl5_prof1_retake_"/>
    <s v="olivine"/>
    <s v="Melt Pocket Overgrowth"/>
    <m/>
    <s v="MP_Ol5"/>
    <s v="yes"/>
    <s v="prof_1"/>
    <s v="GCB1A R31_MP_Ol5_prof_1"/>
    <m/>
    <x v="9"/>
    <d v="2021-02-01T00:00:00"/>
    <m/>
    <x v="1"/>
    <m/>
    <n v="50.728110000000001"/>
    <n v="40.154649999999997"/>
    <n v="0.12316199999999999"/>
    <n v="5.2928000000000003E-2"/>
    <n v="8.0939250000000005"/>
    <m/>
    <n v="3.2006E-2"/>
    <n v="4.6740000000000002E-3"/>
    <n v="8.0110000000000008E-3"/>
    <x v="893"/>
    <n v="0.30275999999999997"/>
    <n v="99.639529999999993"/>
    <n v="91.784570626353414"/>
    <m/>
    <n v="9595"/>
    <n v="-24440"/>
    <n v="-585"/>
    <n v="-15.26"/>
    <n v="7.53"/>
    <m/>
    <m/>
    <m/>
    <m/>
    <m/>
    <m/>
    <m/>
    <n v="10.174525896922205"/>
    <x v="3"/>
  </r>
  <r>
    <s v="67 / 6 . "/>
    <s v="GCB1A_R31_MPOl5_prof1_retake_"/>
    <s v="olivine"/>
    <s v="Melt Pocket Overgrowth"/>
    <m/>
    <s v="MP_Ol5"/>
    <s v="yes"/>
    <s v="prof_1"/>
    <s v="GCB1A R31_MP_Ol5_prof_1"/>
    <m/>
    <x v="9"/>
    <d v="2021-02-01T00:00:00"/>
    <m/>
    <x v="1"/>
    <m/>
    <n v="51.175620000000002"/>
    <n v="40.277430000000003"/>
    <n v="0.12357899999999999"/>
    <n v="5.5384999999999997E-2"/>
    <n v="7.8938309999999996"/>
    <m/>
    <n v="2.9864000000000002E-2"/>
    <n v="1.395E-3"/>
    <n v="8.7349999999999997E-3"/>
    <x v="894"/>
    <n v="0.32010499999999997"/>
    <n v="100.0193"/>
    <n v="92.035979520042503"/>
    <m/>
    <n v="9595"/>
    <n v="-24440"/>
    <n v="-585"/>
    <n v="-12.98"/>
    <n v="6.41"/>
    <m/>
    <m/>
    <m/>
    <m/>
    <m/>
    <m/>
    <m/>
    <n v="12.714762106411392"/>
    <x v="0"/>
  </r>
  <r>
    <s v="67 / 7 . "/>
    <s v="GCB1A_R31_MPOl5_prof1_retake_"/>
    <s v="olivine"/>
    <s v="Melt Pocket Overgrowth"/>
    <m/>
    <s v="MP_Ol5"/>
    <s v="yes"/>
    <s v="prof_1"/>
    <s v="GCB1A R31_MP_Ol5_prof_1"/>
    <m/>
    <x v="9"/>
    <d v="2021-02-01T00:00:00"/>
    <m/>
    <x v="1"/>
    <m/>
    <n v="50.998379999999997"/>
    <n v="40.213569999999997"/>
    <n v="0.109595"/>
    <n v="5.0818000000000002E-2"/>
    <n v="8.0012460000000001"/>
    <m/>
    <n v="2.4854999999999999E-2"/>
    <n v="4.548E-3"/>
    <n v="8.9669999999999993E-3"/>
    <x v="895"/>
    <n v="0.32374000000000003"/>
    <n v="99.878020000000006"/>
    <n v="91.910590011513719"/>
    <m/>
    <n v="9595"/>
    <n v="-24440"/>
    <n v="-585"/>
    <n v="-10.69"/>
    <n v="5.29"/>
    <m/>
    <m/>
    <m/>
    <m/>
    <m/>
    <m/>
    <m/>
    <n v="15.263977672031531"/>
    <x v="0"/>
  </r>
  <r>
    <s v="67 / 8 . "/>
    <s v="GCB1A_R31_MPOl5_prof1_retake_"/>
    <s v="olivine"/>
    <s v="Melt Pocket Overgrowth"/>
    <m/>
    <s v="MP_Ol5"/>
    <s v="yes"/>
    <s v="prof_1"/>
    <s v="GCB1A R31_MP_Ol5_prof_1"/>
    <m/>
    <x v="9"/>
    <d v="2021-02-01T00:00:00"/>
    <m/>
    <x v="1"/>
    <m/>
    <n v="50.725259999999999"/>
    <n v="40.170819999999999"/>
    <n v="0.10331"/>
    <n v="3.9376000000000001E-2"/>
    <n v="8.0820950000000007"/>
    <m/>
    <n v="1.3313999999999999E-2"/>
    <n v="2.325E-2"/>
    <n v="7.9500000000000005E-3"/>
    <x v="896"/>
    <n v="0.32877600000000001"/>
    <n v="99.628979999999999"/>
    <n v="91.795170054818342"/>
    <m/>
    <n v="9595"/>
    <n v="-24440"/>
    <n v="-585"/>
    <n v="-8.41"/>
    <n v="4.17"/>
    <m/>
    <m/>
    <m/>
    <m/>
    <m/>
    <m/>
    <m/>
    <n v="17.80421388152072"/>
    <x v="0"/>
  </r>
  <r>
    <s v="67 / 9 . "/>
    <s v="GCB1A_R31_MPOl5_prof1_retake_"/>
    <s v="olivine"/>
    <s v="Melt Pocket Overgrowth"/>
    <m/>
    <s v="MP_Ol5"/>
    <s v="yes"/>
    <s v="prof_1"/>
    <s v="GCB1A R31_MP_Ol5_prof_1"/>
    <m/>
    <x v="9"/>
    <d v="2021-02-01T00:00:00"/>
    <m/>
    <x v="1"/>
    <m/>
    <n v="50.369390000000003"/>
    <n v="40.035139999999998"/>
    <n v="9.5699000000000006E-2"/>
    <n v="3.8234999999999998E-2"/>
    <n v="8.2330930000000002"/>
    <m/>
    <n v="1.1776999999999999E-2"/>
    <n v="2.4438999999999999E-2"/>
    <n v="6.5110000000000003E-3"/>
    <x v="897"/>
    <n v="0.33255299999999999"/>
    <n v="99.281220000000005"/>
    <n v="91.600662763952258"/>
    <m/>
    <n v="9595"/>
    <n v="-24440"/>
    <n v="-585"/>
    <n v="-6.13"/>
    <n v="3.05"/>
    <m/>
    <m/>
    <m/>
    <m/>
    <m/>
    <m/>
    <m/>
    <n v="20.344450091009911"/>
    <x v="0"/>
  </r>
  <r>
    <s v="67 / 10 . "/>
    <s v="GCB1A_R31_MPOl5_prof1_retake_"/>
    <s v="olivine"/>
    <s v="Melt Pocket Overgrowth"/>
    <m/>
    <s v="MP_Ol5"/>
    <s v="yes"/>
    <s v="prof_1"/>
    <s v="GCB1A R31_MP_Ol5_prof_1"/>
    <m/>
    <x v="9"/>
    <d v="2021-02-01T00:00:00"/>
    <m/>
    <x v="1"/>
    <m/>
    <n v="50.61862"/>
    <n v="40.231409999999997"/>
    <n v="8.6705000000000004E-2"/>
    <n v="3.2883000000000003E-2"/>
    <n v="8.5322809999999993"/>
    <m/>
    <n v="1.227E-2"/>
    <n v="2.9923999999999999E-2"/>
    <n v="7.424E-3"/>
    <x v="898"/>
    <n v="0.34798699999999999"/>
    <n v="100.0301"/>
    <n v="91.360960984673426"/>
    <m/>
    <n v="9595"/>
    <n v="-24440"/>
    <n v="-585"/>
    <n v="-3.84"/>
    <n v="1.93"/>
    <m/>
    <m/>
    <m/>
    <m/>
    <m/>
    <m/>
    <m/>
    <n v="22.893665656630048"/>
    <x v="0"/>
  </r>
  <r>
    <s v="67 / 11 . "/>
    <s v="GCB1A_R31_MPOl5_prof1_retake_"/>
    <s v="olivine"/>
    <s v="Melt Pocket Overgrowth"/>
    <m/>
    <s v="MP_Ol5"/>
    <s v="yes"/>
    <s v="prof_1"/>
    <s v="GCB1A R31_MP_Ol5_prof_1"/>
    <m/>
    <x v="9"/>
    <d v="2021-02-01T00:00:00"/>
    <m/>
    <x v="1"/>
    <m/>
    <n v="50.616410000000002"/>
    <n v="40.17015"/>
    <n v="6.7192000000000002E-2"/>
    <n v="2.7729E-2"/>
    <n v="8.6198800000000002"/>
    <m/>
    <n v="1.2729000000000001E-2"/>
    <n v="2.6318999999999999E-2"/>
    <n v="5.2259999999999997E-3"/>
    <x v="899"/>
    <n v="0.35882199999999997"/>
    <n v="100.0385"/>
    <n v="91.279651339492531"/>
    <m/>
    <n v="9595"/>
    <n v="-24440"/>
    <n v="-585"/>
    <n v="-1.56"/>
    <n v="0.82"/>
    <m/>
    <m/>
    <m/>
    <m/>
    <m/>
    <m/>
    <m/>
    <n v="25.429508711710547"/>
    <x v="1"/>
  </r>
  <r>
    <s v="67 / 12 . "/>
    <s v="GCB1A_R31_MPOl5_prof1_retake_"/>
    <s v="olivine"/>
    <s v="Melt Pocket Overgrowth"/>
    <m/>
    <s v="MP_Ol5"/>
    <s v="yes"/>
    <s v="prof_1"/>
    <s v="GCB1A R31_MP_Ol5_prof_1"/>
    <m/>
    <x v="9"/>
    <d v="2021-02-01T00:00:00"/>
    <m/>
    <x v="1"/>
    <m/>
    <n v="50.565820000000002"/>
    <n v="40.29609"/>
    <n v="6.3044000000000003E-2"/>
    <n v="2.7883000000000002E-2"/>
    <n v="8.7440339999999992"/>
    <m/>
    <n v="1.2829999999999999E-2"/>
    <n v="2.3361E-2"/>
    <n v="6.254E-3"/>
    <x v="900"/>
    <n v="0.358987"/>
    <n v="100.23739999999999"/>
    <n v="91.157090390577267"/>
    <m/>
    <n v="9595"/>
    <n v="-24440"/>
    <n v="-585"/>
    <n v="0.73"/>
    <n v="-0.3"/>
    <m/>
    <m/>
    <m/>
    <m/>
    <m/>
    <m/>
    <m/>
    <n v="27.978724277330684"/>
    <x v="1"/>
  </r>
  <r>
    <s v="67 / 13 . "/>
    <s v="GCB1A_R31_MPOl5_prof1_retake_"/>
    <s v="olivine"/>
    <s v="Melt Pocket Overgrowth"/>
    <m/>
    <s v="MP_Ol5"/>
    <s v="yes"/>
    <s v="prof_1"/>
    <s v="GCB1A R31_MP_Ol5_prof_1"/>
    <m/>
    <x v="9"/>
    <d v="2021-02-01T00:00:00"/>
    <m/>
    <x v="1"/>
    <m/>
    <n v="50.343690000000002"/>
    <n v="40.175579999999997"/>
    <n v="5.8486000000000003E-2"/>
    <n v="1.9352999999999999E-2"/>
    <n v="8.8320779999999992"/>
    <m/>
    <n v="1.2319E-2"/>
    <n v="2.3587E-2"/>
    <n v="6.0429999999999998E-3"/>
    <x v="901"/>
    <n v="0.35585499999999998"/>
    <n v="99.968140000000005"/>
    <n v="91.04014864389967"/>
    <m/>
    <n v="9595"/>
    <n v="-24440"/>
    <n v="-585"/>
    <n v="3.01"/>
    <n v="-1.42"/>
    <m/>
    <m/>
    <m/>
    <m/>
    <m/>
    <m/>
    <m/>
    <n v="30.518960486819871"/>
    <x v="1"/>
  </r>
  <r>
    <s v="67 / 14 . "/>
    <s v="GCB1A_R31_MPOl5_prof1_retake_"/>
    <s v="olivine"/>
    <s v="Melt Pocket Overgrowth"/>
    <m/>
    <s v="MP_Ol5"/>
    <s v="yes"/>
    <s v="prof_1"/>
    <s v="GCB1A R31_MP_Ol5_prof_1"/>
    <m/>
    <x v="9"/>
    <d v="2021-02-01T00:00:00"/>
    <m/>
    <x v="1"/>
    <m/>
    <n v="50.165599999999998"/>
    <n v="39.881740000000001"/>
    <n v="5.3151999999999998E-2"/>
    <n v="2.1801999999999998E-2"/>
    <n v="9.1233839999999997"/>
    <m/>
    <n v="1.2184E-2"/>
    <n v="2.0213999999999999E-2"/>
    <n v="7.9430000000000004E-3"/>
    <x v="902"/>
    <n v="0.35896499999999998"/>
    <n v="99.793319999999994"/>
    <n v="90.74217502572472"/>
    <m/>
    <n v="9595"/>
    <n v="-24440"/>
    <n v="-585"/>
    <n v="5.29"/>
    <n v="-2.54"/>
    <m/>
    <m/>
    <m/>
    <m/>
    <m/>
    <m/>
    <m/>
    <n v="33.059196696309058"/>
    <x v="1"/>
  </r>
  <r>
    <s v="67 / 15 . "/>
    <s v="GCB1A_R31_MPOl5_prof1_retake_"/>
    <s v="olivine"/>
    <s v="Melt Pocket Overgrowth"/>
    <m/>
    <s v="MP_Ol5"/>
    <s v="yes"/>
    <s v="prof_1"/>
    <s v="GCB1A R31_MP_Ol5_prof_1"/>
    <m/>
    <x v="9"/>
    <d v="2021-02-01T00:00:00"/>
    <m/>
    <x v="1"/>
    <m/>
    <n v="50.002870000000001"/>
    <n v="39.888199999999998"/>
    <n v="4.8961999999999999E-2"/>
    <n v="1.8565999999999999E-2"/>
    <n v="9.1231019999999994"/>
    <m/>
    <n v="1.1328E-2"/>
    <n v="2.1472999999999999E-2"/>
    <n v="6.5279999999999999E-3"/>
    <x v="903"/>
    <n v="0.36040100000000003"/>
    <n v="99.620289999999997"/>
    <n v="90.715099157447739"/>
    <m/>
    <n v="9595"/>
    <n v="-24440"/>
    <n v="-585"/>
    <n v="7.58"/>
    <n v="-3.66"/>
    <m/>
    <m/>
    <m/>
    <m/>
    <m/>
    <m/>
    <m/>
    <n v="35.608412261929196"/>
    <x v="1"/>
  </r>
  <r>
    <s v="67 / 16 . "/>
    <s v="GCB1A_R31_MPOl5_prof1_retake_"/>
    <s v="olivine"/>
    <s v="Melt Pocket Overgrowth"/>
    <m/>
    <s v="MP_Ol5"/>
    <s v="yes"/>
    <s v="prof_1"/>
    <s v="GCB1A R31_MP_Ol5_prof_1"/>
    <m/>
    <x v="9"/>
    <d v="2021-02-01T00:00:00"/>
    <m/>
    <x v="1"/>
    <m/>
    <n v="49.917940000000002"/>
    <n v="39.658549999999998"/>
    <n v="5.4080000000000003E-2"/>
    <n v="2.2838000000000001E-2"/>
    <n v="9.4683630000000001"/>
    <m/>
    <n v="1.4782999999999999E-2"/>
    <n v="1.8779000000000001E-2"/>
    <n v="5.6670000000000002E-3"/>
    <x v="904"/>
    <n v="0.35914000000000001"/>
    <n v="99.664400000000001"/>
    <n v="90.382692420886059"/>
    <m/>
    <n v="9595"/>
    <n v="-24440"/>
    <n v="-585"/>
    <n v="9.86"/>
    <n v="-4.78"/>
    <m/>
    <m/>
    <m/>
    <m/>
    <m/>
    <m/>
    <m/>
    <n v="38.148648471418383"/>
    <x v="1"/>
  </r>
  <r>
    <s v="67 / 17 . "/>
    <s v="GCB1A_R31_MPOl5_prof1_retake_"/>
    <s v="olivine"/>
    <s v="Melt Pocket Overgrowth"/>
    <m/>
    <s v="MP_Ol5"/>
    <s v="yes"/>
    <s v="prof_1"/>
    <s v="GCB1A R31_MP_Ol5_prof_1"/>
    <m/>
    <x v="9"/>
    <d v="2021-02-01T00:00:00"/>
    <m/>
    <x v="1"/>
    <m/>
    <n v="49.778770000000002"/>
    <n v="39.645710000000001"/>
    <n v="5.2566000000000002E-2"/>
    <n v="2.4500000000000001E-2"/>
    <n v="9.3274509999999999"/>
    <m/>
    <n v="1.1339E-2"/>
    <n v="1.6929E-2"/>
    <n v="2.434E-3"/>
    <x v="905"/>
    <n v="0.35924899999999999"/>
    <n v="99.366690000000006"/>
    <n v="90.488239117141973"/>
    <m/>
    <n v="9595"/>
    <n v="-24440"/>
    <n v="-585"/>
    <n v="12.15"/>
    <n v="-5.89"/>
    <m/>
    <m/>
    <m/>
    <m/>
    <m/>
    <m/>
    <m/>
    <n v="40.693486383742076"/>
    <x v="1"/>
  </r>
  <r>
    <s v="67 / 18 . "/>
    <s v="GCB1A_R31_MPOl5_prof1_retake_"/>
    <s v="olivine"/>
    <s v="Melt Pocket Overgrowth"/>
    <m/>
    <s v="MP_Ol5"/>
    <s v="yes"/>
    <s v="prof_1"/>
    <s v="GCB1A R31_MP_Ol5_prof_1"/>
    <m/>
    <x v="9"/>
    <d v="2021-02-01T00:00:00"/>
    <m/>
    <x v="1"/>
    <m/>
    <n v="49.596679999999999"/>
    <n v="39.633090000000003"/>
    <n v="5.2006999999999998E-2"/>
    <n v="1.2781000000000001E-2"/>
    <n v="9.5264009999999999"/>
    <m/>
    <n v="1.1088000000000001E-2"/>
    <n v="2.5977E-2"/>
    <n v="8.6770000000000007E-3"/>
    <x v="906"/>
    <n v="0.36642999999999998"/>
    <n v="99.376289999999997"/>
    <n v="90.272896810243921"/>
    <m/>
    <n v="9595"/>
    <n v="-24440"/>
    <n v="-585"/>
    <n v="14.43"/>
    <n v="-7.01"/>
    <m/>
    <m/>
    <m/>
    <m/>
    <m/>
    <m/>
    <m/>
    <n v="43.233722593231263"/>
    <x v="1"/>
  </r>
  <r>
    <s v="67 / 19 . "/>
    <s v="GCB1A_R31_MPOl5_prof1_retake_"/>
    <s v="olivine"/>
    <s v="Melt Pocket Overgrowth"/>
    <m/>
    <s v="MP_Ol5"/>
    <s v="yes"/>
    <s v="prof_1"/>
    <s v="GCB1A R31_MP_Ol5_prof_1"/>
    <m/>
    <x v="9"/>
    <d v="2021-02-01T00:00:00"/>
    <m/>
    <x v="1"/>
    <m/>
    <n v="49.5441"/>
    <n v="39.531149999999997"/>
    <n v="5.1871E-2"/>
    <n v="1.4871000000000001E-2"/>
    <n v="9.356026"/>
    <m/>
    <n v="1.0133E-2"/>
    <n v="2.5463E-2"/>
    <n v="4.7000000000000002E-3"/>
    <x v="907"/>
    <n v="0.35804999999999998"/>
    <n v="99.039789999999996"/>
    <n v="90.421028106424814"/>
    <m/>
    <n v="9595"/>
    <n v="-24440"/>
    <n v="-585"/>
    <n v="16.72"/>
    <n v="-8.1300000000000008"/>
    <m/>
    <m/>
    <m/>
    <m/>
    <m/>
    <m/>
    <m/>
    <n v="45.782938158851401"/>
    <x v="1"/>
  </r>
  <r>
    <s v="67 / 20 . "/>
    <s v="GCB1A_R31_MPOl5_prof1_retake_"/>
    <s v="olivine"/>
    <s v="Melt Pocket Overgrowth"/>
    <m/>
    <s v="MP_Ol5"/>
    <s v="yes"/>
    <s v="prof_1"/>
    <s v="GCB1A R31_MP_Ol5_prof_1"/>
    <m/>
    <x v="9"/>
    <d v="2021-02-01T00:00:00"/>
    <m/>
    <x v="1"/>
    <m/>
    <n v="49.585540000000002"/>
    <n v="39.352890000000002"/>
    <n v="4.8481999999999997E-2"/>
    <n v="1.6934000000000001E-2"/>
    <n v="9.6838329999999999"/>
    <m/>
    <n v="1.1133000000000001E-2"/>
    <n v="2.1881000000000001E-2"/>
    <n v="5.0740000000000004E-3"/>
    <x v="908"/>
    <n v="0.354383"/>
    <n v="99.219059999999999"/>
    <n v="90.126015955917538"/>
    <m/>
    <n v="9595"/>
    <n v="-24440"/>
    <n v="-585"/>
    <n v="19"/>
    <n v="-9.25"/>
    <m/>
    <m/>
    <m/>
    <m/>
    <m/>
    <m/>
    <m/>
    <n v="48.323174368340588"/>
    <x v="1"/>
  </r>
  <r>
    <s v="68 / 1 . "/>
    <s v="San_Carlos_EDS_34"/>
    <s v="olivine"/>
    <s v="Standard"/>
    <m/>
    <m/>
    <m/>
    <m/>
    <s v="San Carlos__"/>
    <m/>
    <x v="5"/>
    <d v="2021-02-01T00:00:00"/>
    <m/>
    <x v="1"/>
    <m/>
    <n v="49.374020000000002"/>
    <n v="40.217559999999999"/>
    <n v="0.10943"/>
    <n v="2.4527E-2"/>
    <n v="9.5709540000000004"/>
    <m/>
    <n v="4.07E-2"/>
    <n v="2.5350000000000001E-2"/>
    <n v="8.652E-3"/>
    <x v="909"/>
    <n v="0.37755699999999998"/>
    <n v="99.894710000000003"/>
    <n v="90.19211402315112"/>
    <m/>
    <n v="-6497"/>
    <n v="32965"/>
    <n v="-485"/>
    <s v=" "/>
    <s v=" "/>
    <m/>
    <m/>
    <m/>
    <m/>
    <m/>
    <m/>
    <m/>
    <m/>
    <x v="0"/>
  </r>
  <r>
    <s v="69 / 1 . "/>
    <s v="San_Carlos_EDS_35"/>
    <s v="olivine"/>
    <s v="Standard"/>
    <m/>
    <m/>
    <m/>
    <m/>
    <s v="San Carlos__"/>
    <m/>
    <x v="5"/>
    <d v="2021-02-01T00:00:00"/>
    <m/>
    <x v="1"/>
    <m/>
    <n v="49.555590000000002"/>
    <n v="40.35398"/>
    <n v="0.104537"/>
    <n v="2.3654999999999999E-2"/>
    <n v="9.500451"/>
    <m/>
    <n v="3.9813000000000001E-2"/>
    <n v="2.4038E-2"/>
    <n v="7.7559999999999999E-3"/>
    <x v="910"/>
    <n v="0.39276899999999998"/>
    <n v="100.1446"/>
    <n v="90.289556897358906"/>
    <m/>
    <n v="-6477"/>
    <n v="32935"/>
    <n v="-485"/>
    <s v=" "/>
    <s v=" "/>
    <m/>
    <m/>
    <m/>
    <m/>
    <m/>
    <m/>
    <m/>
    <m/>
    <x v="0"/>
  </r>
  <r>
    <s v="70 / 1 . "/>
    <s v="GCB1A_R31_MPOl5_prof2_"/>
    <s v="olivine"/>
    <s v="Melt Pocket Overgrowth"/>
    <m/>
    <s v="MP_Ol5"/>
    <s v="yes"/>
    <s v="prof_2"/>
    <s v="GCB1A R31_MP_Ol5_prof_2"/>
    <m/>
    <x v="9"/>
    <d v="2021-02-01T00:00:00"/>
    <s v="bad"/>
    <x v="0"/>
    <m/>
    <n v="0.76477499999999998"/>
    <n v="49.134630000000001"/>
    <n v="13.531980000000001"/>
    <n v="3.2448999999999999E-2"/>
    <n v="0.60992100000000005"/>
    <m/>
    <n v="27.567499999999999"/>
    <n v="1.3955E-2"/>
    <n v="4.3233000000000001E-2"/>
    <x v="911"/>
    <n v="5.7757000000000003E-2"/>
    <n v="91.771929999999998"/>
    <n v="69.089746187750151"/>
    <m/>
    <n v="9912"/>
    <n v="-24455"/>
    <n v="-585"/>
    <n v="-0.16"/>
    <n v="31"/>
    <m/>
    <m/>
    <m/>
    <m/>
    <m/>
    <m/>
    <m/>
    <n v="0"/>
    <x v="3"/>
  </r>
  <r>
    <s v="70 / 2 . "/>
    <s v="GCB1A_R31_MPOl5_prof2_"/>
    <s v="olivine"/>
    <s v="Melt Pocket Overgrowth"/>
    <m/>
    <s v="MP_Ol5"/>
    <s v="yes"/>
    <s v="prof_2"/>
    <s v="GCB1A R31_MP_Ol5_prof_2"/>
    <m/>
    <x v="9"/>
    <d v="2021-02-01T00:00:00"/>
    <s v="bad"/>
    <x v="0"/>
    <m/>
    <n v="48.770350000000001"/>
    <n v="39.889029999999998"/>
    <n v="0.24321000000000001"/>
    <n v="5.4984999999999999E-2"/>
    <n v="7.6387590000000003"/>
    <m/>
    <n v="0.34029900000000002"/>
    <n v="2.232E-3"/>
    <n v="8.9589999999999999E-3"/>
    <x v="82"/>
    <n v="0.26189400000000002"/>
    <n v="97.357740000000007"/>
    <n v="91.923154352989371"/>
    <m/>
    <n v="9912"/>
    <n v="-24455"/>
    <n v="-585"/>
    <n v="-0.67"/>
    <n v="28.12"/>
    <m/>
    <m/>
    <m/>
    <m/>
    <m/>
    <m/>
    <m/>
    <n v="2.9248076859855239"/>
    <x v="3"/>
  </r>
  <r>
    <s v="70 / 3 . "/>
    <s v="GCB1A_R31_MPOl5_prof2_"/>
    <s v="olivine"/>
    <s v="Melt Pocket Overgrowth"/>
    <m/>
    <s v="MP_Ol5"/>
    <s v="yes"/>
    <s v="prof_2"/>
    <s v="GCB1A R31_MP_Ol5_prof_2"/>
    <m/>
    <x v="9"/>
    <d v="2021-02-01T00:00:00"/>
    <m/>
    <x v="1"/>
    <m/>
    <n v="49.525120000000001"/>
    <n v="40.106479999999998"/>
    <n v="0.17285"/>
    <n v="4.9717999999999998E-2"/>
    <n v="7.6865899999999998"/>
    <m/>
    <n v="2.53E-2"/>
    <n v="1.2E-4"/>
    <n v="7.3270000000000002E-3"/>
    <x v="912"/>
    <n v="0.29852600000000001"/>
    <n v="98.011759999999995"/>
    <n v="91.990570657710123"/>
    <m/>
    <n v="9912"/>
    <n v="-24455"/>
    <n v="-585"/>
    <n v="-1.18"/>
    <n v="25.25"/>
    <m/>
    <m/>
    <m/>
    <m/>
    <m/>
    <m/>
    <m/>
    <n v="5.8397690922480496"/>
    <x v="3"/>
  </r>
  <r>
    <s v="70 / 4 . "/>
    <s v="GCB1A_R31_MPOl5_prof2_"/>
    <s v="olivine"/>
    <s v="Melt Pocket Overgrowth"/>
    <m/>
    <s v="MP_Ol5"/>
    <s v="yes"/>
    <s v="prof_2"/>
    <s v="GCB1A R31_MP_Ol5_prof_2"/>
    <m/>
    <x v="9"/>
    <d v="2021-02-01T00:00:00"/>
    <m/>
    <x v="1"/>
    <m/>
    <n v="49.989550000000001"/>
    <n v="40.505459999999999"/>
    <n v="0.15871399999999999"/>
    <n v="4.9966999999999998E-2"/>
    <n v="7.4959680000000004"/>
    <m/>
    <n v="2.0962000000000001E-2"/>
    <n v="4.4299999999999999E-3"/>
    <n v="6.594E-3"/>
    <x v="913"/>
    <n v="0.31995200000000001"/>
    <n v="98.681659999999994"/>
    <n v="92.240721974168707"/>
    <m/>
    <n v="9912"/>
    <n v="-24455"/>
    <n v="-585"/>
    <n v="-1.69"/>
    <n v="22.37"/>
    <m/>
    <m/>
    <m/>
    <m/>
    <m/>
    <m/>
    <m/>
    <n v="8.7645767782335735"/>
    <x v="3"/>
  </r>
  <r>
    <s v="70 / 5 . "/>
    <s v="GCB1A_R31_MPOl5_prof2_"/>
    <s v="olivine"/>
    <s v="Melt Pocket Overgrowth"/>
    <m/>
    <s v="MP_Ol5"/>
    <s v="yes"/>
    <s v="prof_2"/>
    <s v="GCB1A R31_MP_Ol5_prof_2"/>
    <m/>
    <x v="9"/>
    <d v="2021-02-01T00:00:00"/>
    <m/>
    <x v="1"/>
    <m/>
    <n v="50.206940000000003"/>
    <n v="40.519680000000001"/>
    <n v="0.15011099999999999"/>
    <n v="4.9161999999999997E-2"/>
    <n v="7.4227980000000002"/>
    <m/>
    <n v="2.4101999999999998E-2"/>
    <n v="1.792E-3"/>
    <n v="7.1159999999999999E-3"/>
    <x v="914"/>
    <n v="0.314558"/>
    <n v="98.822909999999993"/>
    <n v="92.341383024275174"/>
    <m/>
    <n v="9912"/>
    <n v="-24455"/>
    <n v="-585"/>
    <n v="-2.2000000000000002"/>
    <n v="19.5"/>
    <m/>
    <m/>
    <m/>
    <m/>
    <m/>
    <m/>
    <m/>
    <n v="11.679538184496099"/>
    <x v="3"/>
  </r>
  <r>
    <s v="70 / 6 . "/>
    <s v="GCB1A_R31_MPOl5_prof2_"/>
    <s v="olivine"/>
    <s v="Melt Pocket Overgrowth"/>
    <m/>
    <s v="MP_Ol5"/>
    <s v="yes"/>
    <s v="prof_2"/>
    <s v="GCB1A R31_MP_Ol5_prof_2"/>
    <m/>
    <x v="9"/>
    <d v="2021-02-01T00:00:00"/>
    <m/>
    <x v="1"/>
    <m/>
    <n v="50.185380000000002"/>
    <n v="40.18929"/>
    <n v="0.14224100000000001"/>
    <n v="4.2958000000000003E-2"/>
    <n v="7.6171810000000004"/>
    <m/>
    <n v="2.4516E-2"/>
    <n v="6.7470000000000004E-3"/>
    <n v="8.1880000000000008E-3"/>
    <x v="915"/>
    <n v="0.32639400000000002"/>
    <n v="98.675989999999999"/>
    <n v="92.153448103069778"/>
    <m/>
    <n v="9912"/>
    <n v="-24455"/>
    <n v="-585"/>
    <n v="-2.71"/>
    <n v="16.62"/>
    <m/>
    <m/>
    <m/>
    <m/>
    <m/>
    <m/>
    <m/>
    <n v="14.604345870481623"/>
    <x v="3"/>
  </r>
  <r>
    <s v="70 / 7 . "/>
    <s v="GCB1A_R31_MPOl5_prof2_"/>
    <s v="olivine"/>
    <s v="Melt Pocket Overgrowth"/>
    <m/>
    <s v="MP_Ol5"/>
    <s v="yes"/>
    <s v="prof_2"/>
    <s v="GCB1A R31_MP_Ol5_prof_2"/>
    <m/>
    <x v="9"/>
    <d v="2021-02-01T00:00:00"/>
    <m/>
    <x v="1"/>
    <m/>
    <n v="50.470770000000002"/>
    <n v="40.532719999999998"/>
    <n v="0.12932299999999999"/>
    <n v="3.7463999999999997E-2"/>
    <n v="7.7171269999999996"/>
    <m/>
    <n v="2.7906E-2"/>
    <n v="6.3550000000000004E-3"/>
    <n v="8.9540000000000002E-3"/>
    <x v="916"/>
    <n v="0.33677000000000001"/>
    <n v="99.393259999999998"/>
    <n v="92.100029141953414"/>
    <m/>
    <n v="9912"/>
    <n v="-24455"/>
    <n v="-585"/>
    <n v="-3.22"/>
    <n v="13.75"/>
    <m/>
    <m/>
    <m/>
    <m/>
    <m/>
    <m/>
    <m/>
    <n v="17.519307276744151"/>
    <x v="3"/>
  </r>
  <r>
    <s v="70 / 8 . "/>
    <s v="GCB1A_R31_MPOl5_prof2_"/>
    <s v="olivine"/>
    <s v="Melt Pocket Overgrowth"/>
    <m/>
    <s v="MP_Ol5"/>
    <s v="yes"/>
    <s v="prof_2"/>
    <s v="GCB1A R31_MP_Ol5_prof_2"/>
    <m/>
    <x v="9"/>
    <d v="2021-02-01T00:00:00"/>
    <m/>
    <x v="1"/>
    <m/>
    <n v="50.709319999999998"/>
    <n v="40.207769999999996"/>
    <n v="0.10419100000000001"/>
    <n v="3.8934999999999997E-2"/>
    <n v="7.7657740000000004"/>
    <m/>
    <n v="2.1718000000000001E-2"/>
    <n v="1.1332E-2"/>
    <n v="4.5799999999999999E-3"/>
    <x v="917"/>
    <n v="0.347603"/>
    <n v="99.339519999999993"/>
    <n v="92.088610009360693"/>
    <m/>
    <n v="9912"/>
    <n v="-24455"/>
    <n v="-585"/>
    <n v="-3.73"/>
    <n v="10.87"/>
    <m/>
    <m/>
    <m/>
    <m/>
    <m/>
    <m/>
    <m/>
    <n v="20.444114962729678"/>
    <x v="0"/>
  </r>
  <r>
    <s v="70 / 9 . "/>
    <s v="GCB1A_R31_MPOl5_prof2_"/>
    <s v="olivine"/>
    <s v="Melt Pocket Overgrowth"/>
    <m/>
    <s v="MP_Ol5"/>
    <s v="yes"/>
    <s v="prof_2"/>
    <s v="GCB1A R31_MP_Ol5_prof_2"/>
    <m/>
    <x v="9"/>
    <d v="2021-02-01T00:00:00"/>
    <m/>
    <x v="1"/>
    <m/>
    <n v="50.556379999999997"/>
    <n v="40.459699999999998"/>
    <n v="8.4784999999999999E-2"/>
    <n v="3.2981999999999997E-2"/>
    <n v="8.2041880000000003"/>
    <m/>
    <n v="9.7319999999999993E-3"/>
    <n v="2.1947999999999999E-2"/>
    <n v="3.0270000000000002E-3"/>
    <x v="918"/>
    <n v="0.34916199999999997"/>
    <n v="99.852230000000006"/>
    <n v="91.656064792558951"/>
    <m/>
    <n v="9912"/>
    <n v="-24455"/>
    <n v="-585"/>
    <n v="-4.24"/>
    <n v="8"/>
    <m/>
    <m/>
    <m/>
    <m/>
    <m/>
    <m/>
    <m/>
    <n v="23.359076368992202"/>
    <x v="0"/>
  </r>
  <r>
    <s v="70 / 10 . "/>
    <s v="GCB1A_R31_MPOl5_prof2_"/>
    <s v="olivine"/>
    <s v="Melt Pocket Overgrowth"/>
    <m/>
    <s v="MP_Ol5"/>
    <s v="yes"/>
    <s v="prof_2"/>
    <s v="GCB1A R31_MP_Ol5_prof_2"/>
    <m/>
    <x v="9"/>
    <d v="2021-02-01T00:00:00"/>
    <m/>
    <x v="1"/>
    <m/>
    <n v="50.649940000000001"/>
    <n v="40.116819999999997"/>
    <n v="6.9903999999999994E-2"/>
    <n v="3.1836999999999997E-2"/>
    <n v="8.3721890000000005"/>
    <m/>
    <n v="1.0370000000000001E-2"/>
    <n v="1.8377000000000001E-2"/>
    <n v="4.5739999999999999E-3"/>
    <x v="919"/>
    <n v="0.35431299999999999"/>
    <n v="99.757099999999994"/>
    <n v="91.514097861701288"/>
    <m/>
    <n v="9912"/>
    <n v="-24455"/>
    <n v="-585"/>
    <n v="-4.75"/>
    <n v="5.12"/>
    <m/>
    <m/>
    <m/>
    <m/>
    <m/>
    <m/>
    <m/>
    <n v="26.283884054977726"/>
    <x v="0"/>
  </r>
  <r>
    <s v="70 / 11 . "/>
    <s v="GCB1A_R31_MPOl5_prof2_"/>
    <s v="olivine"/>
    <s v="Melt Pocket Overgrowth"/>
    <m/>
    <s v="MP_Ol5"/>
    <s v="yes"/>
    <s v="prof_2"/>
    <s v="GCB1A R31_MP_Ol5_prof_2"/>
    <m/>
    <x v="9"/>
    <d v="2021-02-01T00:00:00"/>
    <m/>
    <x v="1"/>
    <m/>
    <n v="50.737990000000003"/>
    <n v="40.001959999999997"/>
    <n v="5.3644999999999998E-2"/>
    <n v="2.2301000000000001E-2"/>
    <n v="8.6623479999999997"/>
    <m/>
    <n v="1.0344000000000001E-2"/>
    <n v="2.2931E-2"/>
    <n v="7.986E-3"/>
    <x v="920"/>
    <n v="0.35880499999999999"/>
    <n v="100.0123"/>
    <n v="91.259606828150524"/>
    <m/>
    <n v="9912"/>
    <n v="-24455"/>
    <n v="-585"/>
    <n v="-5.25"/>
    <n v="2.25"/>
    <m/>
    <m/>
    <m/>
    <m/>
    <m/>
    <m/>
    <m/>
    <n v="29.197112504653447"/>
    <x v="0"/>
  </r>
  <r>
    <s v="70 / 12 . "/>
    <s v="GCB1A_R31_MPOl5_prof2_"/>
    <s v="olivine"/>
    <s v="Melt Pocket Overgrowth"/>
    <m/>
    <s v="MP_Ol5"/>
    <s v="yes"/>
    <s v="prof_2"/>
    <s v="GCB1A R31_MP_Ol5_prof_2"/>
    <m/>
    <x v="9"/>
    <d v="2021-02-01T00:00:00"/>
    <m/>
    <x v="1"/>
    <m/>
    <n v="50.474609999999998"/>
    <n v="39.856430000000003"/>
    <n v="5.7667000000000003E-2"/>
    <n v="2.4105999999999999E-2"/>
    <n v="8.7762689999999992"/>
    <m/>
    <n v="1.2383999999999999E-2"/>
    <n v="2.1266E-2"/>
    <n v="4.1000000000000003E-3"/>
    <x v="921"/>
    <n v="0.35855399999999998"/>
    <n v="99.718440000000001"/>
    <n v="91.112772662953006"/>
    <m/>
    <n v="9912"/>
    <n v="-24455"/>
    <n v="-585"/>
    <n v="-5.76"/>
    <n v="-0.63"/>
    <m/>
    <m/>
    <m/>
    <m/>
    <m/>
    <m/>
    <m/>
    <n v="32.121920190638974"/>
    <x v="1"/>
  </r>
  <r>
    <s v="70 / 13 . "/>
    <s v="GCB1A_R31_MPOl5_prof2_"/>
    <s v="olivine"/>
    <s v="Melt Pocket Overgrowth"/>
    <m/>
    <s v="MP_Ol5"/>
    <s v="yes"/>
    <s v="prof_2"/>
    <s v="GCB1A R31_MP_Ol5_prof_2"/>
    <m/>
    <x v="9"/>
    <d v="2021-02-01T00:00:00"/>
    <m/>
    <x v="1"/>
    <m/>
    <n v="50.648690000000002"/>
    <n v="39.461480000000002"/>
    <n v="5.8736999999999998E-2"/>
    <n v="2.7283999999999999E-2"/>
    <n v="8.9899430000000002"/>
    <m/>
    <n v="1.1873999999999999E-2"/>
    <n v="2.1402000000000001E-2"/>
    <n v="9.01E-4"/>
    <x v="922"/>
    <n v="0.358325"/>
    <n v="99.714879999999994"/>
    <n v="90.944447031342207"/>
    <m/>
    <n v="9912"/>
    <n v="-24455"/>
    <n v="-585"/>
    <n v="-6.27"/>
    <n v="-3.5"/>
    <m/>
    <m/>
    <m/>
    <m/>
    <m/>
    <m/>
    <m/>
    <n v="35.036881596901502"/>
    <x v="1"/>
  </r>
  <r>
    <s v="70 / 14 . "/>
    <s v="GCB1A_R31_MPOl5_prof2_"/>
    <s v="olivine"/>
    <s v="Melt Pocket Overgrowth"/>
    <m/>
    <s v="MP_Ol5"/>
    <s v="yes"/>
    <s v="prof_2"/>
    <s v="GCB1A R31_MP_Ol5_prof_2"/>
    <m/>
    <x v="9"/>
    <d v="2021-02-01T00:00:00"/>
    <m/>
    <x v="1"/>
    <m/>
    <n v="50.47766"/>
    <n v="39.284739999999999"/>
    <n v="5.5534E-2"/>
    <n v="2.7987000000000001E-2"/>
    <n v="8.8529689999999999"/>
    <m/>
    <n v="1.1278E-2"/>
    <n v="1.6885000000000001E-2"/>
    <n v="7.1149999999999998E-3"/>
    <x v="923"/>
    <n v="0.36610700000000002"/>
    <n v="99.237889999999993"/>
    <n v="91.042553982488187"/>
    <m/>
    <n v="9912"/>
    <n v="-24455"/>
    <n v="-585"/>
    <n v="-6.78"/>
    <n v="-6.38"/>
    <m/>
    <m/>
    <m/>
    <m/>
    <m/>
    <m/>
    <m/>
    <n v="37.961689282887029"/>
    <x v="1"/>
  </r>
  <r>
    <s v="70 / 15 . "/>
    <s v="GCB1A_R31_MPOl5_prof2_"/>
    <s v="olivine"/>
    <s v="Melt Pocket Overgrowth"/>
    <m/>
    <s v="MP_Ol5"/>
    <s v="yes"/>
    <s v="prof_2"/>
    <s v="GCB1A R31_MP_Ol5_prof_2"/>
    <m/>
    <x v="9"/>
    <d v="2021-02-01T00:00:00"/>
    <m/>
    <x v="1"/>
    <m/>
    <n v="50.562570000000001"/>
    <n v="38.947270000000003"/>
    <n v="5.2609000000000003E-2"/>
    <n v="1.4741000000000001E-2"/>
    <n v="9.2755039999999997"/>
    <m/>
    <n v="8.7740000000000005E-3"/>
    <n v="1.9050000000000001E-2"/>
    <n v="4.0980000000000001E-3"/>
    <x v="924"/>
    <n v="0.36831799999999998"/>
    <n v="99.388000000000005"/>
    <n v="90.669211590798611"/>
    <m/>
    <n v="9912"/>
    <n v="-24455"/>
    <n v="-585"/>
    <n v="-7.29"/>
    <n v="-9.25"/>
    <m/>
    <m/>
    <m/>
    <m/>
    <m/>
    <m/>
    <m/>
    <n v="40.876650689149557"/>
    <x v="1"/>
  </r>
  <r>
    <s v="70 / 16 . "/>
    <s v="GCB1A_R31_MPOl5_prof2_"/>
    <s v="olivine"/>
    <s v="Melt Pocket Overgrowth"/>
    <m/>
    <s v="MP_Ol5"/>
    <s v="yes"/>
    <s v="prof_2"/>
    <s v="GCB1A R31_MP_Ol5_prof_2"/>
    <m/>
    <x v="9"/>
    <d v="2021-02-01T00:00:00"/>
    <m/>
    <x v="1"/>
    <m/>
    <n v="50.177970000000002"/>
    <n v="38.657600000000002"/>
    <n v="6.3879000000000005E-2"/>
    <n v="1.6344000000000001E-2"/>
    <n v="9.3293060000000008"/>
    <m/>
    <n v="1.1776999999999999E-2"/>
    <n v="1.7233999999999999E-2"/>
    <n v="1.1169999999999999E-3"/>
    <x v="925"/>
    <n v="0.37456099999999998"/>
    <n v="98.788359999999997"/>
    <n v="90.555061487926665"/>
    <m/>
    <n v="9912"/>
    <n v="-24455"/>
    <n v="-585"/>
    <n v="-7.8"/>
    <n v="-12.13"/>
    <m/>
    <m/>
    <m/>
    <m/>
    <m/>
    <m/>
    <m/>
    <n v="43.801458375135084"/>
    <x v="1"/>
  </r>
  <r>
    <s v="70 / 17 . "/>
    <s v="GCB1A_R31_MPOl5_prof2_"/>
    <s v="olivine"/>
    <s v="Melt Pocket Overgrowth"/>
    <m/>
    <s v="MP_Ol5"/>
    <s v="yes"/>
    <s v="prof_2"/>
    <s v="GCB1A R31_MP_Ol5_prof_2"/>
    <m/>
    <x v="9"/>
    <d v="2021-02-01T00:00:00"/>
    <m/>
    <x v="1"/>
    <m/>
    <n v="50.406199999999998"/>
    <n v="38.408549999999998"/>
    <n v="5.3430999999999999E-2"/>
    <n v="2.4070999999999999E-2"/>
    <n v="9.2552369999999993"/>
    <m/>
    <n v="1.0454E-2"/>
    <n v="1.7713E-2"/>
    <n v="3.5330000000000001E-3"/>
    <x v="926"/>
    <n v="0.36746400000000001"/>
    <n v="98.690719999999999"/>
    <n v="90.6615139303169"/>
    <m/>
    <n v="9912"/>
    <n v="-24455"/>
    <n v="-585"/>
    <n v="-8.31"/>
    <n v="-15"/>
    <m/>
    <m/>
    <m/>
    <m/>
    <m/>
    <m/>
    <m/>
    <n v="46.716419781397612"/>
    <x v="1"/>
  </r>
  <r>
    <s v="70 / 18 . "/>
    <s v="GCB1A_R31_MPOl5_prof2_"/>
    <s v="olivine"/>
    <s v="Melt Pocket Overgrowth"/>
    <m/>
    <s v="MP_Ol5"/>
    <s v="yes"/>
    <s v="prof_2"/>
    <s v="GCB1A R31_MP_Ol5_prof_2"/>
    <m/>
    <x v="9"/>
    <d v="2021-02-01T00:00:00"/>
    <m/>
    <x v="1"/>
    <m/>
    <n v="50.603450000000002"/>
    <n v="38.037100000000002"/>
    <n v="5.1345000000000002E-2"/>
    <n v="1.1535999999999999E-2"/>
    <n v="9.4574400000000001"/>
    <m/>
    <n v="1.0456999999999999E-2"/>
    <n v="2.4011999999999999E-2"/>
    <n v="6.352E-3"/>
    <x v="927"/>
    <n v="0.36201299999999997"/>
    <n v="98.704819999999998"/>
    <n v="90.510519027333956"/>
    <m/>
    <n v="9912"/>
    <n v="-24455"/>
    <n v="-585"/>
    <n v="-8.82"/>
    <n v="-17.88"/>
    <m/>
    <m/>
    <m/>
    <m/>
    <m/>
    <m/>
    <m/>
    <n v="49.641227467383132"/>
    <x v="1"/>
  </r>
  <r>
    <s v="70 / 19 . "/>
    <s v="GCB1A_R31_MPOl5_prof2_"/>
    <s v="olivine"/>
    <s v="Melt Pocket Overgrowth"/>
    <m/>
    <s v="MP_Ol5"/>
    <s v="yes"/>
    <s v="prof_2"/>
    <s v="GCB1A R31_MP_Ol5_prof_2"/>
    <m/>
    <x v="9"/>
    <d v="2021-02-01T00:00:00"/>
    <m/>
    <x v="1"/>
    <m/>
    <n v="50.189660000000003"/>
    <n v="37.77393"/>
    <n v="5.4174E-2"/>
    <n v="2.0222E-2"/>
    <n v="9.5065080000000002"/>
    <m/>
    <n v="9.5630000000000003E-3"/>
    <n v="1.4777E-2"/>
    <n v="1.0262E-2"/>
    <x v="928"/>
    <n v="0.36594700000000002"/>
    <n v="98.096209999999999"/>
    <n v="90.39492414764976"/>
    <n v="90.459395378783825"/>
    <n v="9912"/>
    <n v="-24455"/>
    <n v="-585"/>
    <n v="-9.33"/>
    <n v="-20.75"/>
    <m/>
    <m/>
    <m/>
    <m/>
    <m/>
    <m/>
    <m/>
    <n v="52.556188873645659"/>
    <x v="1"/>
  </r>
  <r>
    <s v="70 / 20 . "/>
    <s v="GCB1A_R31_MPOl5_prof2_"/>
    <s v="olivine"/>
    <s v="Melt Pocket Overgrowth"/>
    <m/>
    <s v="MP_Ol5"/>
    <s v="yes"/>
    <s v="prof_2"/>
    <s v="GCB1A R31_MP_Ol5_prof_2"/>
    <m/>
    <x v="9"/>
    <d v="2021-02-01T00:00:00"/>
    <m/>
    <x v="1"/>
    <m/>
    <n v="50.200629999999997"/>
    <n v="37.130569999999999"/>
    <n v="4.9903000000000003E-2"/>
    <n v="9.4070000000000004E-3"/>
    <n v="9.4234390000000001"/>
    <m/>
    <n v="1.1291000000000001E-2"/>
    <n v="1.6514000000000001E-2"/>
    <n v="3.4979999999999998E-3"/>
    <x v="929"/>
    <n v="0.35391699999999998"/>
    <n v="97.342389999999995"/>
    <n v="90.472742961367757"/>
    <m/>
    <n v="9912"/>
    <n v="-24455"/>
    <n v="-585"/>
    <n v="-9.84"/>
    <n v="-23.63"/>
    <m/>
    <m/>
    <m/>
    <m/>
    <m/>
    <m/>
    <m/>
    <n v="55.48099655963118"/>
    <x v="1"/>
  </r>
  <r>
    <s v="71 / 1 . "/>
    <s v="GCB1A_S_ol2_prof1_1_"/>
    <s v="olivine"/>
    <s v="Phenocryst"/>
    <m/>
    <s v="S_ol2"/>
    <s v="yes"/>
    <s v="prof_1"/>
    <s v="Phenocryst_S_ol2_prof_1"/>
    <m/>
    <x v="10"/>
    <d v="2021-02-01T00:00:00"/>
    <s v="bad"/>
    <x v="0"/>
    <m/>
    <n v="15.870100000000001"/>
    <n v="44.25421"/>
    <n v="5.1683890000000003"/>
    <n v="4.2609000000000001E-2"/>
    <n v="15.18829"/>
    <m/>
    <n v="6.8760899999999996"/>
    <n v="0.51809700000000003"/>
    <n v="2.1399560000000002"/>
    <x v="930"/>
    <n v="3.2224999999999997E-2"/>
    <n v="90.345950000000002"/>
    <n v="65.066772817965017"/>
    <m/>
    <n v="17170"/>
    <n v="-26633"/>
    <n v="-620"/>
    <s v=" "/>
    <s v=" "/>
    <m/>
    <m/>
    <m/>
    <m/>
    <m/>
    <m/>
    <m/>
    <n v="0"/>
    <x v="0"/>
  </r>
  <r>
    <s v="71 / 2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1.871020000000001"/>
    <n v="38.885770000000001"/>
    <n v="0.29399500000000001"/>
    <n v="2.4323999999999998E-2"/>
    <n v="17.87246"/>
    <m/>
    <n v="2.4905E-2"/>
    <n v="3.9802999999999998E-2"/>
    <n v="4.0058999999999997E-2"/>
    <x v="931"/>
    <n v="0.103648"/>
    <n v="99.426829999999995"/>
    <n v="80.680728085451292"/>
    <m/>
    <n v="17174.900000000001"/>
    <n v="-26632.3"/>
    <n v="-620"/>
    <s v=" "/>
    <s v=" "/>
    <m/>
    <m/>
    <m/>
    <m/>
    <m/>
    <m/>
    <m/>
    <n v="4.9497474683073763"/>
    <x v="0"/>
  </r>
  <r>
    <s v="71 / 3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2.939120000000003"/>
    <n v="39.07405"/>
    <n v="0.245805"/>
    <n v="2.9243000000000002E-2"/>
    <n v="16.78642"/>
    <m/>
    <n v="2.3338000000000001E-2"/>
    <n v="3.5355999999999999E-2"/>
    <n v="3.0526000000000001E-2"/>
    <x v="932"/>
    <n v="0.13708600000000001"/>
    <n v="99.557230000000004"/>
    <n v="82.013711472089383"/>
    <m/>
    <n v="17179.900000000001"/>
    <n v="-26631.5"/>
    <n v="-620"/>
    <s v=" "/>
    <s v=" "/>
    <m/>
    <m/>
    <m/>
    <m/>
    <m/>
    <m/>
    <m/>
    <n v="10.013343028776127"/>
    <x v="0"/>
  </r>
  <r>
    <s v="71 / 4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3.930900000000001"/>
    <n v="39.182200000000002"/>
    <n v="0.18210200000000001"/>
    <n v="2.9678E-2"/>
    <n v="15.91859"/>
    <m/>
    <n v="2.8201E-2"/>
    <n v="3.3942E-2"/>
    <n v="2.2872E-2"/>
    <x v="933"/>
    <n v="0.17408000000000001"/>
    <n v="99.726060000000004"/>
    <n v="83.106502981571495"/>
    <m/>
    <n v="17184.8"/>
    <n v="-26630.7"/>
    <n v="-620"/>
    <s v=" "/>
    <s v=" "/>
    <m/>
    <m/>
    <m/>
    <m/>
    <m/>
    <m/>
    <m/>
    <n v="14.978219663696418"/>
    <x v="0"/>
  </r>
  <r>
    <s v="71 / 5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4.305520000000001"/>
    <n v="38.926110000000001"/>
    <n v="0.15185499999999999"/>
    <n v="2.5804000000000001E-2"/>
    <n v="15.66578"/>
    <m/>
    <n v="3.1077E-2"/>
    <n v="4.3416000000000003E-2"/>
    <n v="2.2969E-2"/>
    <x v="934"/>
    <n v="0.21066699999999999"/>
    <n v="99.593620000000001"/>
    <n v="83.447685241709877"/>
    <m/>
    <n v="17189.8"/>
    <n v="-26630"/>
    <n v="-620"/>
    <s v=" "/>
    <s v=" "/>
    <m/>
    <m/>
    <m/>
    <m/>
    <m/>
    <m/>
    <m/>
    <n v="20.026981888242254"/>
    <x v="0"/>
  </r>
  <r>
    <s v="71 / 6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4.753990000000002"/>
    <n v="39.059600000000003"/>
    <n v="0.14329"/>
    <n v="3.9139E-2"/>
    <n v="14.94088"/>
    <m/>
    <n v="3.7721999999999999E-2"/>
    <n v="4.5816999999999997E-2"/>
    <n v="2.0403000000000001E-2"/>
    <x v="935"/>
    <n v="0.22892000000000001"/>
    <n v="99.465620000000001"/>
    <n v="84.226043834278897"/>
    <m/>
    <n v="17194.7"/>
    <n v="-26629.200000000001"/>
    <n v="-620"/>
    <s v=" "/>
    <s v=" "/>
    <m/>
    <m/>
    <m/>
    <m/>
    <m/>
    <m/>
    <m/>
    <n v="24.991858523166137"/>
    <x v="0"/>
  </r>
  <r>
    <s v="71 / 7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5.472000000000001"/>
    <n v="39.173520000000003"/>
    <n v="0.157551"/>
    <n v="4.3271999999999998E-2"/>
    <n v="14.01867"/>
    <m/>
    <n v="4.4435000000000002E-2"/>
    <n v="6.2881999999999993E-2"/>
    <n v="1.9046E-2"/>
    <x v="936"/>
    <n v="0.24754999999999999"/>
    <n v="99.428060000000002"/>
    <n v="85.255349952268887"/>
    <m/>
    <n v="17199.7"/>
    <n v="-26628.5"/>
    <n v="-620"/>
    <s v=" "/>
    <s v=" "/>
    <m/>
    <m/>
    <m/>
    <m/>
    <m/>
    <m/>
    <m/>
    <n v="30.040620747711973"/>
    <x v="0"/>
  </r>
  <r>
    <s v="71 / 8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6.222000000000001"/>
    <n v="39.375929999999997"/>
    <n v="0.15849299999999999"/>
    <n v="4.1915000000000001E-2"/>
    <n v="13.180440000000001"/>
    <m/>
    <n v="4.1255E-2"/>
    <n v="2.9059999999999999E-2"/>
    <n v="1.7895000000000001E-2"/>
    <x v="937"/>
    <n v="0.26266299999999998"/>
    <n v="99.516009999999994"/>
    <n v="86.209325946435371"/>
    <m/>
    <n v="17204.599999999999"/>
    <n v="-26627.7"/>
    <n v="-620"/>
    <s v=" "/>
    <s v=" "/>
    <m/>
    <m/>
    <m/>
    <m/>
    <m/>
    <m/>
    <m/>
    <n v="35.005497382632264"/>
    <x v="0"/>
  </r>
  <r>
    <s v="71 / 9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6.465969999999999"/>
    <n v="39.352240000000002"/>
    <n v="0.16183600000000001"/>
    <n v="3.8823999999999997E-2"/>
    <n v="12.90789"/>
    <m/>
    <n v="4.9739999999999999E-2"/>
    <n v="3.9392000000000003E-2"/>
    <n v="1.9023000000000002E-2"/>
    <x v="938"/>
    <n v="0.27833599999999997"/>
    <n v="99.494140000000002"/>
    <n v="86.517395786380973"/>
    <m/>
    <n v="17209.5"/>
    <n v="-26627"/>
    <n v="-620"/>
    <s v=" "/>
    <s v=" "/>
    <m/>
    <m/>
    <m/>
    <m/>
    <m/>
    <m/>
    <m/>
    <n v="39.955244850939643"/>
    <x v="0"/>
  </r>
  <r>
    <s v="71 / 10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6.823799999999999"/>
    <n v="39.669640000000001"/>
    <n v="0.16741400000000001"/>
    <n v="3.8116999999999998E-2"/>
    <n v="12.81251"/>
    <m/>
    <n v="6.9793999999999995E-2"/>
    <n v="3.3557999999999998E-2"/>
    <n v="1.7295999999999999E-2"/>
    <x v="939"/>
    <n v="0.29192600000000002"/>
    <n v="100.1037"/>
    <n v="86.692432492359259"/>
    <m/>
    <n v="17214.5"/>
    <n v="-26626.2"/>
    <n v="-620"/>
    <s v=" "/>
    <s v=" "/>
    <m/>
    <m/>
    <m/>
    <m/>
    <m/>
    <m/>
    <m/>
    <n v="45.018840411408391"/>
    <x v="0"/>
  </r>
  <r>
    <s v="71 / 11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6.802750000000003"/>
    <n v="39.536499999999997"/>
    <n v="0.15718199999999999"/>
    <n v="4.1002999999999998E-2"/>
    <n v="12.511340000000001"/>
    <m/>
    <n v="4.5920000000000002E-2"/>
    <n v="3.1063E-2"/>
    <n v="1.5037999999999999E-2"/>
    <x v="940"/>
    <n v="0.28776299999999999"/>
    <n v="99.606639999999999"/>
    <n v="86.959365873005666"/>
    <m/>
    <n v="17219.400000000001"/>
    <n v="-26625.5"/>
    <n v="-620"/>
    <s v=" "/>
    <s v=" "/>
    <m/>
    <m/>
    <m/>
    <m/>
    <m/>
    <m/>
    <m/>
    <n v="49.96858787971577"/>
    <x v="0"/>
  </r>
  <r>
    <s v="71 / 12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7.016129999999997"/>
    <n v="39.793109999999999"/>
    <n v="0.148946"/>
    <n v="3.2658E-2"/>
    <n v="12.224919999999999"/>
    <m/>
    <n v="4.5443999999999998E-2"/>
    <n v="3.2951000000000001E-2"/>
    <n v="1.4897000000000001E-2"/>
    <x v="941"/>
    <n v="0.30365700000000001"/>
    <n v="99.783199999999994"/>
    <n v="87.27036852328574"/>
    <m/>
    <n v="17229"/>
    <n v="-26624"/>
    <n v="-620"/>
    <s v=" "/>
    <s v=" "/>
    <m/>
    <m/>
    <m/>
    <m/>
    <m/>
    <m/>
    <m/>
    <n v="59.68506872413532"/>
    <x v="0"/>
  </r>
  <r>
    <s v="71 / 13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7.404449999999997"/>
    <n v="39.664549999999998"/>
    <n v="0.14801"/>
    <n v="3.2619000000000002E-2"/>
    <n v="12.22308"/>
    <m/>
    <n v="4.6991999999999999E-2"/>
    <n v="3.0709E-2"/>
    <n v="1.2173E-2"/>
    <x v="942"/>
    <n v="0.31327500000000003"/>
    <n v="100.047"/>
    <n v="87.363125364617005"/>
    <m/>
    <n v="17238.7"/>
    <n v="-26622.6"/>
    <n v="-620"/>
    <s v=" "/>
    <s v=" "/>
    <m/>
    <m/>
    <m/>
    <m/>
    <m/>
    <m/>
    <m/>
    <n v="69.485578914937548"/>
    <x v="0"/>
  </r>
  <r>
    <s v="71 / 14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7.400869999999998"/>
    <n v="39.863190000000003"/>
    <n v="0.14194399999999999"/>
    <n v="4.6266000000000002E-2"/>
    <n v="12.031969999999999"/>
    <m/>
    <n v="4.8211999999999998E-2"/>
    <n v="4.6175000000000001E-2"/>
    <n v="1.5174E-2"/>
    <x v="943"/>
    <n v="0.32853700000000002"/>
    <n v="100.0857"/>
    <n v="87.535253356014493"/>
    <m/>
    <n v="17248.3"/>
    <n v="-26621.1"/>
    <n v="-620"/>
    <s v=" "/>
    <s v=" "/>
    <m/>
    <m/>
    <m/>
    <m/>
    <m/>
    <m/>
    <m/>
    <n v="79.202059759357098"/>
    <x v="0"/>
  </r>
  <r>
    <s v="71 / 15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7.681359999999998"/>
    <n v="39.671019999999999"/>
    <n v="0.14009099999999999"/>
    <n v="3.9210000000000002E-2"/>
    <n v="11.6502"/>
    <m/>
    <n v="4.5023000000000001E-2"/>
    <n v="3.0528E-2"/>
    <n v="1.3519E-2"/>
    <x v="944"/>
    <n v="0.33823599999999998"/>
    <n v="99.769130000000004"/>
    <n v="87.945522242844518"/>
    <m/>
    <n v="17257.900000000001"/>
    <n v="-26619.599999999999"/>
    <n v="-620"/>
    <s v=" "/>
    <s v=" "/>
    <m/>
    <m/>
    <m/>
    <m/>
    <m/>
    <m/>
    <m/>
    <n v="88.918540603780244"/>
    <x v="0"/>
  </r>
  <r>
    <s v="71 / 16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7.802770000000002"/>
    <n v="39.732300000000002"/>
    <n v="0.15146699999999999"/>
    <n v="5.1221000000000003E-2"/>
    <n v="11.419790000000001"/>
    <m/>
    <n v="4.8183999999999998E-2"/>
    <n v="4.1258000000000003E-2"/>
    <n v="1.5727999999999999E-2"/>
    <x v="945"/>
    <n v="0.34106199999999998"/>
    <n v="99.762259999999998"/>
    <n v="88.182215297158635"/>
    <m/>
    <n v="17267.5"/>
    <n v="-26618.2"/>
    <n v="-620"/>
    <s v=" "/>
    <s v=" "/>
    <m/>
    <m/>
    <m/>
    <m/>
    <m/>
    <m/>
    <m/>
    <n v="98.620086872286407"/>
    <x v="0"/>
  </r>
  <r>
    <s v="71 / 17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7.896099999999997"/>
    <n v="39.577419999999996"/>
    <n v="0.139764"/>
    <n v="3.4903999999999998E-2"/>
    <n v="11.711270000000001"/>
    <m/>
    <n v="4.6648000000000002E-2"/>
    <n v="3.9241999999999999E-2"/>
    <n v="1.8345E-2"/>
    <x v="946"/>
    <n v="0.34545799999999999"/>
    <n v="99.967140000000001"/>
    <n v="87.937729241166068"/>
    <m/>
    <n v="17277.099999999999"/>
    <n v="-26616.7"/>
    <n v="-620"/>
    <s v=" "/>
    <s v=" "/>
    <m/>
    <m/>
    <m/>
    <m/>
    <m/>
    <m/>
    <m/>
    <n v="108.33656771670596"/>
    <x v="0"/>
  </r>
  <r>
    <s v="71 / 18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7.913519999999998"/>
    <n v="39.60154"/>
    <n v="0.13766999999999999"/>
    <n v="4.9354000000000002E-2"/>
    <n v="11.354340000000001"/>
    <m/>
    <n v="4.7604E-2"/>
    <n v="5.6599999999999998E-2"/>
    <n v="1.7191000000000001E-2"/>
    <x v="947"/>
    <n v="0.34740300000000002"/>
    <n v="99.681709999999995"/>
    <n v="88.265971153132583"/>
    <m/>
    <n v="17286.7"/>
    <n v="-26615.200000000001"/>
    <n v="-620"/>
    <s v=" "/>
    <s v=" "/>
    <m/>
    <m/>
    <m/>
    <m/>
    <m/>
    <m/>
    <m/>
    <n v="118.0530485611291"/>
    <x v="0"/>
  </r>
  <r>
    <s v="71 / 19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8.122669999999999"/>
    <n v="39.564219999999999"/>
    <n v="0.14104700000000001"/>
    <n v="4.8614999999999998E-2"/>
    <n v="11.38289"/>
    <m/>
    <n v="4.1704999999999999E-2"/>
    <n v="5.0678000000000001E-2"/>
    <n v="1.3521E-2"/>
    <x v="948"/>
    <n v="0.36246800000000001"/>
    <n v="99.878640000000004"/>
    <n v="88.285062959949613"/>
    <m/>
    <n v="17296.3"/>
    <n v="-26613.8"/>
    <n v="-620"/>
    <s v=" "/>
    <s v=" "/>
    <m/>
    <m/>
    <m/>
    <m/>
    <m/>
    <m/>
    <m/>
    <n v="127.75459482963579"/>
    <x v="0"/>
  </r>
  <r>
    <s v="71 / 20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8.162500000000001"/>
    <n v="39.713760000000001"/>
    <n v="0.13961200000000001"/>
    <n v="4.5576999999999999E-2"/>
    <n v="11.48048"/>
    <m/>
    <n v="4.3736999999999998E-2"/>
    <n v="5.0571999999999999E-2"/>
    <n v="1.7781000000000002E-2"/>
    <x v="949"/>
    <n v="0.36532700000000001"/>
    <n v="100.1752"/>
    <n v="88.205092019638315"/>
    <m/>
    <n v="17305.900000000001"/>
    <n v="-26612.3"/>
    <n v="-620"/>
    <s v=" "/>
    <s v=" "/>
    <m/>
    <m/>
    <m/>
    <m/>
    <m/>
    <m/>
    <m/>
    <n v="137.47107567405894"/>
    <x v="0"/>
  </r>
  <r>
    <s v="71 / 21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7.984830000000002"/>
    <n v="39.759140000000002"/>
    <n v="0.13911999999999999"/>
    <n v="3.8855000000000001E-2"/>
    <n v="11.389329999999999"/>
    <m/>
    <n v="4.8892999999999999E-2"/>
    <n v="4.7489000000000003E-2"/>
    <n v="1.6445999999999999E-2"/>
    <x v="950"/>
    <n v="0.35799700000000001"/>
    <n v="99.940200000000004"/>
    <n v="88.24949938520254"/>
    <m/>
    <n v="17315.599999999999"/>
    <n v="-26610.9"/>
    <n v="-620"/>
    <s v=" "/>
    <s v=" "/>
    <m/>
    <m/>
    <m/>
    <m/>
    <m/>
    <m/>
    <m/>
    <n v="147.27158586485703"/>
    <x v="0"/>
  </r>
  <r>
    <s v="71 / 22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8.031599999999997"/>
    <n v="39.804929999999999"/>
    <n v="0.137932"/>
    <n v="4.5953000000000001E-2"/>
    <n v="11.565469999999999"/>
    <m/>
    <n v="4.6281000000000003E-2"/>
    <n v="4.3943999999999997E-2"/>
    <n v="1.7297E-2"/>
    <x v="951"/>
    <n v="0.367253"/>
    <n v="100.2261"/>
    <n v="88.09962925850725"/>
    <m/>
    <n v="17325.2"/>
    <n v="-26609.4"/>
    <n v="-620"/>
    <s v=" "/>
    <s v=" "/>
    <m/>
    <m/>
    <m/>
    <m/>
    <m/>
    <m/>
    <m/>
    <n v="156.98806670928019"/>
    <x v="0"/>
  </r>
  <r>
    <s v="71 / 23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7.910319999999999"/>
    <n v="39.349319999999999"/>
    <n v="0.142544"/>
    <n v="4.2553000000000001E-2"/>
    <n v="11.49394"/>
    <m/>
    <n v="4.7225000000000003E-2"/>
    <n v="4.5115000000000002E-2"/>
    <n v="1.421E-2"/>
    <x v="952"/>
    <n v="0.34909600000000002"/>
    <n v="99.552959999999999"/>
    <n v="88.138117535284906"/>
    <m/>
    <n v="17334.8"/>
    <n v="-26607.9"/>
    <n v="-620"/>
    <s v=" "/>
    <s v=" "/>
    <m/>
    <m/>
    <m/>
    <m/>
    <m/>
    <m/>
    <m/>
    <n v="166.70454755369974"/>
    <x v="0"/>
  </r>
  <r>
    <s v="71 / 24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7.978729999999999"/>
    <n v="39.778750000000002"/>
    <n v="0.14115"/>
    <n v="4.0322999999999998E-2"/>
    <n v="11.53872"/>
    <m/>
    <n v="4.9752999999999999E-2"/>
    <n v="3.8497999999999998E-2"/>
    <n v="1.4109999999999999E-2"/>
    <x v="953"/>
    <n v="0.34473199999999998"/>
    <n v="100.0886"/>
    <n v="88.112356423301264"/>
    <m/>
    <n v="17344.400000000001"/>
    <n v="-26606.5"/>
    <n v="-620"/>
    <s v=" "/>
    <s v=" "/>
    <m/>
    <m/>
    <m/>
    <m/>
    <m/>
    <m/>
    <m/>
    <n v="176.40609382221004"/>
    <x v="0"/>
  </r>
  <r>
    <s v="71 / 25 . "/>
    <s v="GCB1A_S_ol2_prof1_1_"/>
    <s v="olivine"/>
    <s v="Phenocryst"/>
    <m/>
    <s v="S_ol2"/>
    <s v="yes"/>
    <s v="prof_1"/>
    <s v="Phenocryst_S_ol2_prof_1"/>
    <m/>
    <x v="10"/>
    <d v="2021-02-01T00:00:00"/>
    <m/>
    <x v="1"/>
    <m/>
    <n v="47.891480000000001"/>
    <n v="39.726179999999999"/>
    <n v="0.14211599999999999"/>
    <n v="4.2133999999999998E-2"/>
    <n v="11.77858"/>
    <m/>
    <n v="4.6537000000000002E-2"/>
    <n v="3.7414999999999997E-2"/>
    <n v="1.3967E-2"/>
    <x v="954"/>
    <n v="0.33765600000000001"/>
    <n v="100.17570000000001"/>
    <n v="87.875776419162236"/>
    <m/>
    <n v="17354"/>
    <n v="-26605"/>
    <n v="-620"/>
    <s v=" "/>
    <s v=" "/>
    <m/>
    <m/>
    <m/>
    <m/>
    <m/>
    <m/>
    <m/>
    <n v="186.12257466662959"/>
    <x v="0"/>
  </r>
  <r>
    <s v="72 / 1 . "/>
    <s v="San_Carlos_EDS_36"/>
    <s v="olivine"/>
    <s v="Standard"/>
    <m/>
    <m/>
    <m/>
    <m/>
    <s v="San Carlos__"/>
    <m/>
    <x v="5"/>
    <d v="2021-02-01T00:00:00"/>
    <m/>
    <x v="1"/>
    <m/>
    <n v="49.134210000000003"/>
    <n v="40.404440000000001"/>
    <n v="0.116337"/>
    <n v="1.3406E-2"/>
    <n v="9.5560860000000005"/>
    <m/>
    <n v="4.1033E-2"/>
    <n v="2.2235000000000001E-2"/>
    <n v="5.6519999999999999E-3"/>
    <x v="955"/>
    <n v="0.38342999999999999"/>
    <n v="99.826099999999997"/>
    <n v="90.16275961877885"/>
    <m/>
    <n v="-6568"/>
    <n v="32989"/>
    <n v="-485"/>
    <s v=" "/>
    <s v=" "/>
    <m/>
    <m/>
    <m/>
    <m/>
    <m/>
    <m/>
    <m/>
    <m/>
    <x v="0"/>
  </r>
  <r>
    <s v="73 / 1 . "/>
    <s v="San_Carlos_EDS_37"/>
    <s v="olivine"/>
    <s v="Standard"/>
    <m/>
    <m/>
    <m/>
    <m/>
    <s v="San Carlos__"/>
    <m/>
    <x v="5"/>
    <d v="2021-02-01T00:00:00"/>
    <m/>
    <x v="1"/>
    <m/>
    <n v="49.657080000000001"/>
    <n v="40.237340000000003"/>
    <n v="0.103451"/>
    <n v="2.4152E-2"/>
    <n v="9.615729"/>
    <m/>
    <n v="3.8830000000000003E-2"/>
    <n v="2.4597999999999998E-2"/>
    <n v="6.2769999999999996E-3"/>
    <x v="956"/>
    <n v="0.38539600000000002"/>
    <n v="100.2367"/>
    <n v="90.201392121984"/>
    <m/>
    <n v="-6404"/>
    <n v="32966"/>
    <n v="-485"/>
    <s v=" "/>
    <s v=" "/>
    <m/>
    <m/>
    <m/>
    <m/>
    <m/>
    <m/>
    <m/>
    <m/>
    <x v="0"/>
  </r>
  <r>
    <s v="74 / 1 . "/>
    <s v="GCB1A_S_ol23_prof2_"/>
    <s v="olivine"/>
    <s v="Xenocryst"/>
    <m/>
    <s v="S_ol23"/>
    <s v="yes"/>
    <s v="prof_2"/>
    <s v="Xenocryst_S_ol23_prof_2"/>
    <m/>
    <x v="8"/>
    <d v="2021-02-01T00:00:00"/>
    <s v="bad"/>
    <x v="0"/>
    <m/>
    <n v="40.777540000000002"/>
    <n v="32.524900000000002"/>
    <n v="0.290358"/>
    <n v="1.3487000000000001E-2"/>
    <n v="16.169060000000002"/>
    <m/>
    <n v="1.7616E-2"/>
    <n v="2.1988000000000001E-2"/>
    <n v="4.0644E-2"/>
    <x v="957"/>
    <n v="0.137798"/>
    <n v="90.252269999999996"/>
    <n v="81.80357336674264"/>
    <m/>
    <n v="10735"/>
    <n v="-20117"/>
    <n v="-620"/>
    <n v="35"/>
    <n v="17"/>
    <m/>
    <m/>
    <m/>
    <m/>
    <m/>
    <m/>
    <m/>
    <n v="0"/>
    <x v="0"/>
  </r>
  <r>
    <s v="74 / 2 . "/>
    <s v="GCB1A_S_ol23_prof2_"/>
    <s v="olivine"/>
    <s v="Xenocryst"/>
    <m/>
    <s v="S_ol23"/>
    <s v="yes"/>
    <s v="prof_2"/>
    <s v="Xenocryst_S_ol23_prof_2"/>
    <m/>
    <x v="8"/>
    <d v="2021-02-01T00:00:00"/>
    <s v="bad"/>
    <x v="0"/>
    <m/>
    <n v="41.13109"/>
    <n v="32.988289999999999"/>
    <n v="0.26494600000000001"/>
    <n v="2.1316999999999999E-2"/>
    <n v="15.65715"/>
    <m/>
    <n v="1.6175999999999999E-2"/>
    <n v="1.7885000000000002E-2"/>
    <n v="3.4783000000000001E-2"/>
    <x v="958"/>
    <n v="0.14055500000000001"/>
    <n v="90.515829999999994"/>
    <n v="82.403100227384797"/>
    <m/>
    <n v="10735"/>
    <n v="-20117"/>
    <n v="-620"/>
    <n v="32.92"/>
    <n v="15.72"/>
    <m/>
    <m/>
    <m/>
    <m/>
    <m/>
    <m/>
    <m/>
    <n v="2.4422940035957978"/>
    <x v="0"/>
  </r>
  <r>
    <s v="74 / 3 . "/>
    <s v="GCB1A_S_ol23_prof2_"/>
    <s v="olivine"/>
    <s v="Xenocryst"/>
    <m/>
    <s v="S_ol23"/>
    <s v="yes"/>
    <s v="prof_2"/>
    <s v="Xenocryst_S_ol23_prof_2"/>
    <m/>
    <x v="8"/>
    <d v="2021-02-01T00:00:00"/>
    <s v="bad"/>
    <x v="0"/>
    <m/>
    <n v="42.00526"/>
    <n v="34.401009999999999"/>
    <n v="0.238542"/>
    <n v="1.9736E-2"/>
    <n v="15.573309999999999"/>
    <m/>
    <n v="2.1887E-2"/>
    <n v="2.1894E-2"/>
    <n v="3.2683999999999998E-2"/>
    <x v="959"/>
    <n v="0.17172699999999999"/>
    <n v="92.721829999999997"/>
    <n v="82.782636373281605"/>
    <m/>
    <n v="10735"/>
    <n v="-20117"/>
    <n v="-620"/>
    <n v="30.84"/>
    <n v="14.43"/>
    <m/>
    <m/>
    <m/>
    <m/>
    <m/>
    <m/>
    <m/>
    <n v="4.8898437987991574"/>
    <x v="0"/>
  </r>
  <r>
    <s v="74 / 4 . "/>
    <s v="GCB1A_S_ol23_prof2_"/>
    <s v="olivine"/>
    <s v="Xenocryst"/>
    <m/>
    <s v="S_ol23"/>
    <s v="yes"/>
    <s v="prof_2"/>
    <s v="Xenocryst_S_ol23_prof_2"/>
    <m/>
    <x v="8"/>
    <d v="2021-02-01T00:00:00"/>
    <s v="bad"/>
    <x v="0"/>
    <m/>
    <n v="42.018740000000001"/>
    <n v="34.51352"/>
    <n v="0.214499"/>
    <n v="1.3051E-2"/>
    <n v="15.750450000000001"/>
    <m/>
    <n v="2.0757999999999999E-2"/>
    <n v="1.9227000000000001E-2"/>
    <n v="3.3082E-2"/>
    <x v="960"/>
    <n v="0.172707"/>
    <n v="92.983720000000005"/>
    <n v="82.625448712639312"/>
    <m/>
    <n v="10735"/>
    <n v="-20117"/>
    <n v="-620"/>
    <n v="28.76"/>
    <n v="13.15"/>
    <m/>
    <m/>
    <m/>
    <m/>
    <m/>
    <m/>
    <m/>
    <n v="7.3321378023949553"/>
    <x v="0"/>
  </r>
  <r>
    <s v="74 / 5 . "/>
    <s v="GCB1A_S_ol23_prof2_"/>
    <s v="olivine"/>
    <s v="Xenocryst"/>
    <m/>
    <s v="S_ol23"/>
    <s v="yes"/>
    <s v="prof_2"/>
    <s v="Xenocryst_S_ol23_prof_2"/>
    <m/>
    <x v="8"/>
    <d v="2021-02-01T00:00:00"/>
    <s v="bad"/>
    <x v="0"/>
    <m/>
    <n v="42.607129999999998"/>
    <n v="35.758459999999999"/>
    <n v="0.21162700000000001"/>
    <n v="1.8468999999999999E-2"/>
    <n v="15.747249999999999"/>
    <m/>
    <n v="2.3970000000000002E-2"/>
    <n v="1.3769999999999999E-2"/>
    <n v="2.9056999999999999E-2"/>
    <x v="961"/>
    <n v="0.181336"/>
    <n v="94.816739999999996"/>
    <n v="82.827056802569814"/>
    <m/>
    <n v="10735"/>
    <n v="-20117"/>
    <n v="-620"/>
    <n v="26.68"/>
    <n v="11.86"/>
    <m/>
    <m/>
    <m/>
    <m/>
    <m/>
    <m/>
    <m/>
    <n v="9.7796875975983149"/>
    <x v="0"/>
  </r>
  <r>
    <s v="78 / 1 . "/>
    <s v="San_Carlos_EDS_38"/>
    <s v="olivine"/>
    <s v="Standard"/>
    <m/>
    <m/>
    <m/>
    <m/>
    <s v="__"/>
    <m/>
    <x v="4"/>
    <d v="2021-02-01T00:00:00"/>
    <m/>
    <x v="0"/>
    <m/>
    <n v="49.332990000000002"/>
    <n v="40.435809999999996"/>
    <n v="0.116976"/>
    <n v="1.166E-2"/>
    <n v="9.3741889999999994"/>
    <m/>
    <n v="4.1820999999999997E-2"/>
    <n v="2.6265E-2"/>
    <n v="9.2980000000000007E-3"/>
    <x v="962"/>
    <n v="0.37399700000000002"/>
    <n v="99.865740000000002"/>
    <n v="90.367107078915467"/>
    <m/>
    <n v="-6434"/>
    <n v="32966"/>
    <n v="-485"/>
    <s v=" "/>
    <s v=" "/>
    <m/>
    <m/>
    <m/>
    <m/>
    <m/>
    <m/>
    <m/>
    <m/>
    <x v="0"/>
  </r>
  <r>
    <s v="79 / 1 . "/>
    <s v="San_Carlos_EDS_39"/>
    <s v="olivine"/>
    <s v="Standard"/>
    <m/>
    <m/>
    <m/>
    <m/>
    <s v="__"/>
    <m/>
    <x v="4"/>
    <d v="2021-02-01T00:00:00"/>
    <m/>
    <x v="0"/>
    <m/>
    <n v="49.523069999999997"/>
    <n v="40.428710000000002"/>
    <n v="0.11179500000000001"/>
    <n v="1.6038E-2"/>
    <n v="9.5905319999999996"/>
    <m/>
    <n v="4.1158E-2"/>
    <n v="2.2720000000000001E-2"/>
    <n v="6.1529999999999996E-3"/>
    <x v="963"/>
    <n v="0.37638500000000003"/>
    <n v="100.2582"/>
    <n v="90.200699445583439"/>
    <m/>
    <n v="-6425"/>
    <n v="32912"/>
    <n v="-485"/>
    <s v=" "/>
    <s v=" "/>
    <m/>
    <m/>
    <m/>
    <m/>
    <m/>
    <m/>
    <m/>
    <m/>
    <x v="0"/>
  </r>
  <r>
    <m/>
    <m/>
    <m/>
    <m/>
    <m/>
    <m/>
    <m/>
    <m/>
    <s v="__"/>
    <m/>
    <x v="4"/>
    <d v="2021-02-01T00:00:00"/>
    <m/>
    <x v="1"/>
    <m/>
    <m/>
    <m/>
    <m/>
    <m/>
    <m/>
    <m/>
    <m/>
    <m/>
    <m/>
    <x v="35"/>
    <m/>
    <m/>
    <n v="0"/>
    <m/>
    <m/>
    <m/>
    <m/>
    <m/>
    <m/>
    <m/>
    <m/>
    <m/>
    <m/>
    <m/>
    <m/>
    <m/>
    <m/>
    <x v="0"/>
  </r>
  <r>
    <m/>
    <s v="SCOL_7"/>
    <m/>
    <s v="Standard"/>
    <m/>
    <m/>
    <m/>
    <m/>
    <s v="__"/>
    <m/>
    <x v="4"/>
    <d v="2021-02-01T00:00:00"/>
    <m/>
    <x v="0"/>
    <m/>
    <n v="49.1449"/>
    <n v="40.787979999999997"/>
    <n v="9.8015000000000005E-2"/>
    <n v="1.4095999999999999E-2"/>
    <n v="9.6200829999999993"/>
    <m/>
    <n v="2.5499000000000001E-2"/>
    <n v="4.1510000000000002E-3"/>
    <n v="7.0740000000000004E-3"/>
    <x v="964"/>
    <n v="0.35464800000000002"/>
    <n v="100.2028"/>
    <n v="90.105340535561169"/>
    <m/>
    <n v="-19301"/>
    <n v="4909"/>
    <n v="70"/>
    <s v=" "/>
    <s v=" "/>
    <m/>
    <m/>
    <m/>
    <m/>
    <m/>
    <m/>
    <m/>
    <m/>
    <x v="0"/>
  </r>
  <r>
    <m/>
    <s v="SCOL_8"/>
    <m/>
    <s v="Standard"/>
    <m/>
    <m/>
    <m/>
    <m/>
    <s v="__"/>
    <m/>
    <x v="4"/>
    <d v="2021-02-01T00:00:00"/>
    <m/>
    <x v="0"/>
    <m/>
    <n v="49.261200000000002"/>
    <n v="40.293309999999998"/>
    <n v="0.10308199999999999"/>
    <n v="1.5650000000000001E-2"/>
    <n v="9.8007729999999995"/>
    <m/>
    <n v="2.4024E-2"/>
    <n v="2.594E-3"/>
    <n v="4.9449999999999997E-3"/>
    <x v="965"/>
    <n v="0.36193999999999998"/>
    <n v="100.0128"/>
    <n v="89.959563174919879"/>
    <m/>
    <n v="-19301"/>
    <n v="4902"/>
    <n v="70"/>
    <s v=" "/>
    <s v=" "/>
    <m/>
    <m/>
    <m/>
    <m/>
    <m/>
    <m/>
    <m/>
    <m/>
    <x v="0"/>
  </r>
  <r>
    <s v="29 / 1 . "/>
    <s v="AZ18_WHT01_MP_bigol1_prof1_extended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50.266649999999998"/>
    <n v="38.328389999999999"/>
    <n v="0.135459"/>
    <n v="6.2046999999999998E-2"/>
    <n v="8.0929929999999999"/>
    <m/>
    <n v="3.1698999999999998E-2"/>
    <n v="8.6250000000000007E-3"/>
    <n v="1.8217000000000001E-2"/>
    <x v="966"/>
    <n v="0.393951"/>
    <n v="97.448840000000004"/>
    <n v="91.716275409320488"/>
    <m/>
    <n v="-14539"/>
    <n v="-32525"/>
    <n v="90"/>
    <n v="-1.47"/>
    <n v="59"/>
    <m/>
    <m/>
    <m/>
    <m/>
    <m/>
    <m/>
    <m/>
    <n v="0"/>
    <x v="0"/>
  </r>
  <r>
    <s v="29 / 2 . "/>
    <s v="AZ18_WHT01_MP_bigol1_prof1_extended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50.243850000000002"/>
    <n v="38.178980000000003"/>
    <n v="0.13969999999999999"/>
    <n v="6.7963999999999997E-2"/>
    <n v="7.9654429999999996"/>
    <m/>
    <n v="3.4063000000000003E-2"/>
    <n v="5.7450000000000001E-3"/>
    <n v="1.9030999999999999E-2"/>
    <x v="967"/>
    <n v="0.37806000000000001"/>
    <n v="97.150220000000004"/>
    <n v="91.832768960354045"/>
    <m/>
    <n v="-14539"/>
    <n v="-32525"/>
    <n v="90"/>
    <n v="-1.27"/>
    <n v="46.62"/>
    <m/>
    <m/>
    <m/>
    <m/>
    <m/>
    <m/>
    <m/>
    <n v="12.381615403492392"/>
    <x v="0"/>
  </r>
  <r>
    <s v="29 / 3 . "/>
    <s v="AZ18_WHT01_MP_bigol1_prof1_extended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50.042650000000002"/>
    <n v="38.171329999999998"/>
    <n v="0.130245"/>
    <n v="6.0750999999999999E-2"/>
    <n v="7.9796709999999997"/>
    <m/>
    <n v="2.707E-2"/>
    <n v="9.5650000000000006E-3"/>
    <n v="1.4877E-2"/>
    <x v="968"/>
    <n v="0.370977"/>
    <n v="96.921509999999998"/>
    <n v="91.789188854431472"/>
    <m/>
    <n v="-14539"/>
    <n v="-32525"/>
    <n v="90"/>
    <n v="-1.08"/>
    <n v="34.25"/>
    <m/>
    <m/>
    <m/>
    <m/>
    <m/>
    <m/>
    <m/>
    <n v="24.753074492864187"/>
    <x v="0"/>
  </r>
  <r>
    <s v="29 / 4 . "/>
    <s v="AZ18_WHT01_MP_bigol1_prof1_extended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49.635300000000001"/>
    <n v="39.651679999999999"/>
    <n v="8.1655000000000005E-2"/>
    <n v="3.7136000000000002E-2"/>
    <n v="9.3010769999999994"/>
    <m/>
    <n v="9.5899999999999996E-3"/>
    <n v="2.4160999999999998E-2"/>
    <n v="1.2475E-2"/>
    <x v="969"/>
    <n v="0.37412200000000001"/>
    <n v="99.261439999999993"/>
    <n v="90.487765673414359"/>
    <m/>
    <n v="-14539"/>
    <n v="-32525"/>
    <n v="90"/>
    <n v="-0.88"/>
    <n v="21.87"/>
    <m/>
    <m/>
    <m/>
    <m/>
    <m/>
    <m/>
    <m/>
    <n v="37.134689896356576"/>
    <x v="0"/>
  </r>
  <r>
    <s v="29 / 5 . "/>
    <s v="AZ18_WHT01_MP_bigol1_prof1_extended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48.97954"/>
    <n v="40.523820000000001"/>
    <n v="5.7042000000000002E-2"/>
    <n v="2.5722999999999999E-2"/>
    <n v="9.8333449999999996"/>
    <m/>
    <n v="8.7519999999999994E-3"/>
    <n v="2.349E-2"/>
    <n v="1.3665E-2"/>
    <x v="970"/>
    <n v="0.368396"/>
    <n v="99.980289999999997"/>
    <n v="89.877505458861933"/>
    <m/>
    <n v="-14539"/>
    <n v="-32525"/>
    <n v="90"/>
    <n v="-0.69"/>
    <n v="9.5"/>
    <m/>
    <m/>
    <m/>
    <m/>
    <m/>
    <m/>
    <m/>
    <n v="49.506148985728373"/>
    <x v="0"/>
  </r>
  <r>
    <s v="29 / 6 . "/>
    <s v="AZ18_WHT01_MP_bigol1_prof1_extended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48.440959999999997"/>
    <n v="41.051360000000003"/>
    <n v="6.0399000000000001E-2"/>
    <n v="1.3115E-2"/>
    <n v="9.9668810000000008"/>
    <m/>
    <n v="8.2609999999999992E-3"/>
    <n v="2.1391E-2"/>
    <n v="8.5789999999999998E-3"/>
    <x v="971"/>
    <n v="0.35728100000000002"/>
    <n v="100.0796"/>
    <n v="89.651996624849005"/>
    <m/>
    <n v="-14539"/>
    <n v="-32525"/>
    <n v="90"/>
    <n v="-0.49"/>
    <n v="-2.88"/>
    <m/>
    <m/>
    <m/>
    <m/>
    <m/>
    <m/>
    <m/>
    <n v="61.887764389220763"/>
    <x v="0"/>
  </r>
  <r>
    <s v="29 / 7 . "/>
    <s v="AZ18_WHT01_MP_bigol1_prof1_extended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48.249920000000003"/>
    <n v="41.301169999999999"/>
    <n v="5.0727000000000001E-2"/>
    <n v="1.3828E-2"/>
    <n v="9.8379899999999996"/>
    <m/>
    <n v="8.2559999999999995E-3"/>
    <n v="2.0513E-2"/>
    <n v="1.0873000000000001E-2"/>
    <x v="972"/>
    <n v="0.34568199999999999"/>
    <n v="99.984999999999999"/>
    <n v="89.735790390668299"/>
    <m/>
    <n v="-14539"/>
    <n v="-32525"/>
    <n v="90"/>
    <n v="-0.3"/>
    <n v="-15.25"/>
    <m/>
    <m/>
    <m/>
    <m/>
    <m/>
    <m/>
    <m/>
    <n v="74.25922347859256"/>
    <x v="0"/>
  </r>
  <r>
    <s v="29 / 8 . "/>
    <s v="AZ18_WHT01_MP_bigol1_prof1_extended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47.581539999999997"/>
    <n v="41.22878"/>
    <n v="5.5702000000000002E-2"/>
    <n v="2.7209999999999999E-3"/>
    <n v="9.3190559999999998"/>
    <m/>
    <n v="8.0190000000000001E-3"/>
    <n v="1.8713E-2"/>
    <n v="9.195E-3"/>
    <x v="973"/>
    <n v="0.31734299999999999"/>
    <n v="98.690569999999994"/>
    <n v="90.100553349825248"/>
    <m/>
    <n v="-14539"/>
    <n v="-32525"/>
    <n v="90"/>
    <n v="-0.1"/>
    <n v="-27.63"/>
    <m/>
    <m/>
    <m/>
    <m/>
    <m/>
    <m/>
    <m/>
    <n v="86.64083888208495"/>
    <x v="0"/>
  </r>
  <r>
    <s v="29 / 9 . "/>
    <s v="AZ18_WHT01_MP_bigol1_prof1_extended_"/>
    <s v="olivine"/>
    <s v="Melt Pocket Overgrowth"/>
    <m/>
    <s v="bigol1_overgrowth"/>
    <s v="yes"/>
    <s v="prof_1"/>
    <s v="AZ18 WHT01_bigol1_overgrowth_prof_1"/>
    <m/>
    <x v="7"/>
    <d v="2021-02-01T00:00:00"/>
    <m/>
    <x v="1"/>
    <m/>
    <n v="47.032589999999999"/>
    <n v="40.700569999999999"/>
    <n v="5.4407999999999998E-2"/>
    <n v="5.3340000000000002E-3"/>
    <n v="9.1019609999999993"/>
    <m/>
    <n v="6.1970000000000003E-3"/>
    <n v="2.2793000000000001E-2"/>
    <n v="8.8020000000000008E-3"/>
    <x v="974"/>
    <n v="0.30484800000000001"/>
    <n v="97.368889999999993"/>
    <n v="90.20678480911063"/>
    <m/>
    <n v="-14539"/>
    <n v="-32525"/>
    <n v="90"/>
    <n v="0.09"/>
    <n v="-40"/>
    <m/>
    <m/>
    <m/>
    <m/>
    <m/>
    <m/>
    <m/>
    <n v="99.012297971456746"/>
    <x v="0"/>
  </r>
  <r>
    <m/>
    <m/>
    <m/>
    <m/>
    <m/>
    <m/>
    <m/>
    <m/>
    <s v="__"/>
    <m/>
    <x v="4"/>
    <m/>
    <m/>
    <x v="1"/>
    <m/>
    <m/>
    <m/>
    <m/>
    <m/>
    <m/>
    <m/>
    <m/>
    <m/>
    <m/>
    <x v="35"/>
    <m/>
    <m/>
    <m/>
    <m/>
    <m/>
    <m/>
    <m/>
    <m/>
    <m/>
    <m/>
    <m/>
    <m/>
    <m/>
    <m/>
    <m/>
    <m/>
    <m/>
    <x v="0"/>
  </r>
  <r>
    <m/>
    <m/>
    <m/>
    <m/>
    <m/>
    <m/>
    <m/>
    <m/>
    <s v="__"/>
    <m/>
    <x v="4"/>
    <m/>
    <m/>
    <x v="1"/>
    <m/>
    <m/>
    <m/>
    <m/>
    <m/>
    <m/>
    <m/>
    <m/>
    <m/>
    <m/>
    <x v="35"/>
    <m/>
    <m/>
    <m/>
    <m/>
    <m/>
    <m/>
    <m/>
    <m/>
    <m/>
    <m/>
    <m/>
    <m/>
    <m/>
    <m/>
    <m/>
    <m/>
    <m/>
    <x v="0"/>
  </r>
  <r>
    <m/>
    <m/>
    <m/>
    <m/>
    <m/>
    <m/>
    <m/>
    <m/>
    <s v="__"/>
    <m/>
    <x v="4"/>
    <m/>
    <m/>
    <x v="1"/>
    <m/>
    <m/>
    <m/>
    <m/>
    <m/>
    <m/>
    <m/>
    <m/>
    <m/>
    <m/>
    <x v="35"/>
    <m/>
    <m/>
    <m/>
    <m/>
    <m/>
    <m/>
    <m/>
    <m/>
    <m/>
    <m/>
    <m/>
    <m/>
    <m/>
    <m/>
    <m/>
    <m/>
    <m/>
    <x v="0"/>
  </r>
  <r>
    <s v="69 / 1 . "/>
    <s v="AZ18_WHT01_slab_olivine_zoning_62"/>
    <s v="olivine"/>
    <s v="Melt Pocket Overgrowth"/>
    <m/>
    <s v="Ol_62"/>
    <s v="yes"/>
    <s v="prof_1"/>
    <s v="AZ18 WHT01_Ol_62_prof_1"/>
    <m/>
    <x v="7"/>
    <d v="2021-10-01T00:00:00"/>
    <m/>
    <x v="1"/>
    <m/>
    <n v="51.18074"/>
    <n v="41.160960000000003"/>
    <n v="0.19422"/>
    <n v="5.5840000000000001E-2"/>
    <n v="8.7843049999999998"/>
    <m/>
    <n v="2.2360999999999999E-2"/>
    <n v="2.3E-5"/>
    <n v="1.29E-2"/>
    <x v="975"/>
    <n v="0.37290400000000001"/>
    <n v="101.9234"/>
    <n v="91.21730150423484"/>
    <m/>
    <n v="10602"/>
    <n v="13141"/>
    <n v="-15"/>
    <n v="-43.01"/>
    <n v="-0.31"/>
    <m/>
    <m/>
    <m/>
    <m/>
    <m/>
    <m/>
    <m/>
    <n v="0"/>
    <x v="0"/>
  </r>
  <r>
    <s v="69 / 2 . "/>
    <s v="AZ18_WHT01_slab_olivine_zoning_62"/>
    <s v="olivine"/>
    <s v="Melt Pocket Overgrowth"/>
    <m/>
    <s v="Ol_62"/>
    <s v="yes"/>
    <s v="prof_1"/>
    <s v="AZ18 WHT01_Ol_62_prof_1"/>
    <m/>
    <x v="7"/>
    <d v="2021-10-01T00:00:00"/>
    <m/>
    <x v="1"/>
    <m/>
    <n v="51.193660000000001"/>
    <n v="41.196919999999999"/>
    <n v="0.188559"/>
    <n v="6.1303999999999997E-2"/>
    <n v="8.6131689999999992"/>
    <m/>
    <n v="2.0573999999999999E-2"/>
    <n v="5.0699999999999996E-4"/>
    <n v="1.7926999999999998E-2"/>
    <x v="976"/>
    <n v="0.38355299999999998"/>
    <n v="101.79349999999999"/>
    <n v="91.375636889005676"/>
    <m/>
    <n v="10602"/>
    <n v="13141"/>
    <n v="-15"/>
    <n v="-41.5"/>
    <n v="-0.56000000000000005"/>
    <m/>
    <m/>
    <m/>
    <m/>
    <m/>
    <m/>
    <m/>
    <n v="1.5305554547287705"/>
    <x v="0"/>
  </r>
  <r>
    <s v="69 / 3 . "/>
    <s v="AZ18_WHT01_slab_olivine_zoning_62"/>
    <s v="olivine"/>
    <s v="Melt Pocket Overgrowth"/>
    <m/>
    <s v="Ol_62"/>
    <s v="yes"/>
    <s v="prof_1"/>
    <s v="AZ18 WHT01_Ol_62_prof_1"/>
    <m/>
    <x v="7"/>
    <d v="2021-10-01T00:00:00"/>
    <m/>
    <x v="1"/>
    <m/>
    <n v="51.398290000000003"/>
    <n v="41.354500000000002"/>
    <n v="0.17258799999999999"/>
    <n v="4.6633000000000001E-2"/>
    <n v="8.5208840000000006"/>
    <m/>
    <n v="2.1867000000000001E-2"/>
    <n v="6.4640000000000001E-3"/>
    <n v="1.4224000000000001E-2"/>
    <x v="977"/>
    <n v="0.37023699999999998"/>
    <n v="102.0307"/>
    <n v="91.491254368932857"/>
    <m/>
    <n v="10602"/>
    <n v="13141"/>
    <n v="-15"/>
    <n v="-39.979999999999997"/>
    <n v="-0.8"/>
    <m/>
    <m/>
    <m/>
    <m/>
    <m/>
    <m/>
    <m/>
    <n v="3.0693861796624811"/>
    <x v="0"/>
  </r>
  <r>
    <s v="69 / 4 . "/>
    <s v="AZ18_WHT01_slab_olivine_zoning_62"/>
    <s v="olivine"/>
    <s v="Melt Pocket Overgrowth"/>
    <m/>
    <s v="Ol_62"/>
    <s v="yes"/>
    <s v="prof_1"/>
    <s v="AZ18 WHT01_Ol_62_prof_1"/>
    <m/>
    <x v="7"/>
    <d v="2021-10-01T00:00:00"/>
    <m/>
    <x v="1"/>
    <m/>
    <n v="51.316160000000004"/>
    <n v="41.250100000000003"/>
    <n v="0.14530299999999999"/>
    <n v="5.7974999999999999E-2"/>
    <n v="8.4703379999999999"/>
    <m/>
    <n v="2.1967E-2"/>
    <n v="2.3E-5"/>
    <n v="1.9358E-2"/>
    <x v="978"/>
    <n v="0.39397100000000002"/>
    <n v="101.8086"/>
    <n v="91.525060254556692"/>
    <m/>
    <n v="10602"/>
    <n v="13141"/>
    <n v="-15"/>
    <n v="-38.47"/>
    <n v="-1.05"/>
    <m/>
    <m/>
    <m/>
    <m/>
    <m/>
    <m/>
    <m/>
    <n v="4.5999416343912518"/>
    <x v="0"/>
  </r>
  <r>
    <s v="69 / 5 . "/>
    <s v="AZ18_WHT01_slab_olivine_zoning_62"/>
    <s v="olivine"/>
    <s v="Melt Pocket Overgrowth"/>
    <m/>
    <s v="Ol_62"/>
    <s v="yes"/>
    <s v="prof_1"/>
    <s v="AZ18 WHT01_Ol_62_prof_1"/>
    <m/>
    <x v="7"/>
    <d v="2021-10-01T00:00:00"/>
    <m/>
    <x v="1"/>
    <m/>
    <n v="51.406109999999998"/>
    <n v="41.250999999999998"/>
    <n v="0.15018999999999999"/>
    <n v="5.5618000000000001E-2"/>
    <n v="8.4490730000000003"/>
    <m/>
    <n v="2.4152E-2"/>
    <n v="2.3E-5"/>
    <n v="1.4518E-2"/>
    <x v="979"/>
    <n v="0.39632600000000001"/>
    <n v="101.8693"/>
    <n v="91.55808302458972"/>
    <m/>
    <n v="10602"/>
    <n v="13141"/>
    <n v="-15"/>
    <n v="-36.96"/>
    <n v="-1.29"/>
    <m/>
    <m/>
    <m/>
    <m/>
    <m/>
    <m/>
    <m/>
    <n v="6.1288955251283124"/>
    <x v="0"/>
  </r>
  <r>
    <s v="69 / 6 . "/>
    <s v="AZ18_WHT01_slab_olivine_zoning_62"/>
    <s v="olivine"/>
    <s v="Melt Pocket Overgrowth"/>
    <m/>
    <s v="Ol_62"/>
    <s v="yes"/>
    <s v="prof_1"/>
    <s v="AZ18 WHT01_Ol_62_prof_1"/>
    <m/>
    <x v="7"/>
    <d v="2021-10-01T00:00:00"/>
    <m/>
    <x v="1"/>
    <m/>
    <n v="51.503419999999998"/>
    <n v="41.242910000000002"/>
    <n v="0.153137"/>
    <n v="4.3746E-2"/>
    <n v="8.4444660000000002"/>
    <m/>
    <n v="2.7661000000000002E-2"/>
    <n v="2.3E-5"/>
    <n v="1.7094000000000002E-2"/>
    <x v="980"/>
    <n v="0.40118300000000001"/>
    <n v="101.96769999999999"/>
    <n v="91.576899499702989"/>
    <m/>
    <n v="10602"/>
    <n v="13141"/>
    <n v="-15"/>
    <n v="-35.44"/>
    <n v="-1.54"/>
    <m/>
    <m/>
    <m/>
    <m/>
    <m/>
    <m/>
    <m/>
    <n v="7.6693175452254057"/>
    <x v="0"/>
  </r>
  <r>
    <s v="70 / 1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49.812510000000003"/>
    <n v="40.506"/>
    <n v="0.22736500000000001"/>
    <n v="5.2135000000000001E-2"/>
    <n v="8.852392"/>
    <m/>
    <n v="5.1991000000000002E-2"/>
    <n v="1.5918000000000002E-2"/>
    <n v="2.6138000000000002E-2"/>
    <x v="981"/>
    <n v="0.34703000000000001"/>
    <n v="100.0217"/>
    <n v="90.934329342123149"/>
    <m/>
    <n v="10165"/>
    <n v="13097"/>
    <n v="-15"/>
    <n v="-1.64"/>
    <n v="-23.91"/>
    <m/>
    <m/>
    <m/>
    <m/>
    <m/>
    <m/>
    <m/>
    <n v="0"/>
    <x v="3"/>
  </r>
  <r>
    <s v="70 / 2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51.575870000000002"/>
    <n v="41.765210000000003"/>
    <n v="0.199795"/>
    <n v="4.0502000000000003E-2"/>
    <n v="8.5861970000000003"/>
    <m/>
    <n v="2.7414000000000001E-2"/>
    <n v="7.7860000000000004E-3"/>
    <n v="1.6809000000000001E-2"/>
    <x v="982"/>
    <n v="0.35992000000000002"/>
    <n v="102.714"/>
    <n v="91.458605408897583"/>
    <m/>
    <n v="10165"/>
    <n v="13097"/>
    <n v="-15"/>
    <n v="-1.89"/>
    <n v="-21.43"/>
    <m/>
    <m/>
    <m/>
    <m/>
    <m/>
    <m/>
    <m/>
    <n v="2.492568955916767"/>
    <x v="3"/>
  </r>
  <r>
    <s v="70 / 3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51.463610000000003"/>
    <n v="41.566920000000003"/>
    <n v="0.16458400000000001"/>
    <n v="3.6406000000000001E-2"/>
    <n v="8.5927170000000004"/>
    <m/>
    <n v="2.2960000000000001E-2"/>
    <n v="1.2113000000000001E-2"/>
    <n v="2.3976999999999998E-2"/>
    <x v="983"/>
    <n v="0.36323800000000001"/>
    <n v="102.37050000000001"/>
    <n v="91.435623049909182"/>
    <m/>
    <n v="10165"/>
    <n v="13097"/>
    <n v="-15"/>
    <n v="-2.14"/>
    <n v="-18.95"/>
    <m/>
    <m/>
    <m/>
    <m/>
    <m/>
    <m/>
    <m/>
    <n v="4.9851379118335339"/>
    <x v="3"/>
  </r>
  <r>
    <s v="70 / 4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51.362569999999998"/>
    <n v="41.460299999999997"/>
    <n v="0.162994"/>
    <n v="3.3584999999999997E-2"/>
    <n v="8.6744979999999998"/>
    <m/>
    <n v="2.5935E-2"/>
    <n v="8.1670000000000006E-3"/>
    <n v="1.5115999999999999E-2"/>
    <x v="984"/>
    <n v="0.36340299999999998"/>
    <n v="102.2308"/>
    <n v="91.345630883384999"/>
    <m/>
    <n v="10165"/>
    <n v="13097"/>
    <n v="-15"/>
    <n v="-2.38"/>
    <n v="-16.47"/>
    <m/>
    <m/>
    <m/>
    <m/>
    <m/>
    <m/>
    <m/>
    <n v="7.4767237522171239"/>
    <x v="3"/>
  </r>
  <r>
    <s v="70 / 5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51.146479999999997"/>
    <n v="41.536949999999997"/>
    <n v="0.142569"/>
    <n v="3.7241999999999997E-2"/>
    <n v="8.7471859999999992"/>
    <m/>
    <n v="2.5092E-2"/>
    <n v="1.3896E-2"/>
    <n v="1.6892999999999998E-2"/>
    <x v="985"/>
    <n v="0.35662500000000003"/>
    <n v="102.1506"/>
    <n v="91.245818156746012"/>
    <m/>
    <n v="10165"/>
    <n v="13097"/>
    <n v="-15"/>
    <n v="-2.63"/>
    <n v="-13.99"/>
    <m/>
    <m/>
    <m/>
    <m/>
    <m/>
    <m/>
    <m/>
    <n v="9.9692927081338887"/>
    <x v="3"/>
  </r>
  <r>
    <s v="70 / 6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51.161209999999997"/>
    <n v="41.33717"/>
    <n v="0.13882700000000001"/>
    <n v="4.0965000000000001E-2"/>
    <n v="8.7186789999999998"/>
    <m/>
    <n v="2.4552000000000001E-2"/>
    <n v="5.868E-3"/>
    <n v="1.2626E-2"/>
    <x v="986"/>
    <n v="0.37710700000000003"/>
    <n v="101.94929999999999"/>
    <n v="91.274153592853011"/>
    <m/>
    <n v="10165"/>
    <n v="13097"/>
    <n v="-15"/>
    <n v="-2.88"/>
    <n v="-11.51"/>
    <m/>
    <m/>
    <m/>
    <m/>
    <m/>
    <m/>
    <m/>
    <n v="12.461861664050655"/>
    <x v="3"/>
  </r>
  <r>
    <s v="70 / 7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51.13935"/>
    <n v="41.399700000000003"/>
    <n v="0.11519699999999999"/>
    <n v="2.7407999999999998E-2"/>
    <n v="8.9718689999999999"/>
    <m/>
    <n v="2.4989000000000001E-2"/>
    <n v="8.7919999999999995E-3"/>
    <n v="1.9918999999999999E-2"/>
    <x v="987"/>
    <n v="0.380828"/>
    <n v="102.2122"/>
    <n v="91.0399653864485"/>
    <m/>
    <n v="10165"/>
    <n v="13097"/>
    <n v="-15"/>
    <n v="-3.13"/>
    <n v="-9.0299999999999994"/>
    <m/>
    <m/>
    <m/>
    <m/>
    <m/>
    <m/>
    <m/>
    <n v="14.954430619967422"/>
    <x v="3"/>
  </r>
  <r>
    <s v="70 / 8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50.973869999999998"/>
    <n v="41.281480000000002"/>
    <n v="0.108349"/>
    <n v="4.4253000000000001E-2"/>
    <n v="9.1730470000000004"/>
    <m/>
    <n v="1.4019999999999999E-2"/>
    <n v="1.4789999999999999E-2"/>
    <n v="1.1226E-2"/>
    <x v="988"/>
    <n v="0.37395099999999998"/>
    <n v="102.1208"/>
    <n v="90.830458897525247"/>
    <m/>
    <n v="10165"/>
    <n v="13097"/>
    <n v="-15"/>
    <n v="-3.38"/>
    <n v="-6.55"/>
    <m/>
    <m/>
    <m/>
    <m/>
    <m/>
    <m/>
    <m/>
    <n v="17.446999575884188"/>
    <x v="0"/>
  </r>
  <r>
    <s v="70 / 9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50.790019999999998"/>
    <n v="41.290170000000003"/>
    <n v="8.5338999999999998E-2"/>
    <n v="1.9562E-2"/>
    <n v="9.2987230000000007"/>
    <m/>
    <n v="1.6611000000000001E-2"/>
    <n v="6.1139999999999996E-3"/>
    <n v="9.9389999999999999E-3"/>
    <x v="989"/>
    <n v="0.38022899999999998"/>
    <n v="102.0496"/>
    <n v="90.686022894024433"/>
    <m/>
    <n v="10165"/>
    <n v="13097"/>
    <n v="-15"/>
    <n v="-3.63"/>
    <n v="-4.07"/>
    <m/>
    <m/>
    <m/>
    <m/>
    <m/>
    <m/>
    <m/>
    <n v="19.939568531800955"/>
    <x v="0"/>
  </r>
  <r>
    <s v="70 / 10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50.706049999999998"/>
    <n v="41.300710000000002"/>
    <n v="6.9296999999999997E-2"/>
    <n v="3.6318999999999997E-2"/>
    <n v="9.3140889999999992"/>
    <m/>
    <n v="1.2737E-2"/>
    <n v="8.4130000000000003E-3"/>
    <n v="1.3139E-2"/>
    <x v="990"/>
    <n v="0.37601899999999999"/>
    <n v="101.9725"/>
    <n v="90.658060656927788"/>
    <m/>
    <n v="10165"/>
    <n v="13097"/>
    <n v="-15"/>
    <n v="-3.87"/>
    <n v="-1.59"/>
    <m/>
    <m/>
    <m/>
    <m/>
    <m/>
    <m/>
    <m/>
    <n v="22.431154372184544"/>
    <x v="0"/>
  </r>
  <r>
    <s v="70 / 11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50.641640000000002"/>
    <n v="41.225259999999999"/>
    <n v="6.8687999999999999E-2"/>
    <n v="1.8786000000000001E-2"/>
    <n v="9.4558759999999999"/>
    <m/>
    <n v="8.3999999999999995E-3"/>
    <n v="2.1530000000000001E-2"/>
    <n v="6.0949999999999997E-3"/>
    <x v="991"/>
    <n v="0.39767599999999997"/>
    <n v="101.9855"/>
    <n v="90.518416141025554"/>
    <m/>
    <n v="10165"/>
    <n v="13097"/>
    <n v="-15"/>
    <n v="-4.12"/>
    <n v="0.89"/>
    <m/>
    <m/>
    <m/>
    <m/>
    <m/>
    <m/>
    <m/>
    <n v="24.92372332810131"/>
    <x v="0"/>
  </r>
  <r>
    <s v="70 / 12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50.611939999999997"/>
    <n v="41.236980000000003"/>
    <n v="7.1082999999999993E-2"/>
    <n v="1.9654000000000001E-2"/>
    <n v="9.4558269999999993"/>
    <m/>
    <n v="1.1466E-2"/>
    <n v="1.6187E-2"/>
    <n v="8.4370000000000001E-3"/>
    <x v="992"/>
    <n v="0.38886100000000001"/>
    <n v="101.95480000000001"/>
    <n v="90.51342423599462"/>
    <m/>
    <n v="10165"/>
    <n v="13097"/>
    <n v="-15"/>
    <n v="-4.37"/>
    <n v="3.37"/>
    <m/>
    <m/>
    <m/>
    <m/>
    <m/>
    <m/>
    <m/>
    <n v="27.416292284018077"/>
    <x v="0"/>
  </r>
  <r>
    <s v="70 / 13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50.41104"/>
    <n v="41.091709999999999"/>
    <n v="6.6982E-2"/>
    <n v="2.4336E-2"/>
    <n v="9.6796190000000006"/>
    <m/>
    <n v="1.2344000000000001E-2"/>
    <n v="1.5407000000000001E-2"/>
    <n v="1.2501E-2"/>
    <x v="993"/>
    <n v="0.397781"/>
    <n v="101.83580000000001"/>
    <n v="90.275800126290903"/>
    <m/>
    <n v="10165"/>
    <n v="13097"/>
    <n v="-15"/>
    <n v="-4.62"/>
    <n v="5.85"/>
    <m/>
    <m/>
    <m/>
    <m/>
    <m/>
    <m/>
    <m/>
    <n v="29.908861239934843"/>
    <x v="1"/>
  </r>
  <r>
    <s v="70 / 14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50.377569999999999"/>
    <n v="41.076520000000002"/>
    <n v="5.9164000000000001E-2"/>
    <n v="1.6471E-2"/>
    <n v="9.6122859999999992"/>
    <m/>
    <n v="1.4867E-2"/>
    <n v="1.4402999999999999E-2"/>
    <n v="7.228E-3"/>
    <x v="994"/>
    <n v="0.39506599999999997"/>
    <n v="101.7176"/>
    <n v="90.331106639591439"/>
    <m/>
    <n v="10165"/>
    <n v="13097"/>
    <n v="-15"/>
    <n v="-4.87"/>
    <n v="8.33"/>
    <m/>
    <m/>
    <m/>
    <m/>
    <m/>
    <m/>
    <m/>
    <n v="32.40143019585161"/>
    <x v="1"/>
  </r>
  <r>
    <s v="70 / 15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50.32882"/>
    <n v="41.05603"/>
    <n v="5.4796999999999998E-2"/>
    <n v="1.0199E-2"/>
    <n v="9.8025269999999995"/>
    <m/>
    <n v="1.3920999999999999E-2"/>
    <n v="3.8219999999999999E-3"/>
    <n v="1.2477E-2"/>
    <x v="995"/>
    <n v="0.392484"/>
    <n v="101.8091"/>
    <n v="90.149980785844647"/>
    <m/>
    <n v="10165"/>
    <n v="13097"/>
    <n v="-15"/>
    <n v="-5.12"/>
    <n v="10.81"/>
    <m/>
    <m/>
    <m/>
    <m/>
    <m/>
    <m/>
    <m/>
    <n v="34.893999151768377"/>
    <x v="1"/>
  </r>
  <r>
    <s v="70 / 16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50.227170000000001"/>
    <n v="41.120249999999999"/>
    <n v="4.7967000000000003E-2"/>
    <n v="7.7210000000000004E-3"/>
    <n v="9.7213600000000007"/>
    <m/>
    <n v="1.6553999999999999E-2"/>
    <n v="1.9636000000000001E-2"/>
    <n v="1.0758E-2"/>
    <x v="996"/>
    <n v="0.40003699999999998"/>
    <n v="101.7086"/>
    <n v="90.205720864353523"/>
    <m/>
    <n v="10165"/>
    <n v="13097"/>
    <n v="-15"/>
    <n v="-5.36"/>
    <n v="13.28"/>
    <m/>
    <m/>
    <m/>
    <m/>
    <m/>
    <m/>
    <m/>
    <n v="37.375631678956879"/>
    <x v="1"/>
  </r>
  <r>
    <s v="70 / 17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50.22634"/>
    <n v="41.033769999999997"/>
    <n v="5.8491000000000001E-2"/>
    <n v="1.1313999999999999E-2"/>
    <n v="9.8181100000000008"/>
    <m/>
    <n v="1.1934E-2"/>
    <n v="1.8855E-2"/>
    <n v="5.4599999999999996E-3"/>
    <x v="997"/>
    <n v="0.38347199999999998"/>
    <n v="101.7011"/>
    <n v="90.11773366315505"/>
    <m/>
    <n v="10165"/>
    <n v="13097"/>
    <n v="-15"/>
    <n v="-5.61"/>
    <n v="15.76"/>
    <m/>
    <m/>
    <m/>
    <m/>
    <m/>
    <m/>
    <m/>
    <n v="39.868200634873645"/>
    <x v="1"/>
  </r>
  <r>
    <s v="70 / 18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50.150550000000003"/>
    <n v="40.992249999999999"/>
    <n v="6.5976000000000007E-2"/>
    <n v="3.0609999999999998E-2"/>
    <n v="9.8316140000000001"/>
    <m/>
    <n v="1.4179000000000001E-2"/>
    <n v="1.1469999999999999E-2"/>
    <n v="1.2944000000000001E-2"/>
    <x v="998"/>
    <n v="0.38342799999999999"/>
    <n v="101.6396"/>
    <n v="90.092013224945489"/>
    <m/>
    <n v="10165"/>
    <n v="13097"/>
    <n v="-15"/>
    <n v="-5.86"/>
    <n v="18.239999999999998"/>
    <m/>
    <m/>
    <m/>
    <m/>
    <m/>
    <m/>
    <m/>
    <n v="42.360769590790412"/>
    <x v="1"/>
  </r>
  <r>
    <s v="70 / 19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50.087049999999998"/>
    <n v="40.996119999999998"/>
    <n v="6.3065999999999997E-2"/>
    <n v="2.5100000000000001E-2"/>
    <n v="9.8546309999999995"/>
    <m/>
    <n v="1.4524E-2"/>
    <n v="6.3680000000000004E-3"/>
    <n v="4.5129999999999997E-3"/>
    <x v="999"/>
    <n v="0.39404099999999997"/>
    <n v="101.58240000000001"/>
    <n v="90.059786119508516"/>
    <m/>
    <n v="10165"/>
    <n v="13097"/>
    <n v="-15"/>
    <n v="-6.11"/>
    <n v="20.72"/>
    <m/>
    <m/>
    <m/>
    <m/>
    <m/>
    <m/>
    <m/>
    <n v="44.853338546707178"/>
    <x v="1"/>
  </r>
  <r>
    <s v="70 / 20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50.059690000000003"/>
    <n v="41.008769999999998"/>
    <n v="6.3432000000000002E-2"/>
    <n v="1.714E-3"/>
    <n v="9.9561729999999997"/>
    <m/>
    <n v="1.1317000000000001E-2"/>
    <n v="1.4911000000000001E-2"/>
    <n v="3.473E-3"/>
    <x v="1000"/>
    <n v="0.39932499999999999"/>
    <n v="101.67140000000001"/>
    <n v="89.962700309735723"/>
    <m/>
    <n v="10165"/>
    <n v="13097"/>
    <n v="-15"/>
    <n v="-6.36"/>
    <n v="23.2"/>
    <m/>
    <m/>
    <m/>
    <m/>
    <m/>
    <m/>
    <m/>
    <n v="47.345907502623945"/>
    <x v="1"/>
  </r>
  <r>
    <s v="70 / 21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50.038510000000002"/>
    <n v="41.067770000000003"/>
    <n v="6.0596999999999998E-2"/>
    <n v="3.0850000000000001E-3"/>
    <n v="9.8887599999999996"/>
    <m/>
    <n v="1.5502E-2"/>
    <n v="1.4142E-2"/>
    <n v="1.5497E-2"/>
    <x v="1001"/>
    <n v="0.38580999999999999"/>
    <n v="101.63209999999999"/>
    <n v="90.020084378963759"/>
    <m/>
    <n v="10165"/>
    <n v="13097"/>
    <n v="-15"/>
    <n v="-6.61"/>
    <n v="25.68"/>
    <m/>
    <m/>
    <m/>
    <m/>
    <m/>
    <m/>
    <m/>
    <n v="49.838476458540711"/>
    <x v="1"/>
  </r>
  <r>
    <s v="70 / 22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50.1205"/>
    <n v="41.045859999999998"/>
    <n v="5.4899000000000003E-2"/>
    <n v="2.8452000000000002E-2"/>
    <n v="10.05829"/>
    <m/>
    <n v="1.2463999999999999E-2"/>
    <n v="7.6470000000000002E-3"/>
    <n v="8.9960000000000005E-3"/>
    <x v="1002"/>
    <n v="0.39186599999999999"/>
    <n v="101.8719"/>
    <n v="89.881231591511764"/>
    <m/>
    <n v="10165"/>
    <n v="13097"/>
    <n v="-15"/>
    <n v="-6.85"/>
    <n v="28.16"/>
    <m/>
    <m/>
    <m/>
    <m/>
    <m/>
    <m/>
    <m/>
    <n v="52.330062298924304"/>
    <x v="1"/>
  </r>
  <r>
    <s v="70 / 23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49.912059999999997"/>
    <n v="40.86036"/>
    <n v="6.2922000000000006E-2"/>
    <n v="2.0032000000000001E-2"/>
    <n v="10.117050000000001"/>
    <m/>
    <n v="1.2108000000000001E-2"/>
    <n v="1.8589999999999999E-2"/>
    <n v="7.3569999999999998E-3"/>
    <x v="1003"/>
    <n v="0.38041199999999997"/>
    <n v="101.53530000000001"/>
    <n v="89.789988878394453"/>
    <m/>
    <n v="10165"/>
    <n v="13097"/>
    <n v="-15"/>
    <n v="-7.1"/>
    <n v="30.64"/>
    <m/>
    <m/>
    <m/>
    <m/>
    <m/>
    <m/>
    <m/>
    <n v="54.82263125484107"/>
    <x v="1"/>
  </r>
  <r>
    <s v="70 / 24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49.843739999999997"/>
    <n v="40.964660000000002"/>
    <n v="6.0871000000000001E-2"/>
    <n v="5.4869999999999997E-3"/>
    <n v="9.9262180000000004"/>
    <m/>
    <n v="1.1847999999999999E-2"/>
    <n v="1.0326E-2"/>
    <n v="7.4419999999999998E-3"/>
    <x v="1004"/>
    <n v="0.37483"/>
    <n v="101.3502"/>
    <n v="89.950867709967454"/>
    <m/>
    <n v="10165"/>
    <n v="13097"/>
    <n v="-15"/>
    <n v="-7.35"/>
    <n v="33.119999999999997"/>
    <m/>
    <m/>
    <m/>
    <m/>
    <m/>
    <m/>
    <m/>
    <n v="57.315200210757837"/>
    <x v="1"/>
  </r>
  <r>
    <s v="70 / 25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49.927309999999999"/>
    <n v="41.0214"/>
    <n v="4.9185E-2"/>
    <n v="6.1659999999999996E-3"/>
    <n v="9.9936439999999997"/>
    <m/>
    <n v="1.0479E-2"/>
    <n v="1.9484000000000001E-2"/>
    <n v="1.4428E-2"/>
    <x v="1005"/>
    <n v="0.36824600000000002"/>
    <n v="101.5565"/>
    <n v="89.904722096754284"/>
    <m/>
    <n v="10165"/>
    <n v="13097"/>
    <n v="-15"/>
    <n v="-7.6"/>
    <n v="35.6"/>
    <m/>
    <m/>
    <m/>
    <m/>
    <m/>
    <m/>
    <m/>
    <n v="59.807769166674611"/>
    <x v="1"/>
  </r>
  <r>
    <s v="70 / 26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49.957529999999998"/>
    <n v="40.989600000000003"/>
    <n v="5.4481000000000002E-2"/>
    <n v="1.4742E-2"/>
    <n v="10.01036"/>
    <m/>
    <n v="1.0335E-2"/>
    <n v="1.4912999999999999E-2"/>
    <n v="8.8120000000000004E-3"/>
    <x v="1006"/>
    <n v="0.37433300000000003"/>
    <n v="101.5829"/>
    <n v="89.895040180660388"/>
    <m/>
    <n v="10165"/>
    <n v="13097"/>
    <n v="-15"/>
    <n v="-7.85"/>
    <n v="38.08"/>
    <m/>
    <m/>
    <m/>
    <m/>
    <m/>
    <m/>
    <m/>
    <n v="62.300338122591377"/>
    <x v="1"/>
  </r>
  <r>
    <s v="70 / 27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49.892699999999998"/>
    <n v="41.034399999999998"/>
    <n v="4.6685999999999998E-2"/>
    <n v="1.1816E-2"/>
    <n v="10.04083"/>
    <m/>
    <n v="1.0289E-2"/>
    <n v="5.7299999999999999E-3"/>
    <n v="1.7585E-2"/>
    <x v="1007"/>
    <n v="0.36762600000000001"/>
    <n v="101.5774"/>
    <n v="89.85556762918165"/>
    <m/>
    <n v="10165"/>
    <n v="13097"/>
    <n v="-15"/>
    <n v="-8.1"/>
    <n v="40.56"/>
    <m/>
    <m/>
    <m/>
    <m/>
    <m/>
    <m/>
    <m/>
    <n v="64.792907078508151"/>
    <x v="1"/>
  </r>
  <r>
    <s v="70 / 28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49.892679999999999"/>
    <n v="40.829929999999997"/>
    <n v="4.7830999999999999E-2"/>
    <n v="1.3969000000000001E-2"/>
    <n v="10.05237"/>
    <m/>
    <n v="9.1610000000000007E-3"/>
    <n v="1.7207E-2"/>
    <n v="1.0932000000000001E-2"/>
    <x v="1008"/>
    <n v="0.37185099999999999"/>
    <n v="101.4036"/>
    <n v="89.84508943408332"/>
    <m/>
    <n v="10165"/>
    <n v="13097"/>
    <n v="-15"/>
    <n v="-8.34"/>
    <n v="43.04"/>
    <m/>
    <m/>
    <m/>
    <m/>
    <m/>
    <m/>
    <m/>
    <n v="67.284492918891743"/>
    <x v="1"/>
  </r>
  <r>
    <s v="70 / 29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51.549959999999999"/>
    <n v="42.427999999999997"/>
    <n v="5.2253000000000001E-2"/>
    <n v="6.7660000000000003E-3"/>
    <n v="10.38306"/>
    <m/>
    <n v="1.1124E-2"/>
    <n v="2.5475999999999999E-2"/>
    <n v="1.5136999999999999E-2"/>
    <x v="1009"/>
    <n v="0.38178499999999999"/>
    <n v="104.9898"/>
    <n v="89.847922516861075"/>
    <m/>
    <n v="10165"/>
    <n v="13097"/>
    <n v="-15"/>
    <n v="-8.59"/>
    <n v="45.52"/>
    <m/>
    <m/>
    <m/>
    <m/>
    <m/>
    <m/>
    <m/>
    <n v="69.77706187480851"/>
    <x v="1"/>
  </r>
  <r>
    <s v="70 / 30 . "/>
    <s v="AZ18_WHT01_slab_olivine_zoning_63"/>
    <s v="olivine"/>
    <s v="Melt Pocket Overgrowth"/>
    <m/>
    <s v="Ol_63"/>
    <s v="yes"/>
    <s v="prof_1"/>
    <s v="AZ18 WHT01_Ol_63_prof_1"/>
    <m/>
    <x v="7"/>
    <d v="2021-10-01T00:00:00"/>
    <m/>
    <x v="1"/>
    <m/>
    <n v="49.709299999999999"/>
    <n v="40.711109999999998"/>
    <n v="5.1235999999999997E-2"/>
    <n v="1.5E-5"/>
    <n v="9.9610020000000006"/>
    <m/>
    <n v="1.3273999999999999E-2"/>
    <n v="1.6402E-2"/>
    <n v="1.8790999999999999E-2"/>
    <x v="1010"/>
    <n v="0.35881200000000002"/>
    <n v="100.9881"/>
    <n v="89.894695452281326"/>
    <m/>
    <n v="10165"/>
    <n v="13097"/>
    <n v="-15"/>
    <n v="-8.84"/>
    <n v="48"/>
    <m/>
    <m/>
    <m/>
    <m/>
    <m/>
    <m/>
    <m/>
    <n v="72.269630830725276"/>
    <x v="1"/>
  </r>
  <r>
    <m/>
    <m/>
    <m/>
    <m/>
    <m/>
    <m/>
    <m/>
    <m/>
    <s v="__"/>
    <m/>
    <x v="4"/>
    <m/>
    <m/>
    <x v="1"/>
    <m/>
    <m/>
    <m/>
    <m/>
    <m/>
    <m/>
    <m/>
    <m/>
    <m/>
    <m/>
    <x v="35"/>
    <m/>
    <m/>
    <n v="0"/>
    <m/>
    <m/>
    <m/>
    <m/>
    <m/>
    <m/>
    <m/>
    <m/>
    <m/>
    <m/>
    <m/>
    <m/>
    <m/>
    <m/>
    <x v="0"/>
  </r>
  <r>
    <m/>
    <m/>
    <m/>
    <m/>
    <m/>
    <m/>
    <m/>
    <m/>
    <s v="__"/>
    <m/>
    <x v="4"/>
    <m/>
    <m/>
    <x v="1"/>
    <m/>
    <m/>
    <m/>
    <m/>
    <m/>
    <m/>
    <m/>
    <m/>
    <m/>
    <m/>
    <x v="35"/>
    <m/>
    <m/>
    <n v="0"/>
    <m/>
    <m/>
    <m/>
    <m/>
    <m/>
    <m/>
    <m/>
    <m/>
    <m/>
    <m/>
    <m/>
    <m/>
    <m/>
    <m/>
    <x v="0"/>
  </r>
  <r>
    <m/>
    <m/>
    <m/>
    <m/>
    <m/>
    <m/>
    <m/>
    <m/>
    <s v="__"/>
    <m/>
    <x v="4"/>
    <m/>
    <m/>
    <x v="1"/>
    <m/>
    <m/>
    <m/>
    <m/>
    <m/>
    <m/>
    <m/>
    <m/>
    <m/>
    <m/>
    <x v="35"/>
    <m/>
    <m/>
    <n v="0"/>
    <m/>
    <m/>
    <m/>
    <m/>
    <m/>
    <m/>
    <m/>
    <m/>
    <m/>
    <m/>
    <m/>
    <m/>
    <m/>
    <m/>
    <x v="0"/>
  </r>
  <r>
    <s v="76 / 1 . "/>
    <s v="AZ18_WHT01_Slab_olivine_86"/>
    <s v="olivine"/>
    <s v="MP"/>
    <m/>
    <m/>
    <m/>
    <m/>
    <s v="AZ18 WHT01__"/>
    <m/>
    <x v="7"/>
    <d v="2021-10-01T00:00:00"/>
    <m/>
    <x v="1"/>
    <m/>
    <n v="50.642760000000003"/>
    <n v="41.3292"/>
    <n v="0.17032600000000001"/>
    <n v="6.4962000000000006E-2"/>
    <n v="8.4608089999999994"/>
    <m/>
    <n v="2.9183000000000001E-2"/>
    <n v="1.4076E-2"/>
    <n v="2.8072E-2"/>
    <x v="1011"/>
    <n v="0.44552599999999998"/>
    <n v="101.2985"/>
    <n v="91.430856768559536"/>
    <m/>
    <n v="-16820"/>
    <n v="14551"/>
    <n v="-45"/>
    <m/>
    <m/>
    <m/>
    <m/>
    <m/>
    <m/>
    <m/>
    <m/>
    <m/>
    <m/>
    <x v="0"/>
  </r>
  <r>
    <s v="77 / 1 . "/>
    <s v="AZ18_WHT01_Slab_olivine_87"/>
    <s v="olivine"/>
    <s v="MP"/>
    <m/>
    <m/>
    <m/>
    <m/>
    <s v="AZ18 WHT01__"/>
    <m/>
    <x v="7"/>
    <d v="2021-10-01T00:00:00"/>
    <m/>
    <x v="1"/>
    <m/>
    <n v="49.863079999999997"/>
    <n v="41.37668"/>
    <n v="0.24077000000000001"/>
    <n v="2.6610999999999999E-2"/>
    <n v="9.1916139999999995"/>
    <m/>
    <n v="3.4431999999999997E-2"/>
    <n v="4.1390000000000003E-3"/>
    <n v="2.8997999999999999E-2"/>
    <x v="1012"/>
    <n v="0.402252"/>
    <n v="101.301"/>
    <n v="90.628139736789691"/>
    <m/>
    <n v="-14707"/>
    <n v="14025"/>
    <n v="-35"/>
    <m/>
    <m/>
    <m/>
    <m/>
    <m/>
    <m/>
    <m/>
    <m/>
    <m/>
    <m/>
    <x v="0"/>
  </r>
  <r>
    <s v="78 / 1 . "/>
    <s v="AZ18_WHT01_Slab_olivine_88"/>
    <s v="olivine"/>
    <s v="MP"/>
    <m/>
    <m/>
    <m/>
    <m/>
    <s v="AZ18 WHT01__"/>
    <m/>
    <x v="7"/>
    <d v="2021-10-01T00:00:00"/>
    <m/>
    <x v="1"/>
    <m/>
    <n v="50.058059999999998"/>
    <n v="41.082709999999999"/>
    <n v="0.163435"/>
    <n v="5.8632999999999998E-2"/>
    <n v="8.3387119999999992"/>
    <m/>
    <n v="3.0521E-2"/>
    <n v="3.1879999999999999E-3"/>
    <n v="2.7494999999999999E-2"/>
    <x v="1013"/>
    <n v="0.36971399999999999"/>
    <n v="100.25749999999999"/>
    <n v="91.453735678078203"/>
    <m/>
    <n v="-3551"/>
    <n v="12047"/>
    <n v="-2"/>
    <m/>
    <m/>
    <m/>
    <m/>
    <m/>
    <m/>
    <m/>
    <m/>
    <m/>
    <m/>
    <x v="0"/>
  </r>
  <r>
    <s v="79 / 1 . "/>
    <s v="AZ18_WHT01_Slab_olivine_89"/>
    <s v="olivine"/>
    <s v="MP"/>
    <m/>
    <m/>
    <m/>
    <m/>
    <s v="AZ18 WHT01__"/>
    <m/>
    <x v="7"/>
    <d v="2021-10-01T00:00:00"/>
    <m/>
    <x v="1"/>
    <m/>
    <n v="50.967289999999998"/>
    <n v="41.033299999999997"/>
    <n v="0.15715899999999999"/>
    <n v="0.12668699999999999"/>
    <n v="8.4784459999999999"/>
    <m/>
    <n v="1.8693000000000001E-2"/>
    <n v="5.0949999999999997E-3"/>
    <n v="1.8412000000000001E-2"/>
    <x v="1014"/>
    <n v="0.26233600000000001"/>
    <n v="101.2098"/>
    <n v="91.464528958398262"/>
    <m/>
    <n v="15400"/>
    <n v="14040"/>
    <n v="-21"/>
    <m/>
    <m/>
    <m/>
    <m/>
    <m/>
    <m/>
    <m/>
    <m/>
    <m/>
    <m/>
    <x v="0"/>
  </r>
  <r>
    <s v="80 / 1 . "/>
    <s v="AZ18_WHT01_Slab_olivine_90"/>
    <s v="olivine"/>
    <s v="MP"/>
    <m/>
    <m/>
    <m/>
    <m/>
    <s v="AZ18 WHT01__"/>
    <m/>
    <x v="7"/>
    <d v="2021-10-01T00:00:00"/>
    <m/>
    <x v="1"/>
    <m/>
    <n v="47.707619999999999"/>
    <n v="40.099699999999999"/>
    <n v="0.18820700000000001"/>
    <n v="3.9028E-2"/>
    <n v="12.06841"/>
    <m/>
    <n v="1.9338000000000001E-2"/>
    <n v="1.2175999999999999E-2"/>
    <n v="2.8344999999999999E-2"/>
    <x v="1015"/>
    <n v="0.420736"/>
    <n v="100.76949999999999"/>
    <n v="87.572599519275201"/>
    <m/>
    <n v="-19707"/>
    <n v="7026"/>
    <n v="-21"/>
    <m/>
    <m/>
    <m/>
    <m/>
    <m/>
    <m/>
    <m/>
    <m/>
    <m/>
    <m/>
    <x v="0"/>
  </r>
  <r>
    <s v="81 / 1 . "/>
    <s v="AZ18_WHT01_Slab_olivine_91"/>
    <s v="olivine"/>
    <s v="MP"/>
    <m/>
    <m/>
    <m/>
    <m/>
    <s v="AZ18 WHT01__"/>
    <m/>
    <x v="7"/>
    <d v="2021-10-01T00:00:00"/>
    <m/>
    <x v="1"/>
    <m/>
    <n v="49.52684"/>
    <n v="40.669159999999998"/>
    <n v="0.12854599999999999"/>
    <n v="5.5125E-2"/>
    <n v="10.21039"/>
    <m/>
    <n v="2.4732000000000001E-2"/>
    <n v="1.5077E-2"/>
    <n v="2.8513E-2"/>
    <x v="1016"/>
    <n v="0.40617300000000001"/>
    <n v="101.1947"/>
    <n v="89.633717904908451"/>
    <m/>
    <n v="-19900"/>
    <n v="7048"/>
    <n v="-21"/>
    <m/>
    <m/>
    <m/>
    <m/>
    <m/>
    <m/>
    <m/>
    <m/>
    <m/>
    <m/>
    <x v="0"/>
  </r>
  <r>
    <s v="82 / 1 . "/>
    <s v="AZ18_WHT01_Slab_olivine_92"/>
    <s v="olivine"/>
    <s v="MP"/>
    <m/>
    <m/>
    <m/>
    <m/>
    <s v="AZ18 WHT01__"/>
    <m/>
    <x v="7"/>
    <d v="2021-10-01T00:00:00"/>
    <m/>
    <x v="1"/>
    <m/>
    <n v="50.08372"/>
    <n v="41.198099999999997"/>
    <n v="0.15704499999999999"/>
    <n v="7.5511999999999996E-2"/>
    <n v="9.6791870000000007"/>
    <m/>
    <n v="2.613E-2"/>
    <n v="4.4990000000000002E-2"/>
    <n v="2.0813999999999999E-2"/>
    <x v="1017"/>
    <n v="0.174788"/>
    <n v="101.6319"/>
    <n v="90.218856336051672"/>
    <m/>
    <n v="-20028"/>
    <n v="3455"/>
    <n v="5"/>
    <m/>
    <m/>
    <m/>
    <m/>
    <m/>
    <m/>
    <m/>
    <m/>
    <m/>
    <m/>
    <x v="0"/>
  </r>
  <r>
    <s v="83 / 1 . "/>
    <s v="AZ18_WHT01_Slab_olivine_93"/>
    <s v="olivine"/>
    <s v="MP"/>
    <m/>
    <m/>
    <m/>
    <m/>
    <s v="AZ18 WHT01__"/>
    <m/>
    <x v="7"/>
    <d v="2021-10-01T00:00:00"/>
    <m/>
    <x v="1"/>
    <m/>
    <n v="51.316229999999997"/>
    <n v="41.241370000000003"/>
    <n v="0.16172800000000001"/>
    <n v="5.0783000000000002E-2"/>
    <n v="8.2478020000000001"/>
    <m/>
    <n v="2.3116000000000001E-2"/>
    <n v="4.065E-3"/>
    <n v="1.5748000000000002E-2"/>
    <x v="1018"/>
    <n v="0.259631"/>
    <n v="101.46429999999999"/>
    <n v="91.729309368043488"/>
    <m/>
    <n v="15381"/>
    <n v="14298"/>
    <n v="-21"/>
    <m/>
    <m/>
    <m/>
    <m/>
    <m/>
    <m/>
    <m/>
    <m/>
    <m/>
    <m/>
    <x v="0"/>
  </r>
  <r>
    <m/>
    <m/>
    <m/>
    <m/>
    <m/>
    <m/>
    <m/>
    <m/>
    <s v="__"/>
    <m/>
    <x v="4"/>
    <m/>
    <m/>
    <x v="1"/>
    <m/>
    <m/>
    <m/>
    <m/>
    <m/>
    <m/>
    <m/>
    <m/>
    <m/>
    <m/>
    <x v="35"/>
    <m/>
    <m/>
    <n v="0"/>
    <m/>
    <m/>
    <m/>
    <m/>
    <m/>
    <m/>
    <m/>
    <m/>
    <m/>
    <m/>
    <m/>
    <m/>
    <m/>
    <m/>
    <x v="0"/>
  </r>
  <r>
    <m/>
    <m/>
    <m/>
    <m/>
    <m/>
    <m/>
    <m/>
    <m/>
    <s v="__"/>
    <m/>
    <x v="4"/>
    <m/>
    <m/>
    <x v="1"/>
    <m/>
    <m/>
    <m/>
    <m/>
    <m/>
    <m/>
    <m/>
    <m/>
    <m/>
    <m/>
    <x v="35"/>
    <m/>
    <m/>
    <n v="0"/>
    <m/>
    <m/>
    <m/>
    <m/>
    <m/>
    <m/>
    <m/>
    <m/>
    <m/>
    <m/>
    <m/>
    <m/>
    <m/>
    <m/>
    <x v="0"/>
  </r>
  <r>
    <m/>
    <m/>
    <m/>
    <m/>
    <m/>
    <m/>
    <m/>
    <m/>
    <s v="__"/>
    <m/>
    <x v="4"/>
    <m/>
    <m/>
    <x v="1"/>
    <m/>
    <m/>
    <m/>
    <m/>
    <m/>
    <m/>
    <m/>
    <m/>
    <m/>
    <m/>
    <x v="35"/>
    <m/>
    <m/>
    <n v="0"/>
    <m/>
    <m/>
    <m/>
    <m/>
    <m/>
    <m/>
    <m/>
    <m/>
    <m/>
    <m/>
    <m/>
    <m/>
    <m/>
    <m/>
    <x v="0"/>
  </r>
  <r>
    <s v="11 / 1 . "/>
    <s v="WHT01_Slab_host_contact_olivine_Profile_2_"/>
    <s v="olivine"/>
    <s v="exterior"/>
    <m/>
    <s v="Ol_181"/>
    <s v="yes"/>
    <s v="prof_2"/>
    <s v="AZ18 WHT01_Ol_181_prof_2"/>
    <m/>
    <x v="7"/>
    <d v="2022-02-01T00:00:00"/>
    <s v="yes"/>
    <x v="0"/>
    <m/>
    <n v="40.079940000000001"/>
    <n v="40.139679999999998"/>
    <n v="3.8760560000000002"/>
    <m/>
    <n v="18.508970000000001"/>
    <m/>
    <n v="1.266839"/>
    <n v="5.9947E-2"/>
    <n v="0.44563399999999997"/>
    <x v="1019"/>
    <n v="8.5155999999999996E-2"/>
    <n v="104.7556"/>
    <n v="79.42414448422393"/>
    <m/>
    <n v="-17681"/>
    <n v="7957"/>
    <n v="930"/>
    <m/>
    <m/>
    <m/>
    <m/>
    <m/>
    <m/>
    <m/>
    <m/>
    <n v="0"/>
    <n v="2"/>
    <x v="0"/>
  </r>
  <r>
    <s v="11 / 2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1.174869999999999"/>
    <n v="40.49286"/>
    <n v="0.305892"/>
    <m/>
    <n v="17.506170000000001"/>
    <m/>
    <n v="2.2634999999999999E-2"/>
    <n v="1.4434000000000001E-2"/>
    <n v="5.0235000000000002E-2"/>
    <x v="1020"/>
    <n v="0.119237"/>
    <n v="99.967619999999997"/>
    <n v="80.742102925755191"/>
    <m/>
    <n v="-17676"/>
    <n v="7957"/>
    <n v="930"/>
    <m/>
    <m/>
    <m/>
    <m/>
    <m/>
    <m/>
    <m/>
    <m/>
    <n v="0"/>
    <n v="7"/>
    <x v="0"/>
  </r>
  <r>
    <s v="11 / 3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2.61891"/>
    <n v="40.679070000000003"/>
    <n v="0.28043099999999999"/>
    <m/>
    <n v="16.51718"/>
    <m/>
    <n v="1.9820999999999998E-2"/>
    <n v="1.1554999999999999E-2"/>
    <n v="4.1888000000000002E-2"/>
    <x v="1021"/>
    <n v="0.15118699999999999"/>
    <n v="100.5834"/>
    <n v="82.141455779283248"/>
    <m/>
    <n v="-17671"/>
    <n v="7957"/>
    <n v="930"/>
    <m/>
    <m/>
    <m/>
    <m/>
    <m/>
    <m/>
    <m/>
    <m/>
    <n v="0"/>
    <n v="12"/>
    <x v="0"/>
  </r>
  <r>
    <s v="11 / 4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3.661560000000001"/>
    <n v="40.715029999999999"/>
    <n v="0.24307400000000001"/>
    <m/>
    <n v="15.39263"/>
    <m/>
    <n v="1.9612000000000001E-2"/>
    <n v="1.4968E-2"/>
    <n v="3.7456000000000003E-2"/>
    <x v="1022"/>
    <n v="0.184776"/>
    <n v="100.5104"/>
    <n v="83.488387241116612"/>
    <m/>
    <n v="-17666"/>
    <n v="7957"/>
    <n v="930"/>
    <m/>
    <m/>
    <m/>
    <m/>
    <m/>
    <m/>
    <m/>
    <m/>
    <n v="0"/>
    <n v="17"/>
    <x v="0"/>
  </r>
  <r>
    <s v="11 / 5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4.4129"/>
    <n v="40.830800000000004"/>
    <n v="0.187085"/>
    <m/>
    <n v="14.622529999999999"/>
    <m/>
    <n v="1.9323E-2"/>
    <n v="2.6426000000000002E-2"/>
    <n v="2.8426E-2"/>
    <x v="1023"/>
    <n v="0.25191599999999997"/>
    <n v="100.60209999999999"/>
    <n v="84.409658862913602"/>
    <m/>
    <n v="-17661"/>
    <n v="7957"/>
    <n v="930"/>
    <m/>
    <m/>
    <m/>
    <m/>
    <m/>
    <m/>
    <m/>
    <m/>
    <n v="0"/>
    <n v="22"/>
    <x v="0"/>
  </r>
  <r>
    <s v="11 / 6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5.676020000000001"/>
    <n v="41.097099999999998"/>
    <n v="0.104143"/>
    <m/>
    <n v="13.468719999999999"/>
    <m/>
    <n v="7.1459999999999996E-3"/>
    <n v="1.418E-2"/>
    <n v="1.5401E-2"/>
    <x v="1024"/>
    <n v="0.31989899999999999"/>
    <n v="100.8977"/>
    <n v="85.805979740624011"/>
    <m/>
    <n v="-17656"/>
    <n v="7957"/>
    <n v="930"/>
    <m/>
    <m/>
    <m/>
    <m/>
    <m/>
    <m/>
    <m/>
    <m/>
    <n v="0"/>
    <n v="27"/>
    <x v="0"/>
  </r>
  <r>
    <s v="11 / 7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6.863199999999999"/>
    <n v="41.257420000000003"/>
    <n v="7.9003000000000004E-2"/>
    <m/>
    <n v="12.17563"/>
    <m/>
    <n v="4.4140000000000004E-3"/>
    <n v="2.0365000000000001E-2"/>
    <n v="1.5259999999999999E-2"/>
    <x v="1025"/>
    <n v="0.35531200000000002"/>
    <n v="100.94499999999999"/>
    <n v="87.279051643251321"/>
    <m/>
    <n v="-17651"/>
    <n v="7957"/>
    <n v="930"/>
    <m/>
    <m/>
    <m/>
    <m/>
    <m/>
    <m/>
    <m/>
    <m/>
    <n v="0"/>
    <n v="32"/>
    <x v="0"/>
  </r>
  <r>
    <s v="11 / 8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7.58784"/>
    <n v="41.346989999999998"/>
    <n v="5.806E-2"/>
    <m/>
    <n v="11.14466"/>
    <m/>
    <n v="6.4669999999999997E-3"/>
    <n v="2.2615E-2"/>
    <n v="1.3481E-2"/>
    <x v="1026"/>
    <n v="0.365871"/>
    <n v="100.7047"/>
    <n v="88.387829631468776"/>
    <m/>
    <n v="-17646"/>
    <n v="7957"/>
    <n v="930"/>
    <m/>
    <m/>
    <m/>
    <m/>
    <m/>
    <m/>
    <m/>
    <m/>
    <n v="0"/>
    <n v="37"/>
    <x v="0"/>
  </r>
  <r>
    <s v="11 / 9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8.05827"/>
    <n v="41.736910000000002"/>
    <n v="4.6539999999999998E-2"/>
    <m/>
    <n v="10.65466"/>
    <m/>
    <n v="7.3749999999999996E-3"/>
    <n v="1.5675999999999999E-2"/>
    <n v="1.5275E-2"/>
    <x v="1027"/>
    <n v="0.37562600000000002"/>
    <n v="101.05970000000001"/>
    <n v="88.938562999751198"/>
    <m/>
    <n v="-17641"/>
    <n v="7957"/>
    <n v="930"/>
    <m/>
    <m/>
    <m/>
    <m/>
    <m/>
    <m/>
    <m/>
    <m/>
    <n v="0"/>
    <n v="42"/>
    <x v="0"/>
  </r>
  <r>
    <s v="11 / 10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8.71125"/>
    <n v="41.45214"/>
    <n v="5.9892000000000001E-2"/>
    <m/>
    <n v="10.186920000000001"/>
    <m/>
    <n v="9.2969999999999997E-3"/>
    <n v="2.0056000000000001E-2"/>
    <n v="1.1358999999999999E-2"/>
    <x v="1028"/>
    <n v="0.36729099999999998"/>
    <n v="100.9602"/>
    <n v="89.500058578186852"/>
    <m/>
    <n v="-17636"/>
    <n v="7957"/>
    <n v="930"/>
    <m/>
    <m/>
    <m/>
    <m/>
    <m/>
    <m/>
    <m/>
    <m/>
    <n v="0"/>
    <n v="47"/>
    <x v="0"/>
  </r>
  <r>
    <s v="11 / 11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8.655369999999998"/>
    <n v="41.57508"/>
    <n v="5.8971000000000003E-2"/>
    <m/>
    <n v="9.9704110000000004"/>
    <m/>
    <n v="8.6320000000000008E-3"/>
    <n v="1.3875E-2"/>
    <n v="1.2219000000000001E-2"/>
    <x v="1029"/>
    <n v="0.38112800000000002"/>
    <n v="100.82250000000001"/>
    <n v="89.689625268316945"/>
    <m/>
    <n v="-17631"/>
    <n v="7957"/>
    <n v="930"/>
    <m/>
    <m/>
    <m/>
    <m/>
    <m/>
    <m/>
    <m/>
    <m/>
    <n v="0"/>
    <n v="52"/>
    <x v="0"/>
  </r>
  <r>
    <s v="11 / 12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8.599890000000002"/>
    <n v="41.65166"/>
    <n v="4.5234999999999997E-2"/>
    <m/>
    <n v="10.16639"/>
    <m/>
    <n v="1.2034E-2"/>
    <n v="2.1913999999999999E-2"/>
    <n v="1.4704999999999999E-2"/>
    <x v="1030"/>
    <n v="0.38483699999999998"/>
    <n v="101.04519999999999"/>
    <n v="89.497502849094772"/>
    <m/>
    <n v="-17626"/>
    <n v="7957"/>
    <n v="930"/>
    <m/>
    <m/>
    <m/>
    <m/>
    <m/>
    <m/>
    <m/>
    <m/>
    <n v="0"/>
    <n v="57"/>
    <x v="0"/>
  </r>
  <r>
    <s v="11 / 13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8.838909999999998"/>
    <n v="41.373220000000003"/>
    <n v="5.5458E-2"/>
    <m/>
    <n v="10.2135"/>
    <m/>
    <n v="2.0492E-2"/>
    <n v="2.1958999999999999E-2"/>
    <n v="1.4427000000000001E-2"/>
    <x v="1031"/>
    <n v="0.37871300000000002"/>
    <n v="101.062"/>
    <n v="89.500162152851843"/>
    <m/>
    <n v="-17621"/>
    <n v="7957"/>
    <n v="930"/>
    <m/>
    <m/>
    <m/>
    <m/>
    <m/>
    <m/>
    <m/>
    <m/>
    <n v="0"/>
    <n v="62"/>
    <x v="1"/>
  </r>
  <r>
    <s v="11 / 14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9.0471"/>
    <n v="41.748600000000003"/>
    <n v="4.9482999999999999E-2"/>
    <m/>
    <n v="10.075900000000001"/>
    <m/>
    <n v="2.5568E-2"/>
    <n v="2.0745E-2"/>
    <n v="1.5764E-2"/>
    <x v="1032"/>
    <n v="0.377967"/>
    <n v="101.5106"/>
    <n v="89.666423628881546"/>
    <m/>
    <n v="-17616"/>
    <n v="7957"/>
    <n v="930"/>
    <m/>
    <m/>
    <m/>
    <m/>
    <m/>
    <m/>
    <m/>
    <m/>
    <n v="0"/>
    <n v="67"/>
    <x v="1"/>
  </r>
  <r>
    <s v="11 / 15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8.84948"/>
    <n v="41.45364"/>
    <n v="4.5369E-2"/>
    <m/>
    <n v="10.20919"/>
    <m/>
    <n v="6.4679999999999998E-3"/>
    <n v="1.5672999999999999E-2"/>
    <n v="1.1651999999999999E-2"/>
    <x v="1033"/>
    <n v="0.38815699999999997"/>
    <n v="101.13249999999999"/>
    <n v="89.506159394227694"/>
    <m/>
    <n v="-17611"/>
    <n v="7957"/>
    <n v="930"/>
    <m/>
    <m/>
    <m/>
    <m/>
    <m/>
    <m/>
    <m/>
    <m/>
    <n v="0"/>
    <n v="72"/>
    <x v="1"/>
  </r>
  <r>
    <s v="11 / 16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8.957940000000001"/>
    <n v="41.37997"/>
    <n v="5.3940000000000002E-2"/>
    <m/>
    <n v="10.217610000000001"/>
    <m/>
    <n v="9.3489999999999997E-3"/>
    <n v="1.8574E-2"/>
    <n v="1.4853E-2"/>
    <x v="1034"/>
    <n v="0.38467299999999999"/>
    <n v="101.1818"/>
    <n v="89.519244624509042"/>
    <m/>
    <n v="-17606"/>
    <n v="7957"/>
    <n v="930"/>
    <m/>
    <m/>
    <m/>
    <m/>
    <m/>
    <m/>
    <m/>
    <m/>
    <n v="0"/>
    <n v="77"/>
    <x v="1"/>
  </r>
  <r>
    <s v="11 / 17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8.941499999999998"/>
    <n v="41.270719999999997"/>
    <n v="5.5906999999999998E-2"/>
    <m/>
    <n v="10.04766"/>
    <m/>
    <n v="8.2950000000000003E-3"/>
    <n v="1.6659E-2"/>
    <n v="1.1247E-2"/>
    <x v="1035"/>
    <n v="0.38617800000000002"/>
    <n v="100.88720000000001"/>
    <n v="89.672467090950462"/>
    <m/>
    <n v="-17601"/>
    <n v="7957"/>
    <n v="930"/>
    <m/>
    <m/>
    <m/>
    <m/>
    <m/>
    <m/>
    <m/>
    <m/>
    <n v="0"/>
    <n v="82"/>
    <x v="1"/>
  </r>
  <r>
    <s v="11 / 18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8.763590000000001"/>
    <n v="41.525730000000003"/>
    <n v="5.5884999999999997E-2"/>
    <m/>
    <n v="9.8291470000000007"/>
    <m/>
    <n v="7.509E-3"/>
    <n v="1.7024000000000001E-2"/>
    <n v="1.4031999999999999E-2"/>
    <x v="1036"/>
    <n v="0.375504"/>
    <n v="100.7388"/>
    <n v="89.841129955402295"/>
    <m/>
    <n v="-17596"/>
    <n v="7957"/>
    <n v="930"/>
    <m/>
    <m/>
    <m/>
    <m/>
    <m/>
    <m/>
    <m/>
    <m/>
    <n v="0"/>
    <n v="87"/>
    <x v="1"/>
  </r>
  <r>
    <s v="11 / 19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8.903840000000002"/>
    <n v="41.641120000000001"/>
    <n v="5.7912999999999999E-2"/>
    <m/>
    <n v="10.159520000000001"/>
    <m/>
    <n v="8.2920000000000008E-3"/>
    <n v="1.7788000000000002E-2"/>
    <n v="1.3512E-2"/>
    <x v="1037"/>
    <n v="0.38049100000000002"/>
    <n v="101.33029999999999"/>
    <n v="89.562285261546492"/>
    <m/>
    <n v="-17591"/>
    <n v="7957"/>
    <n v="930"/>
    <m/>
    <m/>
    <m/>
    <m/>
    <m/>
    <m/>
    <m/>
    <m/>
    <n v="0"/>
    <n v="92"/>
    <x v="1"/>
  </r>
  <r>
    <s v="11 / 20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9.222090000000001"/>
    <n v="41.43215"/>
    <n v="5.0812999999999997E-2"/>
    <m/>
    <n v="9.9214319999999994"/>
    <m/>
    <n v="8.6840000000000007E-3"/>
    <n v="2.0674000000000001E-2"/>
    <n v="1.1403E-2"/>
    <x v="1038"/>
    <n v="0.370506"/>
    <n v="101.1888"/>
    <n v="89.841255779973451"/>
    <m/>
    <n v="-17586"/>
    <n v="7957"/>
    <n v="930"/>
    <m/>
    <m/>
    <m/>
    <m/>
    <m/>
    <m/>
    <m/>
    <m/>
    <n v="0"/>
    <n v="97"/>
    <x v="1"/>
  </r>
  <r>
    <s v="11 / 21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8.787390000000002"/>
    <n v="41.25367"/>
    <n v="4.9813000000000003E-2"/>
    <m/>
    <n v="10.15756"/>
    <m/>
    <n v="8.6169999999999997E-3"/>
    <n v="1.5436999999999999E-2"/>
    <n v="1.1228E-2"/>
    <x v="1039"/>
    <n v="0.38383200000000001"/>
    <n v="100.8147"/>
    <n v="89.541782949207487"/>
    <m/>
    <n v="-17581"/>
    <n v="7957"/>
    <n v="930"/>
    <m/>
    <m/>
    <m/>
    <m/>
    <m/>
    <m/>
    <m/>
    <m/>
    <n v="0"/>
    <n v="102"/>
    <x v="1"/>
  </r>
  <r>
    <s v="11 / 22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8.882939999999998"/>
    <n v="41.578319999999998"/>
    <n v="5.4030000000000002E-2"/>
    <m/>
    <n v="10.052250000000001"/>
    <m/>
    <n v="7.1780000000000004E-3"/>
    <n v="1.4121999999999999E-2"/>
    <n v="1.3294E-2"/>
    <x v="1040"/>
    <n v="0.38332100000000002"/>
    <n v="101.1327"/>
    <n v="89.657132544027235"/>
    <m/>
    <n v="-17569.8"/>
    <n v="7957"/>
    <n v="930"/>
    <m/>
    <m/>
    <m/>
    <m/>
    <m/>
    <m/>
    <m/>
    <m/>
    <n v="0"/>
    <n v="113.20000000000073"/>
    <x v="1"/>
  </r>
  <r>
    <s v="11 / 23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9.0167"/>
    <n v="41.377369999999999"/>
    <n v="4.4725000000000001E-2"/>
    <m/>
    <n v="10.00709"/>
    <m/>
    <n v="7.7330000000000003E-3"/>
    <n v="1.5609E-2"/>
    <n v="1.1967999999999999E-2"/>
    <x v="1041"/>
    <n v="0.38156000000000001"/>
    <n v="101.0095"/>
    <n v="89.724032575716123"/>
    <m/>
    <n v="-17558.599999999999"/>
    <n v="7957"/>
    <n v="930"/>
    <m/>
    <m/>
    <m/>
    <m/>
    <m/>
    <m/>
    <m/>
    <m/>
    <n v="0"/>
    <n v="124.40000000000146"/>
    <x v="1"/>
  </r>
  <r>
    <s v="11 / 24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8.896560000000001"/>
    <n v="41.395789999999998"/>
    <n v="5.5531999999999998E-2"/>
    <m/>
    <n v="10.32831"/>
    <m/>
    <n v="7.7910000000000002E-3"/>
    <n v="1.6589E-2"/>
    <n v="1.2690999999999999E-2"/>
    <x v="1042"/>
    <n v="0.38346000000000002"/>
    <n v="101.2433"/>
    <n v="89.405838368274232"/>
    <m/>
    <n v="-17547.3"/>
    <n v="7957"/>
    <n v="930"/>
    <m/>
    <m/>
    <m/>
    <m/>
    <m/>
    <m/>
    <m/>
    <m/>
    <n v="0"/>
    <n v="135.70000000000073"/>
    <x v="1"/>
  </r>
  <r>
    <s v="11 / 25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8.94135"/>
    <n v="41.140790000000003"/>
    <n v="5.9436000000000003E-2"/>
    <m/>
    <n v="9.9822939999999996"/>
    <m/>
    <n v="6.7140000000000003E-3"/>
    <n v="1.7836000000000001E-2"/>
    <n v="1.0624E-2"/>
    <x v="1043"/>
    <n v="0.38311099999999998"/>
    <n v="100.69370000000001"/>
    <n v="89.732725576735817"/>
    <m/>
    <n v="-17536.099999999999"/>
    <n v="7957"/>
    <n v="930"/>
    <m/>
    <m/>
    <m/>
    <m/>
    <m/>
    <m/>
    <m/>
    <m/>
    <n v="0"/>
    <n v="146.90000000000146"/>
    <x v="1"/>
  </r>
  <r>
    <s v="11 / 26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9.259010000000004"/>
    <n v="41.311900000000001"/>
    <n v="5.6777000000000001E-2"/>
    <m/>
    <n v="10.148"/>
    <m/>
    <n v="5.679E-3"/>
    <n v="2.0157999999999999E-2"/>
    <n v="8.3979999999999992E-3"/>
    <x v="1044"/>
    <n v="0.38737700000000003"/>
    <n v="101.3479"/>
    <n v="89.640283878230449"/>
    <m/>
    <n v="-17524.900000000001"/>
    <n v="7957"/>
    <n v="930"/>
    <m/>
    <m/>
    <m/>
    <m/>
    <m/>
    <m/>
    <m/>
    <m/>
    <n v="0"/>
    <n v="158.09999999999854"/>
    <x v="1"/>
  </r>
  <r>
    <s v="11 / 27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9.317610000000002"/>
    <n v="41.395530000000001"/>
    <n v="5.4642999999999997E-2"/>
    <m/>
    <n v="10.10704"/>
    <m/>
    <n v="7.8019999999999999E-3"/>
    <n v="1.9591000000000001E-2"/>
    <n v="1.507E-2"/>
    <x v="1045"/>
    <n v="0.37351699999999999"/>
    <n v="101.4449"/>
    <n v="89.688779373515317"/>
    <m/>
    <n v="-17513.7"/>
    <n v="7957"/>
    <n v="930"/>
    <m/>
    <m/>
    <m/>
    <m/>
    <m/>
    <m/>
    <m/>
    <m/>
    <n v="0"/>
    <n v="169.29999999999927"/>
    <x v="1"/>
  </r>
  <r>
    <s v="11 / 28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9.333399999999997"/>
    <n v="41.146920000000001"/>
    <n v="4.7404000000000002E-2"/>
    <m/>
    <n v="10.06143"/>
    <m/>
    <n v="8.4519999999999994E-3"/>
    <n v="1.6049000000000001E-2"/>
    <n v="1.4267999999999999E-2"/>
    <x v="1046"/>
    <n v="0.38456299999999999"/>
    <n v="101.1604"/>
    <n v="89.733476416584537"/>
    <m/>
    <n v="-17502.5"/>
    <n v="7957"/>
    <n v="930"/>
    <m/>
    <m/>
    <m/>
    <m/>
    <m/>
    <m/>
    <m/>
    <m/>
    <n v="0"/>
    <n v="180.5"/>
    <x v="1"/>
  </r>
  <r>
    <s v="11 / 29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9.084330000000001"/>
    <n v="41.114910000000002"/>
    <n v="5.1229999999999998E-2"/>
    <m/>
    <n v="9.9544219999999992"/>
    <m/>
    <n v="9.2289999999999994E-3"/>
    <n v="1.3754000000000001E-2"/>
    <n v="1.1730000000000001E-2"/>
    <x v="1047"/>
    <n v="0.38748199999999999"/>
    <n v="100.7784"/>
    <n v="89.785239905911624"/>
    <m/>
    <n v="-17491.2"/>
    <n v="7957"/>
    <n v="930"/>
    <m/>
    <m/>
    <m/>
    <m/>
    <m/>
    <m/>
    <m/>
    <m/>
    <n v="0"/>
    <n v="191.79999999999927"/>
    <x v="1"/>
  </r>
  <r>
    <s v="11 / 30 . "/>
    <s v="WHT01_Slab_host_contact_olivine_Profile_2_"/>
    <s v="olivine"/>
    <s v="exterior"/>
    <m/>
    <s v="Ol_181"/>
    <s v="yes"/>
    <s v="prof_2"/>
    <s v="AZ18 WHT01_Ol_181_prof_2"/>
    <m/>
    <x v="7"/>
    <d v="2022-02-01T00:00:00"/>
    <m/>
    <x v="1"/>
    <m/>
    <n v="49.331960000000002"/>
    <n v="41.219659999999998"/>
    <n v="5.2109999999999997E-2"/>
    <m/>
    <n v="10.201230000000001"/>
    <m/>
    <n v="6.3270000000000002E-3"/>
    <n v="1.1032999999999999E-2"/>
    <n v="1.1787000000000001E-2"/>
    <x v="1048"/>
    <n v="0.39052199999999998"/>
    <n v="101.3635"/>
    <n v="89.605381807006424"/>
    <m/>
    <n v="-17480"/>
    <n v="7957"/>
    <n v="930"/>
    <m/>
    <m/>
    <m/>
    <m/>
    <m/>
    <m/>
    <m/>
    <m/>
    <n v="0"/>
    <n v="203"/>
    <x v="1"/>
  </r>
  <r>
    <s v="13 / 1 . "/>
    <s v="WHT01_Slab_prof_3_"/>
    <s v="olivine"/>
    <s v="Melt Pocket Overgrowth"/>
    <m/>
    <s v="Ol_190"/>
    <s v="yes"/>
    <s v="prof_1"/>
    <s v="AZ18 WHT01_Ol_190_prof_1"/>
    <m/>
    <x v="7"/>
    <d v="2022-02-01T00:00:00"/>
    <m/>
    <x v="1"/>
    <m/>
    <n v="49.446399999999997"/>
    <n v="41.099780000000003"/>
    <n v="8.4543999999999994E-2"/>
    <m/>
    <n v="9.2283530000000003"/>
    <m/>
    <n v="1.3728000000000001E-2"/>
    <n v="2.6293E-2"/>
    <n v="1.2067E-2"/>
    <x v="1049"/>
    <n v="0.37438700000000003"/>
    <n v="100.4192"/>
    <n v="90.522454513769972"/>
    <m/>
    <n v="-13465"/>
    <n v="1180"/>
    <n v="1085"/>
    <m/>
    <m/>
    <m/>
    <m/>
    <m/>
    <m/>
    <m/>
    <m/>
    <n v="0"/>
    <n v="2"/>
    <x v="0"/>
  </r>
  <r>
    <s v="13 / 2 . "/>
    <s v="WHT01_Slab_prof_3_"/>
    <s v="olivine"/>
    <s v="Melt Pocket Overgrowth"/>
    <m/>
    <s v="Ol_190"/>
    <s v="yes"/>
    <s v="prof_1"/>
    <s v="AZ18 WHT01_Ol_190_prof_1"/>
    <m/>
    <x v="7"/>
    <d v="2022-02-01T00:00:00"/>
    <m/>
    <x v="1"/>
    <m/>
    <n v="49.547379999999997"/>
    <n v="41.022849999999998"/>
    <n v="7.3654999999999998E-2"/>
    <m/>
    <n v="9.3559640000000002"/>
    <m/>
    <n v="1.4548999999999999E-2"/>
    <n v="2.1603000000000001E-2"/>
    <n v="1.2518E-2"/>
    <x v="1050"/>
    <n v="0.38222400000000001"/>
    <n v="100.56270000000001"/>
    <n v="90.421657209419166"/>
    <m/>
    <n v="-13462.3"/>
    <n v="1183.8"/>
    <n v="1085"/>
    <m/>
    <m/>
    <m/>
    <m/>
    <m/>
    <m/>
    <m/>
    <m/>
    <n v="0"/>
    <n v="6.6615448083230504"/>
    <x v="0"/>
  </r>
  <r>
    <s v="13 / 3 . "/>
    <s v="WHT01_Slab_prof_3_"/>
    <s v="olivine"/>
    <s v="Melt Pocket Overgrowth"/>
    <m/>
    <s v="Ol_190"/>
    <s v="yes"/>
    <s v="prof_1"/>
    <s v="AZ18 WHT01_Ol_190_prof_1"/>
    <m/>
    <x v="7"/>
    <d v="2022-02-01T00:00:00"/>
    <m/>
    <x v="1"/>
    <m/>
    <n v="49.585369999999998"/>
    <n v="40.853250000000003"/>
    <n v="6.8746000000000002E-2"/>
    <m/>
    <n v="9.6457119999999996"/>
    <m/>
    <n v="1.3612000000000001E-2"/>
    <n v="2.0660999999999999E-2"/>
    <n v="1.1431E-2"/>
    <x v="1051"/>
    <n v="0.37984000000000001"/>
    <n v="100.7146"/>
    <n v="90.161029580558534"/>
    <m/>
    <n v="-13459.5"/>
    <n v="1187.7"/>
    <n v="1085"/>
    <m/>
    <m/>
    <m/>
    <m/>
    <m/>
    <m/>
    <m/>
    <m/>
    <n v="0"/>
    <n v="11.462586361985821"/>
    <x v="0"/>
  </r>
  <r>
    <s v="13 / 4 . "/>
    <s v="WHT01_Slab_prof_3_"/>
    <s v="olivine"/>
    <s v="Melt Pocket Overgrowth"/>
    <m/>
    <s v="Ol_190"/>
    <s v="yes"/>
    <s v="prof_1"/>
    <s v="AZ18 WHT01_Ol_190_prof_1"/>
    <m/>
    <x v="7"/>
    <d v="2022-02-01T00:00:00"/>
    <m/>
    <x v="1"/>
    <m/>
    <n v="49.313659999999999"/>
    <n v="40.869430000000001"/>
    <n v="6.5530000000000005E-2"/>
    <m/>
    <n v="10.023669999999999"/>
    <m/>
    <n v="1.4445E-2"/>
    <n v="1.8407E-2"/>
    <n v="1.2626E-2"/>
    <x v="1052"/>
    <n v="0.39154499999999998"/>
    <n v="100.8523"/>
    <n v="89.764393644790886"/>
    <m/>
    <n v="-13456.8"/>
    <n v="1191.5"/>
    <n v="1085"/>
    <m/>
    <m/>
    <m/>
    <m/>
    <m/>
    <m/>
    <m/>
    <m/>
    <n v="0"/>
    <n v="16.124131170308871"/>
    <x v="0"/>
  </r>
  <r>
    <s v="13 / 5 . "/>
    <s v="WHT01_Slab_prof_3_"/>
    <s v="olivine"/>
    <s v="Melt Pocket Overgrowth"/>
    <m/>
    <s v="Ol_190"/>
    <s v="yes"/>
    <s v="prof_1"/>
    <s v="AZ18 WHT01_Ol_190_prof_1"/>
    <m/>
    <x v="7"/>
    <d v="2022-02-01T00:00:00"/>
    <m/>
    <x v="1"/>
    <m/>
    <n v="49.288640000000001"/>
    <n v="40.918379999999999"/>
    <n v="6.4542000000000002E-2"/>
    <m/>
    <n v="10.002610000000001"/>
    <m/>
    <n v="1.2123999999999999E-2"/>
    <n v="2.4719000000000001E-2"/>
    <n v="1.2770999999999999E-2"/>
    <x v="1053"/>
    <n v="0.392457"/>
    <n v="100.8622"/>
    <n v="89.779045906629889"/>
    <m/>
    <n v="-13454.1"/>
    <n v="1195.4000000000001"/>
    <n v="1085"/>
    <m/>
    <m/>
    <m/>
    <m/>
    <m/>
    <m/>
    <m/>
    <m/>
    <n v="0"/>
    <n v="20.867547660560895"/>
    <x v="0"/>
  </r>
  <r>
    <s v="13 / 6 . "/>
    <s v="WHT01_Slab_prof_3_"/>
    <s v="olivine"/>
    <s v="Melt Pocket Overgrowth"/>
    <m/>
    <s v="Ol_190"/>
    <s v="yes"/>
    <s v="prof_1"/>
    <s v="AZ18 WHT01_Ol_190_prof_1"/>
    <m/>
    <x v="7"/>
    <d v="2022-02-01T00:00:00"/>
    <m/>
    <x v="1"/>
    <m/>
    <n v="49.344180000000001"/>
    <n v="40.526380000000003"/>
    <n v="5.8741000000000002E-2"/>
    <m/>
    <n v="10.18369"/>
    <m/>
    <n v="1.2588999999999999E-2"/>
    <n v="1.6539999999999999E-2"/>
    <n v="1.265E-2"/>
    <x v="1054"/>
    <n v="0.37658799999999998"/>
    <n v="100.6755"/>
    <n v="89.623712954187724"/>
    <m/>
    <n v="-13451.3"/>
    <n v="1199.2"/>
    <n v="1085"/>
    <m/>
    <m/>
    <m/>
    <m/>
    <m/>
    <m/>
    <m/>
    <m/>
    <n v="0"/>
    <n v="25.587717149043883"/>
    <x v="0"/>
  </r>
  <r>
    <s v="13 / 7 . "/>
    <s v="WHT01_Slab_prof_3_"/>
    <s v="olivine"/>
    <s v="Melt Pocket Overgrowth"/>
    <m/>
    <s v="Ol_190"/>
    <s v="yes"/>
    <s v="prof_1"/>
    <s v="AZ18 WHT01_Ol_190_prof_1"/>
    <m/>
    <x v="7"/>
    <d v="2022-02-01T00:00:00"/>
    <m/>
    <x v="1"/>
    <m/>
    <n v="49.31"/>
    <n v="40.5929"/>
    <n v="5.6535000000000002E-2"/>
    <m/>
    <n v="10.18098"/>
    <m/>
    <n v="1.3608E-2"/>
    <n v="2.3962000000000001E-2"/>
    <n v="1.2381E-2"/>
    <x v="1055"/>
    <n v="0.38464700000000002"/>
    <n v="100.724"/>
    <n v="89.619742903049655"/>
    <m/>
    <n v="-13448.6"/>
    <n v="1203.0999999999999"/>
    <n v="1085"/>
    <m/>
    <m/>
    <m/>
    <m/>
    <m/>
    <m/>
    <m/>
    <m/>
    <n v="0"/>
    <n v="30.331133639295718"/>
    <x v="1"/>
  </r>
  <r>
    <s v="13 / 8 . "/>
    <s v="WHT01_Slab_prof_3_"/>
    <s v="olivine"/>
    <s v="Melt Pocket Overgrowth"/>
    <m/>
    <s v="Ol_190"/>
    <s v="yes"/>
    <s v="prof_1"/>
    <s v="AZ18 WHT01_Ol_190_prof_1"/>
    <m/>
    <x v="7"/>
    <d v="2022-02-01T00:00:00"/>
    <m/>
    <x v="1"/>
    <m/>
    <n v="49.387009999999997"/>
    <n v="40.639060000000001"/>
    <n v="5.6945000000000003E-2"/>
    <m/>
    <n v="10.013730000000001"/>
    <m/>
    <n v="1.3357000000000001E-2"/>
    <n v="2.3403E-2"/>
    <n v="1.3325999999999999E-2"/>
    <x v="902"/>
    <n v="0.38106299999999999"/>
    <n v="100.67619999999999"/>
    <n v="89.787145322716739"/>
    <m/>
    <n v="-13445.8"/>
    <n v="1206.9000000000001"/>
    <n v="1085"/>
    <m/>
    <m/>
    <m/>
    <m/>
    <m/>
    <m/>
    <m/>
    <m/>
    <n v="0"/>
    <n v="35.051303127778894"/>
    <x v="1"/>
  </r>
  <r>
    <s v="13 / 9 . "/>
    <s v="WHT01_Slab_prof_3_"/>
    <s v="olivine"/>
    <s v="Melt Pocket Overgrowth"/>
    <m/>
    <s v="Ol_190"/>
    <s v="yes"/>
    <s v="prof_1"/>
    <s v="AZ18 WHT01_Ol_190_prof_1"/>
    <m/>
    <x v="7"/>
    <d v="2022-02-01T00:00:00"/>
    <m/>
    <x v="1"/>
    <m/>
    <n v="49.47025"/>
    <n v="40.760570000000001"/>
    <n v="5.8638000000000003E-2"/>
    <m/>
    <n v="10.13355"/>
    <m/>
    <n v="1.1955E-2"/>
    <n v="2.4087999999999998E-2"/>
    <n v="9.7160000000000007E-3"/>
    <x v="1056"/>
    <n v="0.38125999999999999"/>
    <n v="100.9965"/>
    <n v="89.693134861894436"/>
    <m/>
    <n v="-13443.1"/>
    <n v="1210.7"/>
    <n v="1085"/>
    <m/>
    <m/>
    <m/>
    <m/>
    <m/>
    <m/>
    <m/>
    <m/>
    <n v="0"/>
    <n v="39.712847936100893"/>
    <x v="1"/>
  </r>
  <r>
    <s v="13 / 10 . "/>
    <s v="WHT01_Slab_prof_3_"/>
    <s v="olivine"/>
    <s v="Melt Pocket Overgrowth"/>
    <m/>
    <s v="Ol_190"/>
    <s v="yes"/>
    <s v="prof_1"/>
    <s v="AZ18 WHT01_Ol_190_prof_1"/>
    <m/>
    <x v="7"/>
    <d v="2022-02-01T00:00:00"/>
    <m/>
    <x v="1"/>
    <m/>
    <n v="49.181429999999999"/>
    <n v="40.845979999999997"/>
    <n v="5.8821999999999999E-2"/>
    <m/>
    <n v="10.04077"/>
    <m/>
    <n v="1.2867999999999999E-2"/>
    <n v="2.1928E-2"/>
    <n v="1.1143E-2"/>
    <x v="1057"/>
    <n v="0.38377"/>
    <n v="100.70350000000001"/>
    <n v="89.723988347717395"/>
    <m/>
    <n v="-13440.4"/>
    <n v="1214.5999999999999"/>
    <n v="1085"/>
    <m/>
    <m/>
    <m/>
    <m/>
    <m/>
    <m/>
    <m/>
    <m/>
    <n v="0"/>
    <n v="44.456264426353762"/>
    <x v="1"/>
  </r>
  <r>
    <s v="13 / 11 . "/>
    <s v="WHT01_Slab_prof_3_"/>
    <s v="olivine"/>
    <s v="Melt Pocket Overgrowth"/>
    <m/>
    <s v="Ol_190"/>
    <s v="yes"/>
    <s v="prof_1"/>
    <s v="AZ18 WHT01_Ol_190_prof_1"/>
    <m/>
    <x v="7"/>
    <d v="2022-02-01T00:00:00"/>
    <m/>
    <x v="1"/>
    <m/>
    <n v="49.2515"/>
    <n v="40.772480000000002"/>
    <n v="5.1926E-2"/>
    <m/>
    <n v="10.2387"/>
    <m/>
    <n v="1.0442E-2"/>
    <n v="2.0570000000000001E-2"/>
    <n v="9.9170000000000005E-3"/>
    <x v="1058"/>
    <n v="0.39305699999999999"/>
    <n v="100.8963"/>
    <n v="89.555927383209067"/>
    <m/>
    <n v="-13437.6"/>
    <n v="1218.4000000000001"/>
    <n v="1085"/>
    <m/>
    <m/>
    <m/>
    <m/>
    <m/>
    <m/>
    <m/>
    <m/>
    <n v="0"/>
    <n v="49.176433914835854"/>
    <x v="1"/>
  </r>
  <r>
    <s v="13 / 12 . "/>
    <s v="WHT01_Slab_prof_3_"/>
    <s v="olivine"/>
    <s v="Melt Pocket Overgrowth"/>
    <m/>
    <s v="Ol_190"/>
    <s v="yes"/>
    <s v="prof_1"/>
    <s v="AZ18 WHT01_Ol_190_prof_1"/>
    <m/>
    <x v="7"/>
    <d v="2022-02-01T00:00:00"/>
    <m/>
    <x v="1"/>
    <m/>
    <n v="49.380420000000001"/>
    <n v="40.77563"/>
    <n v="4.7935999999999999E-2"/>
    <m/>
    <n v="10.23082"/>
    <m/>
    <n v="1.2678999999999999E-2"/>
    <n v="1.8107999999999999E-2"/>
    <n v="8.4469999999999996E-3"/>
    <x v="1059"/>
    <n v="0.388318"/>
    <n v="101.01049999999999"/>
    <n v="89.587544043377747"/>
    <m/>
    <n v="-13434.9"/>
    <n v="1222.3"/>
    <n v="1085"/>
    <m/>
    <m/>
    <m/>
    <m/>
    <m/>
    <m/>
    <m/>
    <m/>
    <n v="0"/>
    <n v="53.919850405088724"/>
    <x v="1"/>
  </r>
  <r>
    <s v="13 / 13 . "/>
    <s v="WHT01_Slab_prof_3_"/>
    <s v="olivine"/>
    <s v="Melt Pocket Overgrowth"/>
    <m/>
    <s v="Ol_190"/>
    <s v="yes"/>
    <s v="prof_1"/>
    <s v="AZ18 WHT01_Ol_190_prof_1"/>
    <m/>
    <x v="7"/>
    <d v="2022-02-01T00:00:00"/>
    <m/>
    <x v="1"/>
    <m/>
    <n v="49.611890000000002"/>
    <n v="40.541139999999999"/>
    <n v="5.1473999999999999E-2"/>
    <m/>
    <n v="10.23935"/>
    <m/>
    <n v="1.0721E-2"/>
    <n v="2.4464E-2"/>
    <n v="1.0921E-2"/>
    <x v="1060"/>
    <n v="0.38231199999999999"/>
    <n v="101.01690000000001"/>
    <n v="89.623336138727709"/>
    <m/>
    <n v="-13432.2"/>
    <n v="1226.0999999999999"/>
    <n v="1085"/>
    <m/>
    <m/>
    <m/>
    <m/>
    <m/>
    <m/>
    <m/>
    <m/>
    <n v="0"/>
    <n v="58.581395213410723"/>
    <x v="1"/>
  </r>
  <r>
    <s v="13 / 14 . "/>
    <s v="WHT01_Slab_prof_3_"/>
    <s v="olivine"/>
    <s v="Melt Pocket Overgrowth"/>
    <m/>
    <s v="Ol_190"/>
    <s v="yes"/>
    <s v="prof_1"/>
    <s v="AZ18 WHT01_Ol_190_prof_1"/>
    <m/>
    <x v="7"/>
    <d v="2022-02-01T00:00:00"/>
    <m/>
    <x v="1"/>
    <m/>
    <n v="49.246169999999999"/>
    <n v="40.694940000000003"/>
    <n v="5.0395000000000002E-2"/>
    <m/>
    <n v="10.155810000000001"/>
    <m/>
    <n v="1.4350999999999999E-2"/>
    <n v="2.4136999999999999E-2"/>
    <n v="9.9780000000000008E-3"/>
    <x v="1061"/>
    <n v="0.38600600000000002"/>
    <n v="100.7303"/>
    <n v="89.630711294824962"/>
    <m/>
    <n v="-13429.4"/>
    <n v="1229.9000000000001"/>
    <n v="1085"/>
    <m/>
    <m/>
    <m/>
    <m/>
    <m/>
    <m/>
    <m/>
    <m/>
    <n v="0"/>
    <n v="63.301564701893895"/>
    <x v="1"/>
  </r>
  <r>
    <s v="13 / 15 . "/>
    <s v="WHT01_Slab_prof_3_"/>
    <s v="olivine"/>
    <s v="Melt Pocket Overgrowth"/>
    <m/>
    <s v="Ol_190"/>
    <s v="yes"/>
    <s v="prof_1"/>
    <s v="AZ18 WHT01_Ol_190_prof_1"/>
    <m/>
    <x v="7"/>
    <d v="2022-02-01T00:00:00"/>
    <m/>
    <x v="1"/>
    <m/>
    <n v="49.382829999999998"/>
    <n v="40.658450000000002"/>
    <n v="5.1281E-2"/>
    <m/>
    <n v="10.19792"/>
    <m/>
    <n v="1.5251000000000001E-2"/>
    <n v="2.6041999999999999E-2"/>
    <n v="1.0232E-2"/>
    <x v="1062"/>
    <n v="0.38824900000000001"/>
    <n v="100.87390000000001"/>
    <n v="89.617999874543344"/>
    <m/>
    <n v="-13426.7"/>
    <n v="1233.8"/>
    <n v="1085"/>
    <m/>
    <m/>
    <m/>
    <m/>
    <m/>
    <m/>
    <m/>
    <m/>
    <n v="0"/>
    <n v="68.044981192145727"/>
    <x v="1"/>
  </r>
  <r>
    <s v="13 / 16 . "/>
    <s v="WHT01_Slab_prof_3_"/>
    <s v="olivine"/>
    <s v="Melt Pocket Overgrowth"/>
    <m/>
    <s v="Ol_190"/>
    <s v="yes"/>
    <s v="prof_1"/>
    <s v="AZ18 WHT01_Ol_190_prof_1"/>
    <m/>
    <x v="7"/>
    <d v="2022-02-01T00:00:00"/>
    <m/>
    <x v="1"/>
    <m/>
    <n v="49.397399999999998"/>
    <n v="40.529209999999999"/>
    <n v="5.7965999999999997E-2"/>
    <m/>
    <n v="10.209289999999999"/>
    <m/>
    <n v="1.2361E-2"/>
    <n v="1.5873000000000002E-2"/>
    <n v="9.9679999999999994E-3"/>
    <x v="1063"/>
    <n v="0.39762799999999998"/>
    <n v="100.77330000000001"/>
    <n v="89.610373460448827"/>
    <m/>
    <n v="-13424"/>
    <n v="1237.5999999999999"/>
    <n v="1085"/>
    <m/>
    <m/>
    <m/>
    <m/>
    <m/>
    <m/>
    <m/>
    <m/>
    <n v="0"/>
    <n v="72.706526000468784"/>
    <x v="1"/>
  </r>
  <r>
    <s v="13 / 17 . "/>
    <s v="WHT01_Slab_prof_3_"/>
    <s v="olivine"/>
    <s v="Melt Pocket Overgrowth"/>
    <m/>
    <s v="Ol_190"/>
    <s v="yes"/>
    <s v="prof_1"/>
    <s v="AZ18 WHT01_Ol_190_prof_1"/>
    <m/>
    <x v="7"/>
    <d v="2022-02-01T00:00:00"/>
    <m/>
    <x v="1"/>
    <m/>
    <n v="49.722909999999999"/>
    <n v="40.784509999999997"/>
    <n v="5.9435000000000002E-2"/>
    <m/>
    <n v="10.23873"/>
    <m/>
    <n v="1.132E-2"/>
    <n v="1.9868E-2"/>
    <n v="1.2635E-2"/>
    <x v="1064"/>
    <n v="0.38963500000000001"/>
    <n v="101.3856"/>
    <n v="89.64467208998694"/>
    <m/>
    <n v="-13421.2"/>
    <n v="1241.5"/>
    <n v="1085"/>
    <m/>
    <m/>
    <m/>
    <m/>
    <m/>
    <m/>
    <m/>
    <m/>
    <n v="0"/>
    <n v="77.507567554131555"/>
    <x v="1"/>
  </r>
  <r>
    <s v="13 / 18 . "/>
    <s v="WHT01_Slab_prof_3_"/>
    <s v="olivine"/>
    <s v="Melt Pocket Overgrowth"/>
    <m/>
    <s v="Ol_190"/>
    <s v="yes"/>
    <s v="prof_1"/>
    <s v="AZ18 WHT01_Ol_190_prof_1"/>
    <m/>
    <x v="7"/>
    <d v="2022-02-01T00:00:00"/>
    <m/>
    <x v="1"/>
    <m/>
    <n v="49.659100000000002"/>
    <n v="40.935769999999998"/>
    <n v="4.5608000000000003E-2"/>
    <m/>
    <n v="10.26557"/>
    <m/>
    <n v="7.9550000000000003E-3"/>
    <n v="1.8268E-2"/>
    <n v="1.1342E-2"/>
    <x v="1065"/>
    <n v="0.383494"/>
    <n v="101.4738"/>
    <n v="89.608391678869083"/>
    <m/>
    <n v="-13418.5"/>
    <n v="1245.3"/>
    <n v="1085"/>
    <m/>
    <m/>
    <m/>
    <m/>
    <m/>
    <m/>
    <m/>
    <m/>
    <n v="0"/>
    <n v="82.169112362454598"/>
    <x v="1"/>
  </r>
  <r>
    <s v="13 / 19 . "/>
    <s v="WHT01_Slab_prof_3_"/>
    <s v="olivine"/>
    <s v="Melt Pocket Overgrowth"/>
    <m/>
    <s v="Ol_190"/>
    <s v="yes"/>
    <s v="prof_1"/>
    <s v="AZ18 WHT01_Ol_190_prof_1"/>
    <m/>
    <x v="7"/>
    <d v="2022-02-01T00:00:00"/>
    <m/>
    <x v="1"/>
    <m/>
    <n v="49.521419999999999"/>
    <n v="40.963889999999999"/>
    <n v="5.6862999999999997E-2"/>
    <m/>
    <n v="10.11159"/>
    <m/>
    <n v="9.5989999999999999E-3"/>
    <n v="1.3393E-2"/>
    <n v="1.0676E-2"/>
    <x v="1066"/>
    <n v="0.387264"/>
    <n v="101.2251"/>
    <n v="89.722711121745348"/>
    <m/>
    <n v="-13415.7"/>
    <n v="1249.2"/>
    <n v="1085"/>
    <m/>
    <m/>
    <m/>
    <m/>
    <m/>
    <m/>
    <m/>
    <m/>
    <n v="0"/>
    <n v="86.970153916117368"/>
    <x v="1"/>
  </r>
  <r>
    <s v="13 / 20 . "/>
    <s v="WHT01_Slab_prof_3_"/>
    <s v="olivine"/>
    <s v="Melt Pocket Overgrowth"/>
    <m/>
    <s v="Ol_190"/>
    <s v="yes"/>
    <s v="prof_1"/>
    <s v="AZ18 WHT01_Ol_190_prof_1"/>
    <m/>
    <x v="7"/>
    <d v="2022-02-01T00:00:00"/>
    <m/>
    <x v="1"/>
    <m/>
    <n v="49.49615"/>
    <n v="40.791759999999996"/>
    <n v="5.8812000000000003E-2"/>
    <m/>
    <n v="10.19088"/>
    <m/>
    <n v="1.0727E-2"/>
    <n v="1.7475999999999998E-2"/>
    <n v="1.2999E-2"/>
    <x v="1067"/>
    <n v="0.39125900000000002"/>
    <n v="101.1177"/>
    <n v="89.645720513530193"/>
    <m/>
    <n v="-13413"/>
    <n v="1253"/>
    <n v="1085"/>
    <m/>
    <m/>
    <m/>
    <m/>
    <m/>
    <m/>
    <m/>
    <m/>
    <n v="0"/>
    <n v="91.631698724440412"/>
    <x v="1"/>
  </r>
  <r>
    <s v="25 / 1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50.269379999999998"/>
    <n v="40.918599999999998"/>
    <n v="0.16372500000000001"/>
    <m/>
    <n v="9.2187079999999995"/>
    <m/>
    <n v="2.6158000000000001E-2"/>
    <n v="6.045E-3"/>
    <n v="2.2818000000000001E-2"/>
    <x v="1068"/>
    <n v="0.33982800000000002"/>
    <n v="101.1063"/>
    <n v="90.671973659585319"/>
    <m/>
    <n v="-3739"/>
    <n v="1518"/>
    <n v="1080"/>
    <m/>
    <m/>
    <m/>
    <m/>
    <m/>
    <m/>
    <m/>
    <m/>
    <n v="0"/>
    <n v="2"/>
    <x v="3"/>
  </r>
  <r>
    <s v="25 / 2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50.56194"/>
    <n v="41.118659999999998"/>
    <n v="0.142674"/>
    <m/>
    <n v="8.9843220000000006"/>
    <m/>
    <n v="2.4532000000000002E-2"/>
    <n v="8.5099999999999998E-4"/>
    <n v="1.9289000000000001E-2"/>
    <x v="1069"/>
    <n v="0.35080600000000001"/>
    <n v="101.3321"/>
    <n v="90.9354793817934"/>
    <m/>
    <n v="-3743.8"/>
    <n v="1516.7"/>
    <n v="1080"/>
    <m/>
    <m/>
    <m/>
    <m/>
    <m/>
    <m/>
    <m/>
    <m/>
    <n v="0"/>
    <n v="6.9729267036627061"/>
    <x v="3"/>
  </r>
  <r>
    <s v="25 / 3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50.480020000000003"/>
    <n v="40.862000000000002"/>
    <n v="0.12486700000000001"/>
    <m/>
    <n v="8.9220810000000004"/>
    <m/>
    <n v="2.4048E-2"/>
    <m/>
    <n v="1.5819E-2"/>
    <x v="1070"/>
    <n v="0.36199199999999998"/>
    <n v="100.9225"/>
    <n v="90.97931840217899"/>
    <m/>
    <n v="-3748.6"/>
    <n v="1515.4"/>
    <n v="1080"/>
    <m/>
    <m/>
    <m/>
    <m/>
    <m/>
    <m/>
    <m/>
    <m/>
    <n v="0"/>
    <n v="11.945853407324973"/>
    <x v="3"/>
  </r>
  <r>
    <s v="25 / 4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50.305970000000002"/>
    <n v="41.245010000000001"/>
    <n v="0.140513"/>
    <m/>
    <n v="9.0720419999999997"/>
    <m/>
    <n v="3.1898000000000003E-2"/>
    <n v="4.0070000000000001E-3"/>
    <n v="1.7876E-2"/>
    <x v="1071"/>
    <n v="0.36915300000000001"/>
    <n v="101.3164"/>
    <n v="90.812811667988669"/>
    <m/>
    <n v="-3753.4"/>
    <n v="1514.2"/>
    <n v="1080"/>
    <m/>
    <m/>
    <m/>
    <m/>
    <m/>
    <m/>
    <m/>
    <m/>
    <n v="0"/>
    <n v="16.893580158066353"/>
    <x v="3"/>
  </r>
  <r>
    <s v="25 / 5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50.390680000000003"/>
    <n v="41.389699999999998"/>
    <n v="0.13613700000000001"/>
    <m/>
    <n v="9.1866719999999997"/>
    <m/>
    <n v="3.3333000000000002E-2"/>
    <n v="2.9710000000000001E-3"/>
    <n v="1.8964000000000002E-2"/>
    <x v="1072"/>
    <n v="0.369145"/>
    <n v="101.6507"/>
    <n v="90.721683833230429"/>
    <m/>
    <n v="-3758.2"/>
    <n v="1512.9"/>
    <n v="1080"/>
    <m/>
    <m/>
    <m/>
    <m/>
    <m/>
    <m/>
    <m/>
    <m/>
    <n v="0"/>
    <n v="21.86650686172862"/>
    <x v="3"/>
  </r>
  <r>
    <s v="25 / 6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50.260249999999999"/>
    <n v="41.271889999999999"/>
    <n v="0.12560499999999999"/>
    <m/>
    <n v="9.3553379999999997"/>
    <m/>
    <n v="3.3323999999999999E-2"/>
    <n v="3.7559999999999998E-3"/>
    <n v="1.7829999999999999E-2"/>
    <x v="1073"/>
    <n v="0.388152"/>
    <n v="101.5802"/>
    <n v="90.54523950723943"/>
    <m/>
    <n v="-3763"/>
    <n v="1511.6"/>
    <n v="1080"/>
    <m/>
    <m/>
    <m/>
    <m/>
    <m/>
    <m/>
    <m/>
    <m/>
    <n v="0"/>
    <n v="26.839433565391385"/>
    <x v="3"/>
  </r>
  <r>
    <s v="25 / 7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50.063850000000002"/>
    <n v="41.060659999999999"/>
    <n v="9.3368000000000007E-2"/>
    <m/>
    <n v="9.1812729999999991"/>
    <m/>
    <n v="1.8127999999999998E-2"/>
    <n v="1.9205E-2"/>
    <n v="1.3159000000000001E-2"/>
    <x v="1074"/>
    <n v="0.38949099999999998"/>
    <n v="100.96599999999999"/>
    <n v="90.671742650244695"/>
    <m/>
    <n v="-3767.8"/>
    <n v="1510.3"/>
    <n v="1080"/>
    <m/>
    <m/>
    <m/>
    <m/>
    <m/>
    <m/>
    <m/>
    <m/>
    <n v="0"/>
    <n v="31.812360269054089"/>
    <x v="0"/>
  </r>
  <r>
    <s v="25 / 8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943959999999997"/>
    <n v="40.983280000000001"/>
    <n v="8.1309999999999993E-2"/>
    <m/>
    <n v="9.6092860000000009"/>
    <m/>
    <n v="1.2989000000000001E-2"/>
    <n v="2.5502E-2"/>
    <n v="1.3518000000000001E-2"/>
    <x v="1075"/>
    <n v="0.39169500000000002"/>
    <n v="101.1964"/>
    <n v="90.258084115483939"/>
    <m/>
    <n v="-3772.6"/>
    <n v="1509.1"/>
    <n v="1080"/>
    <m/>
    <m/>
    <m/>
    <m/>
    <m/>
    <m/>
    <m/>
    <m/>
    <n v="0"/>
    <n v="36.76008701979503"/>
    <x v="0"/>
  </r>
  <r>
    <s v="25 / 9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876910000000002"/>
    <n v="41.453719999999997"/>
    <n v="5.8973999999999999E-2"/>
    <m/>
    <n v="9.4841289999999994"/>
    <m/>
    <n v="1.1486E-2"/>
    <n v="2.1634E-2"/>
    <n v="1.0918000000000001E-2"/>
    <x v="1076"/>
    <n v="0.382988"/>
    <n v="101.43899999999999"/>
    <n v="90.36106146604952"/>
    <m/>
    <n v="-3777.3"/>
    <n v="1507.8"/>
    <n v="1080"/>
    <m/>
    <m/>
    <m/>
    <m/>
    <m/>
    <m/>
    <m/>
    <m/>
    <n v="0"/>
    <n v="41.636561155889922"/>
    <x v="0"/>
  </r>
  <r>
    <s v="25 / 10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492469999999997"/>
    <n v="41.212739999999997"/>
    <n v="5.8959999999999999E-2"/>
    <m/>
    <n v="9.844049"/>
    <m/>
    <n v="1.2119E-2"/>
    <n v="2.5263000000000001E-2"/>
    <n v="1.0390999999999999E-2"/>
    <x v="1077"/>
    <n v="0.39887899999999998"/>
    <n v="101.1956"/>
    <n v="89.962071458684619"/>
    <m/>
    <n v="-3782.1"/>
    <n v="1506.5"/>
    <n v="1080"/>
    <m/>
    <m/>
    <m/>
    <m/>
    <m/>
    <m/>
    <m/>
    <m/>
    <n v="0"/>
    <n v="46.609487859552189"/>
    <x v="0"/>
  </r>
  <r>
    <s v="25 / 11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623739999999998"/>
    <n v="41.15652"/>
    <n v="5.5625000000000001E-2"/>
    <m/>
    <n v="10.08658"/>
    <m/>
    <n v="1.1801000000000001E-2"/>
    <n v="1.932E-2"/>
    <n v="1.1946999999999999E-2"/>
    <x v="1078"/>
    <n v="0.38772600000000002"/>
    <n v="101.4966"/>
    <n v="89.764495835803288"/>
    <m/>
    <n v="-3786.9"/>
    <n v="1505.2"/>
    <n v="1080"/>
    <m/>
    <m/>
    <m/>
    <m/>
    <m/>
    <m/>
    <m/>
    <m/>
    <n v="0"/>
    <n v="51.582414563214897"/>
    <x v="0"/>
  </r>
  <r>
    <s v="25 / 12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648560000000003"/>
    <n v="40.888660000000002"/>
    <n v="5.4112E-2"/>
    <m/>
    <n v="10.028779999999999"/>
    <m/>
    <n v="1.1131E-2"/>
    <n v="1.8589999999999999E-2"/>
    <n v="1.2197E-2"/>
    <x v="1079"/>
    <n v="0.39533299999999999"/>
    <n v="101.20269999999999"/>
    <n v="89.821756785218795"/>
    <m/>
    <n v="-3791.7"/>
    <n v="1504"/>
    <n v="1080"/>
    <m/>
    <m/>
    <m/>
    <m/>
    <m/>
    <m/>
    <m/>
    <m/>
    <n v="0"/>
    <n v="56.530141313955838"/>
    <x v="0"/>
  </r>
  <r>
    <s v="25 / 13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461350000000003"/>
    <n v="40.80847"/>
    <n v="5.9388999999999997E-2"/>
    <m/>
    <n v="10.12058"/>
    <m/>
    <n v="1.2482E-2"/>
    <n v="1.1289E-2"/>
    <n v="8.6569999999999998E-3"/>
    <x v="1080"/>
    <n v="0.39285900000000001"/>
    <n v="101.0181"/>
    <n v="89.703304352540954"/>
    <m/>
    <n v="-3796.5"/>
    <n v="1502.7"/>
    <n v="1080"/>
    <m/>
    <m/>
    <m/>
    <m/>
    <m/>
    <m/>
    <m/>
    <m/>
    <n v="0"/>
    <n v="61.503068017618546"/>
    <x v="1"/>
  </r>
  <r>
    <s v="25 / 14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366370000000003"/>
    <n v="41.10371"/>
    <n v="5.5105000000000001E-2"/>
    <m/>
    <n v="10.22573"/>
    <m/>
    <n v="9.8180000000000003E-3"/>
    <n v="1.5880999999999999E-2"/>
    <n v="1.1087E-2"/>
    <x v="1081"/>
    <n v="0.38421300000000003"/>
    <n v="101.3158"/>
    <n v="89.589524334323883"/>
    <m/>
    <n v="-3801.3"/>
    <n v="1501.4"/>
    <n v="1080"/>
    <m/>
    <m/>
    <m/>
    <m/>
    <m/>
    <m/>
    <m/>
    <m/>
    <n v="0"/>
    <n v="66.475994721281253"/>
    <x v="1"/>
  </r>
  <r>
    <s v="25 / 15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122210000000003"/>
    <n v="40.699269999999999"/>
    <n v="6.1360999999999999E-2"/>
    <m/>
    <n v="10.10732"/>
    <m/>
    <n v="1.0567E-2"/>
    <n v="1.4909E-2"/>
    <n v="1.2798E-2"/>
    <x v="1082"/>
    <n v="0.39219799999999999"/>
    <n v="100.57"/>
    <n v="89.651756839106682"/>
    <m/>
    <n v="-3806.1"/>
    <n v="1500.1"/>
    <n v="1080"/>
    <m/>
    <m/>
    <m/>
    <m/>
    <m/>
    <m/>
    <m/>
    <m/>
    <n v="0"/>
    <n v="71.448921424943578"/>
    <x v="1"/>
  </r>
  <r>
    <s v="25 / 16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401809999999998"/>
    <n v="40.81606"/>
    <n v="4.9057999999999997E-2"/>
    <m/>
    <n v="10.18756"/>
    <m/>
    <n v="1.0168999999999999E-2"/>
    <n v="1.302E-2"/>
    <n v="1.0004000000000001E-2"/>
    <x v="1083"/>
    <n v="0.38978600000000002"/>
    <n v="101.026"/>
    <n v="89.631030647706382"/>
    <m/>
    <n v="-3810.9"/>
    <n v="1498.9"/>
    <n v="1080"/>
    <m/>
    <m/>
    <m/>
    <m/>
    <m/>
    <m/>
    <m/>
    <m/>
    <n v="0"/>
    <n v="76.396648175684902"/>
    <x v="1"/>
  </r>
  <r>
    <s v="25 / 17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437649999999998"/>
    <n v="41.064079999999997"/>
    <n v="6.2193999999999999E-2"/>
    <m/>
    <n v="10.094849999999999"/>
    <m/>
    <n v="9.8700000000000003E-3"/>
    <n v="1.7957999999999998E-2"/>
    <n v="1.1269E-2"/>
    <x v="1084"/>
    <n v="0.38117499999999999"/>
    <n v="101.2218"/>
    <n v="89.722371625815967"/>
    <m/>
    <n v="-3815.7"/>
    <n v="1497.6"/>
    <n v="1080"/>
    <m/>
    <m/>
    <m/>
    <m/>
    <m/>
    <m/>
    <m/>
    <m/>
    <n v="0"/>
    <n v="81.369574879347226"/>
    <x v="1"/>
  </r>
  <r>
    <s v="25 / 18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485889999999998"/>
    <n v="41.103540000000002"/>
    <n v="4.9752999999999999E-2"/>
    <m/>
    <n v="10.16742"/>
    <m/>
    <n v="1.0696000000000001E-2"/>
    <n v="1.7614000000000001E-2"/>
    <n v="1.2097E-2"/>
    <x v="1085"/>
    <n v="0.38283400000000001"/>
    <n v="101.3733"/>
    <n v="89.665173418894966"/>
    <m/>
    <n v="-3820.5"/>
    <n v="1496.3"/>
    <n v="1080"/>
    <m/>
    <m/>
    <m/>
    <m/>
    <m/>
    <m/>
    <m/>
    <m/>
    <n v="0"/>
    <n v="86.342501583009934"/>
    <x v="1"/>
  </r>
  <r>
    <s v="25 / 19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409460000000003"/>
    <n v="41.084760000000003"/>
    <n v="5.6217000000000003E-2"/>
    <m/>
    <n v="10.19073"/>
    <m/>
    <n v="1.082E-2"/>
    <n v="1.9979E-2"/>
    <n v="8.1720000000000004E-3"/>
    <x v="1086"/>
    <n v="0.39710099999999998"/>
    <n v="101.31740000000001"/>
    <n v="89.629571908101042"/>
    <m/>
    <n v="-3825.3"/>
    <n v="1495"/>
    <n v="1080"/>
    <m/>
    <m/>
    <m/>
    <m/>
    <m/>
    <m/>
    <m/>
    <m/>
    <n v="0"/>
    <n v="91.315428286672642"/>
    <x v="1"/>
  </r>
  <r>
    <s v="25 / 20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583100000000002"/>
    <n v="41.059919999999998"/>
    <n v="5.0327999999999998E-2"/>
    <m/>
    <n v="10.15767"/>
    <m/>
    <n v="1.0374E-2"/>
    <n v="1.6234999999999999E-2"/>
    <n v="1.1553000000000001E-2"/>
    <x v="1087"/>
    <n v="0.39262200000000003"/>
    <n v="101.428"/>
    <n v="89.692214257147185"/>
    <m/>
    <n v="-3830.1"/>
    <n v="1493.8"/>
    <n v="1080"/>
    <m/>
    <m/>
    <m/>
    <m/>
    <m/>
    <m/>
    <m/>
    <m/>
    <n v="0"/>
    <n v="96.263155037413583"/>
    <x v="1"/>
  </r>
  <r>
    <s v="25 / 21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616709999999998"/>
    <n v="41.07217"/>
    <n v="4.5603999999999999E-2"/>
    <m/>
    <n v="10.21679"/>
    <m/>
    <n v="8.8699999999999994E-3"/>
    <n v="1.3084999999999999E-2"/>
    <n v="1.2258E-2"/>
    <x v="1088"/>
    <n v="0.38780300000000001"/>
    <n v="101.52370000000001"/>
    <n v="89.644728771197506"/>
    <m/>
    <n v="-3834.9"/>
    <n v="1492.5"/>
    <n v="1080"/>
    <m/>
    <m/>
    <m/>
    <m/>
    <m/>
    <m/>
    <m/>
    <m/>
    <n v="0"/>
    <n v="101.23608174107629"/>
    <x v="1"/>
  </r>
  <r>
    <s v="25 / 22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157310000000003"/>
    <n v="41.123330000000003"/>
    <n v="4.6412000000000002E-2"/>
    <m/>
    <n v="10.035450000000001"/>
    <m/>
    <n v="8.4309999999999993E-3"/>
    <n v="1.5859999999999999E-2"/>
    <n v="1.0876E-2"/>
    <x v="1089"/>
    <n v="0.39060600000000001"/>
    <n v="100.9348"/>
    <n v="89.724353431417114"/>
    <m/>
    <n v="-3839.7"/>
    <n v="1491.2"/>
    <n v="1080"/>
    <m/>
    <m/>
    <m/>
    <m/>
    <m/>
    <m/>
    <m/>
    <m/>
    <n v="0"/>
    <n v="106.20900844473856"/>
    <x v="1"/>
  </r>
  <r>
    <s v="25 / 23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38026"/>
    <n v="41.10521"/>
    <n v="5.144E-2"/>
    <m/>
    <n v="10.06983"/>
    <m/>
    <n v="7.4679999999999998E-3"/>
    <n v="1.7616E-2"/>
    <n v="1.1328E-2"/>
    <x v="1090"/>
    <n v="0.396011"/>
    <n v="101.18219999999999"/>
    <n v="89.734539800322352"/>
    <m/>
    <n v="-3844.4"/>
    <n v="1489.9"/>
    <n v="1080"/>
    <m/>
    <m/>
    <m/>
    <m/>
    <m/>
    <m/>
    <m/>
    <m/>
    <n v="0"/>
    <n v="111.08548258083346"/>
    <x v="1"/>
  </r>
  <r>
    <s v="25 / 24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395069999999997"/>
    <n v="40.828710000000001"/>
    <n v="5.3768999999999997E-2"/>
    <m/>
    <n v="10.202439999999999"/>
    <m/>
    <n v="9.8630000000000002E-3"/>
    <n v="1.7746999999999999E-2"/>
    <n v="9.3819999999999997E-3"/>
    <x v="1091"/>
    <n v="0.40157900000000002"/>
    <n v="101.0624"/>
    <n v="89.616183640577646"/>
    <m/>
    <n v="-3849.2"/>
    <n v="1488.7"/>
    <n v="1080"/>
    <m/>
    <m/>
    <m/>
    <m/>
    <m/>
    <m/>
    <m/>
    <m/>
    <n v="0"/>
    <n v="116.0332093315744"/>
    <x v="1"/>
  </r>
  <r>
    <s v="25 / 25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506970000000003"/>
    <n v="40.722740000000002"/>
    <n v="4.9762000000000001E-2"/>
    <m/>
    <n v="10.139659999999999"/>
    <m/>
    <n v="1.0982E-2"/>
    <n v="1.3589E-2"/>
    <n v="9.1160000000000008E-3"/>
    <x v="1092"/>
    <n v="0.39238699999999999"/>
    <n v="100.99079999999999"/>
    <n v="89.694421119797141"/>
    <m/>
    <n v="-3854"/>
    <n v="1487.4"/>
    <n v="1080"/>
    <m/>
    <m/>
    <m/>
    <m/>
    <m/>
    <m/>
    <m/>
    <m/>
    <n v="0"/>
    <n v="121.00613603523711"/>
    <x v="1"/>
  </r>
  <r>
    <s v="25 / 26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59731"/>
    <n v="41.023690000000002"/>
    <n v="5.4942999999999999E-2"/>
    <m/>
    <n v="10.08892"/>
    <m/>
    <n v="8.4690000000000008E-3"/>
    <n v="1.4E-2"/>
    <n v="1.1407E-2"/>
    <x v="1093"/>
    <n v="0.38361299999999998"/>
    <n v="101.3267"/>
    <n v="89.757467698482216"/>
    <m/>
    <n v="-3858.8"/>
    <n v="1486.1"/>
    <n v="1080"/>
    <m/>
    <m/>
    <m/>
    <m/>
    <m/>
    <m/>
    <m/>
    <m/>
    <n v="0"/>
    <n v="125.97906273889987"/>
    <x v="1"/>
  </r>
  <r>
    <s v="25 / 27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620420000000003"/>
    <n v="40.973739999999999"/>
    <n v="5.0841999999999998E-2"/>
    <m/>
    <n v="10.086980000000001"/>
    <m/>
    <n v="9.4129999999999995E-3"/>
    <n v="1.4108000000000001E-2"/>
    <n v="8.149E-3"/>
    <x v="1094"/>
    <n v="0.39305099999999998"/>
    <n v="101.3018"/>
    <n v="89.763521342153666"/>
    <m/>
    <n v="-3863.6"/>
    <n v="1484.8"/>
    <n v="1080"/>
    <m/>
    <m/>
    <m/>
    <m/>
    <m/>
    <m/>
    <m/>
    <m/>
    <n v="0"/>
    <n v="130.95198944256214"/>
    <x v="1"/>
  </r>
  <r>
    <s v="25 / 28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457349999999998"/>
    <n v="40.871479999999998"/>
    <n v="5.7534000000000002E-2"/>
    <m/>
    <n v="10.05931"/>
    <m/>
    <n v="9.3449999999999991E-3"/>
    <n v="1.6160000000000001E-2"/>
    <n v="8.456E-3"/>
    <x v="1095"/>
    <n v="0.39508599999999999"/>
    <n v="101.02160000000001"/>
    <n v="89.758510119651902"/>
    <m/>
    <n v="-3868.4"/>
    <n v="1483.6"/>
    <n v="1080"/>
    <m/>
    <m/>
    <m/>
    <m/>
    <m/>
    <m/>
    <m/>
    <m/>
    <n v="0"/>
    <n v="135.8997161933035"/>
    <x v="1"/>
  </r>
  <r>
    <s v="25 / 29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233699999999999"/>
    <n v="41.074530000000003"/>
    <n v="5.4120000000000001E-2"/>
    <m/>
    <n v="10.16671"/>
    <m/>
    <n v="8.5470000000000008E-3"/>
    <n v="1.1526E-2"/>
    <n v="8.4399999999999996E-3"/>
    <x v="1096"/>
    <n v="0.39141799999999999"/>
    <n v="101.0932"/>
    <n v="89.61838185509265"/>
    <m/>
    <n v="-3873.2"/>
    <n v="1482.3"/>
    <n v="1080"/>
    <m/>
    <m/>
    <m/>
    <m/>
    <m/>
    <m/>
    <m/>
    <m/>
    <n v="0"/>
    <n v="140.87264289696577"/>
    <x v="1"/>
  </r>
  <r>
    <s v="25 / 30 . "/>
    <s v="WHT01_interior olivine prof_4"/>
    <s v="olivine"/>
    <s v="Melt Pocket Overgrowth"/>
    <m/>
    <s v="Ol_191"/>
    <s v="yes"/>
    <s v="prof_1"/>
    <s v="AZ18 WHT01_Ol_191_prof_1"/>
    <m/>
    <x v="7"/>
    <d v="2022-02-01T00:00:00"/>
    <m/>
    <x v="1"/>
    <m/>
    <n v="49.483989999999999"/>
    <n v="40.953679999999999"/>
    <n v="5.2829000000000001E-2"/>
    <m/>
    <n v="10.218019999999999"/>
    <m/>
    <n v="1.0541999999999999E-2"/>
    <n v="1.153E-2"/>
    <n v="1.0335E-2"/>
    <x v="1097"/>
    <n v="0.38178299999999998"/>
    <n v="101.2633"/>
    <n v="89.618720770354429"/>
    <m/>
    <n v="-3878"/>
    <n v="1481"/>
    <n v="1080"/>
    <m/>
    <m/>
    <m/>
    <m/>
    <m/>
    <m/>
    <m/>
    <m/>
    <n v="0"/>
    <n v="145.84556960062847"/>
    <x v="1"/>
  </r>
  <r>
    <s v="27 / 1 . "/>
    <s v="WHT01_interior olivine prof_5"/>
    <s v="olivine"/>
    <s v="Melt Pocket Overgrowth"/>
    <m/>
    <s v="Ol_192"/>
    <s v="yes"/>
    <s v="prof_1"/>
    <s v="AZ18 WHT01_Ol_192_prof_1"/>
    <m/>
    <x v="7"/>
    <d v="2022-02-01T00:00:00"/>
    <m/>
    <x v="1"/>
    <m/>
    <n v="51.067169999999997"/>
    <n v="41.126010000000001"/>
    <n v="0.14657200000000001"/>
    <m/>
    <n v="8.3614639999999998"/>
    <m/>
    <n v="2.6076999999999999E-2"/>
    <n v="3.2399999999999998E-3"/>
    <n v="1.9522000000000001E-2"/>
    <x v="1098"/>
    <n v="0.36826199999999998"/>
    <n v="101.236"/>
    <n v="91.587469292129114"/>
    <m/>
    <n v="8958"/>
    <n v="3928"/>
    <n v="990"/>
    <m/>
    <m/>
    <m/>
    <m/>
    <m/>
    <m/>
    <m/>
    <m/>
    <n v="0"/>
    <n v="2"/>
    <x v="3"/>
  </r>
  <r>
    <s v="27 / 2 . "/>
    <s v="WHT01_interior olivine prof_5"/>
    <s v="olivine"/>
    <s v="Melt Pocket Overgrowth"/>
    <m/>
    <s v="Ol_192"/>
    <s v="yes"/>
    <s v="prof_1"/>
    <s v="AZ18 WHT01_Ol_192_prof_1"/>
    <m/>
    <x v="7"/>
    <d v="2022-02-01T00:00:00"/>
    <m/>
    <x v="1"/>
    <m/>
    <n v="50.923169999999999"/>
    <n v="41.159529999999997"/>
    <n v="0.136105"/>
    <m/>
    <n v="8.4357290000000003"/>
    <m/>
    <n v="2.6145000000000002E-2"/>
    <n v="5.7200000000000003E-3"/>
    <n v="1.8877000000000001E-2"/>
    <x v="1099"/>
    <n v="0.36033399999999999"/>
    <n v="101.18259999999999"/>
    <n v="91.497146585698346"/>
    <m/>
    <n v="8953.9"/>
    <n v="3930.4"/>
    <n v="990"/>
    <m/>
    <m/>
    <m/>
    <m/>
    <m/>
    <m/>
    <m/>
    <m/>
    <n v="0"/>
    <n v="6.7507894080882407"/>
    <x v="3"/>
  </r>
  <r>
    <s v="27 / 3 . "/>
    <s v="WHT01_interior olivine prof_5"/>
    <s v="olivine"/>
    <s v="Melt Pocket Overgrowth"/>
    <m/>
    <s v="Ol_192"/>
    <s v="yes"/>
    <s v="prof_1"/>
    <s v="AZ18 WHT01_Ol_192_prof_1"/>
    <m/>
    <x v="7"/>
    <d v="2022-02-01T00:00:00"/>
    <m/>
    <x v="1"/>
    <m/>
    <n v="50.916370000000001"/>
    <n v="41.070050000000002"/>
    <n v="0.12806600000000001"/>
    <m/>
    <n v="8.349183"/>
    <m/>
    <n v="2.7177E-2"/>
    <n v="7.5430000000000002E-3"/>
    <n v="1.4623000000000001E-2"/>
    <x v="1100"/>
    <n v="0.37787700000000002"/>
    <n v="101.0069"/>
    <n v="91.576005460083991"/>
    <m/>
    <n v="8949.9"/>
    <n v="3932.7"/>
    <n v="990"/>
    <m/>
    <m/>
    <m/>
    <m/>
    <m/>
    <m/>
    <m/>
    <m/>
    <n v="0"/>
    <n v="11.364898206111835"/>
    <x v="3"/>
  </r>
  <r>
    <s v="27 / 4 . "/>
    <s v="WHT01_interior olivine prof_5"/>
    <s v="olivine"/>
    <s v="Melt Pocket Overgrowth"/>
    <m/>
    <s v="Ol_192"/>
    <s v="yes"/>
    <s v="prof_1"/>
    <s v="AZ18 WHT01_Ol_192_prof_1"/>
    <m/>
    <x v="7"/>
    <d v="2022-02-01T00:00:00"/>
    <m/>
    <x v="1"/>
    <m/>
    <n v="51.079030000000003"/>
    <n v="41.320270000000001"/>
    <n v="0.123112"/>
    <m/>
    <n v="8.4875159999999994"/>
    <m/>
    <n v="2.6776999999999999E-2"/>
    <n v="1.2352E-2"/>
    <n v="1.6382000000000001E-2"/>
    <x v="1101"/>
    <n v="0.36218"/>
    <n v="101.538"/>
    <n v="91.473276778285623"/>
    <m/>
    <n v="8945.7999999999993"/>
    <n v="3935.1"/>
    <n v="990"/>
    <m/>
    <m/>
    <m/>
    <m/>
    <m/>
    <m/>
    <m/>
    <m/>
    <n v="0"/>
    <n v="16.115687614200077"/>
    <x v="3"/>
  </r>
  <r>
    <s v="27 / 5 . "/>
    <s v="WHT01_interior olivine prof_5"/>
    <s v="olivine"/>
    <s v="Melt Pocket Overgrowth"/>
    <m/>
    <s v="Ol_192"/>
    <s v="yes"/>
    <s v="prof_1"/>
    <s v="AZ18 WHT01_Ol_192_prof_1"/>
    <m/>
    <x v="7"/>
    <d v="2022-02-01T00:00:00"/>
    <m/>
    <x v="1"/>
    <m/>
    <n v="50.566510000000001"/>
    <n v="41.286769999999997"/>
    <n v="0.10818800000000001"/>
    <m/>
    <n v="8.4947630000000007"/>
    <m/>
    <n v="3.372E-2"/>
    <n v="3.5890000000000002E-3"/>
    <n v="1.8828000000000001E-2"/>
    <x v="1102"/>
    <n v="0.36932399999999999"/>
    <n v="100.9945"/>
    <n v="91.387574594939281"/>
    <m/>
    <n v="8941.7999999999993"/>
    <n v="3937.5"/>
    <n v="990"/>
    <m/>
    <m/>
    <m/>
    <m/>
    <m/>
    <m/>
    <m/>
    <m/>
    <n v="0"/>
    <n v="20.780449130076363"/>
    <x v="3"/>
  </r>
  <r>
    <s v="27 / 6 . "/>
    <s v="WHT01_interior olivine prof_5"/>
    <s v="olivine"/>
    <s v="Melt Pocket Overgrowth"/>
    <m/>
    <s v="Ol_192"/>
    <s v="yes"/>
    <s v="prof_1"/>
    <s v="AZ18 WHT01_Ol_192_prof_1"/>
    <m/>
    <x v="7"/>
    <d v="2022-02-01T00:00:00"/>
    <m/>
    <x v="1"/>
    <m/>
    <n v="50.555439999999997"/>
    <n v="41.220599999999997"/>
    <n v="8.9306999999999997E-2"/>
    <m/>
    <n v="8.8219639999999995"/>
    <m/>
    <n v="1.337E-2"/>
    <n v="1.2573000000000001E-2"/>
    <n v="1.0078999999999999E-2"/>
    <x v="1103"/>
    <n v="0.38087399999999999"/>
    <n v="101.2193"/>
    <n v="91.083634829907595"/>
    <m/>
    <n v="8937.7000000000007"/>
    <n v="3939.8"/>
    <n v="990"/>
    <m/>
    <m/>
    <m/>
    <m/>
    <m/>
    <m/>
    <m/>
    <m/>
    <n v="0"/>
    <n v="25.481512839492446"/>
    <x v="0"/>
  </r>
  <r>
    <s v="27 / 7 . "/>
    <s v="WHT01_interior olivine prof_5"/>
    <s v="olivine"/>
    <s v="Melt Pocket Overgrowth"/>
    <m/>
    <s v="Ol_192"/>
    <s v="yes"/>
    <s v="prof_1"/>
    <s v="AZ18 WHT01_Ol_192_prof_1"/>
    <m/>
    <x v="7"/>
    <d v="2022-02-01T00:00:00"/>
    <m/>
    <x v="1"/>
    <m/>
    <n v="50.311889999999998"/>
    <n v="41.403880000000001"/>
    <n v="7.4604000000000004E-2"/>
    <m/>
    <n v="9.069407"/>
    <m/>
    <n v="1.1310000000000001E-2"/>
    <n v="1.6521999999999998E-2"/>
    <n v="1.1750999999999999E-2"/>
    <x v="1104"/>
    <n v="0.39166600000000001"/>
    <n v="101.4218"/>
    <n v="90.81621472268229"/>
    <m/>
    <n v="8933.7000000000007"/>
    <n v="3942.2"/>
    <n v="990"/>
    <m/>
    <m/>
    <m/>
    <m/>
    <m/>
    <m/>
    <m/>
    <m/>
    <n v="0"/>
    <n v="30.146274355368497"/>
    <x v="0"/>
  </r>
  <r>
    <s v="27 / 8 . "/>
    <s v="WHT01_interior olivine prof_5"/>
    <s v="olivine"/>
    <s v="Melt Pocket Overgrowth"/>
    <m/>
    <s v="Ol_192"/>
    <s v="yes"/>
    <s v="prof_1"/>
    <s v="AZ18 WHT01_Ol_192_prof_1"/>
    <m/>
    <x v="7"/>
    <d v="2022-02-01T00:00:00"/>
    <m/>
    <x v="1"/>
    <m/>
    <n v="50.022179999999999"/>
    <n v="40.840699999999998"/>
    <n v="6.5866999999999995E-2"/>
    <m/>
    <n v="9.3019300000000005"/>
    <m/>
    <n v="1.1407E-2"/>
    <n v="8.8629999999999994E-3"/>
    <n v="1.0954E-2"/>
    <x v="1105"/>
    <n v="0.39078600000000002"/>
    <n v="100.7859"/>
    <n v="90.553600736930463"/>
    <m/>
    <n v="8929.6"/>
    <n v="3944.6"/>
    <n v="990"/>
    <m/>
    <m/>
    <m/>
    <m/>
    <m/>
    <m/>
    <m/>
    <m/>
    <n v="0"/>
    <n v="34.897063763456735"/>
    <x v="0"/>
  </r>
  <r>
    <s v="27 / 9 . "/>
    <s v="WHT01_interior olivine prof_5"/>
    <s v="olivine"/>
    <s v="Melt Pocket Overgrowth"/>
    <m/>
    <s v="Ol_192"/>
    <s v="yes"/>
    <s v="prof_1"/>
    <s v="AZ18 WHT01_Ol_192_prof_1"/>
    <m/>
    <x v="7"/>
    <d v="2022-02-01T00:00:00"/>
    <m/>
    <x v="1"/>
    <m/>
    <n v="50.154200000000003"/>
    <n v="40.959980000000002"/>
    <n v="5.2554999999999998E-2"/>
    <m/>
    <n v="9.7732759999999992"/>
    <m/>
    <n v="1.2192E-2"/>
    <n v="1.4019999999999999E-2"/>
    <n v="1.0892000000000001E-2"/>
    <x v="1106"/>
    <n v="0.39856000000000003"/>
    <n v="101.5125"/>
    <n v="90.145656638154307"/>
    <m/>
    <n v="8925.6"/>
    <n v="3946.9"/>
    <n v="990"/>
    <m/>
    <m/>
    <m/>
    <m/>
    <m/>
    <m/>
    <m/>
    <m/>
    <n v="0"/>
    <n v="39.511172561480556"/>
    <x v="1"/>
  </r>
  <r>
    <s v="27 / 10 . "/>
    <s v="WHT01_interior olivine prof_5"/>
    <s v="olivine"/>
    <s v="Melt Pocket Overgrowth"/>
    <m/>
    <s v="Ol_192"/>
    <s v="yes"/>
    <s v="prof_1"/>
    <s v="AZ18 WHT01_Ol_192_prof_1"/>
    <m/>
    <x v="7"/>
    <d v="2022-02-01T00:00:00"/>
    <m/>
    <x v="1"/>
    <m/>
    <n v="49.799079999999996"/>
    <n v="41.075279999999999"/>
    <n v="4.7593000000000003E-2"/>
    <m/>
    <n v="9.8197089999999996"/>
    <m/>
    <n v="1.2765E-2"/>
    <n v="1.2019E-2"/>
    <n v="1.5084E-2"/>
    <x v="1107"/>
    <n v="0.38683000000000001"/>
    <n v="101.31010000000001"/>
    <n v="90.039928647058389"/>
    <m/>
    <n v="8921.5"/>
    <n v="3949.3"/>
    <n v="990"/>
    <m/>
    <m/>
    <m/>
    <m/>
    <m/>
    <m/>
    <m/>
    <m/>
    <n v="0"/>
    <n v="44.261961969568794"/>
    <x v="1"/>
  </r>
  <r>
    <s v="27 / 11 . "/>
    <s v="WHT01_interior olivine prof_5"/>
    <s v="olivine"/>
    <s v="Melt Pocket Overgrowth"/>
    <m/>
    <s v="Ol_192"/>
    <s v="yes"/>
    <s v="prof_1"/>
    <s v="AZ18 WHT01_Ol_192_prof_1"/>
    <m/>
    <x v="7"/>
    <d v="2022-02-01T00:00:00"/>
    <m/>
    <x v="1"/>
    <m/>
    <n v="49.460729999999998"/>
    <n v="41.106920000000002"/>
    <n v="5.4051000000000002E-2"/>
    <m/>
    <n v="9.8317999999999994"/>
    <m/>
    <n v="1.2019E-2"/>
    <n v="6.0229999999999997E-3"/>
    <n v="1.102E-2"/>
    <x v="1108"/>
    <n v="0.38480900000000001"/>
    <n v="101.0125"/>
    <n v="89.967522494844218"/>
    <m/>
    <n v="8917.5"/>
    <n v="3951.7"/>
    <n v="990"/>
    <m/>
    <m/>
    <m/>
    <m/>
    <m/>
    <m/>
    <m/>
    <m/>
    <n v="0"/>
    <n v="48.926723485444846"/>
    <x v="1"/>
  </r>
  <r>
    <s v="27 / 12 . "/>
    <s v="WHT01_interior olivine prof_5"/>
    <s v="olivine"/>
    <s v="Melt Pocket Overgrowth"/>
    <m/>
    <s v="Ol_192"/>
    <s v="yes"/>
    <s v="prof_1"/>
    <s v="AZ18 WHT01_Ol_192_prof_1"/>
    <m/>
    <x v="7"/>
    <d v="2022-02-01T00:00:00"/>
    <m/>
    <x v="1"/>
    <m/>
    <n v="49.728180000000002"/>
    <n v="41.009410000000003"/>
    <n v="5.7496999999999999E-2"/>
    <m/>
    <n v="10.173539999999999"/>
    <m/>
    <n v="1.2158E-2"/>
    <n v="7.5449999999999996E-3"/>
    <n v="1.2552000000000001E-2"/>
    <x v="1109"/>
    <n v="0.394704"/>
    <n v="101.5386"/>
    <n v="89.704791010828018"/>
    <m/>
    <n v="8913.4"/>
    <n v="3954.1"/>
    <n v="990"/>
    <m/>
    <m/>
    <m/>
    <m/>
    <m/>
    <m/>
    <m/>
    <m/>
    <n v="0"/>
    <n v="53.677512893533084"/>
    <x v="1"/>
  </r>
  <r>
    <s v="27 / 13 . "/>
    <s v="WHT01_interior olivine prof_5"/>
    <s v="olivine"/>
    <s v="Melt Pocket Overgrowth"/>
    <m/>
    <s v="Ol_192"/>
    <s v="yes"/>
    <s v="prof_1"/>
    <s v="AZ18 WHT01_Ol_192_prof_1"/>
    <m/>
    <x v="7"/>
    <d v="2022-02-01T00:00:00"/>
    <m/>
    <x v="1"/>
    <m/>
    <n v="49.475349999999999"/>
    <n v="40.970480000000002"/>
    <n v="5.6043000000000003E-2"/>
    <m/>
    <n v="10.042870000000001"/>
    <m/>
    <n v="1.1644E-2"/>
    <n v="1.1475000000000001E-2"/>
    <n v="8.9990000000000001E-3"/>
    <x v="1110"/>
    <n v="0.388372"/>
    <n v="101.10939999999999"/>
    <n v="89.776880419004911"/>
    <m/>
    <n v="8909.4"/>
    <n v="3956.4"/>
    <n v="990"/>
    <m/>
    <m/>
    <m/>
    <m/>
    <m/>
    <m/>
    <m/>
    <m/>
    <n v="0"/>
    <n v="58.291621691556905"/>
    <x v="1"/>
  </r>
  <r>
    <s v="27 / 14 . "/>
    <s v="WHT01_interior olivine prof_5"/>
    <s v="olivine"/>
    <s v="Melt Pocket Overgrowth"/>
    <m/>
    <s v="Ol_192"/>
    <s v="yes"/>
    <s v="prof_1"/>
    <s v="AZ18 WHT01_Ol_192_prof_1"/>
    <m/>
    <x v="7"/>
    <d v="2022-02-01T00:00:00"/>
    <m/>
    <x v="1"/>
    <m/>
    <n v="49.440429999999999"/>
    <n v="41.066189999999999"/>
    <n v="5.3277999999999999E-2"/>
    <m/>
    <n v="10.08799"/>
    <m/>
    <n v="1.2366E-2"/>
    <n v="1.3117E-2"/>
    <n v="1.1027E-2"/>
    <x v="1111"/>
    <n v="0.38893699999999998"/>
    <n v="101.223"/>
    <n v="89.729155166928422"/>
    <m/>
    <n v="8905.2999999999993"/>
    <n v="3958.8"/>
    <n v="990"/>
    <m/>
    <m/>
    <m/>
    <m/>
    <m/>
    <m/>
    <m/>
    <m/>
    <n v="0"/>
    <n v="63.042411099645143"/>
    <x v="1"/>
  </r>
  <r>
    <s v="27 / 15 . "/>
    <s v="WHT01_interior olivine prof_5"/>
    <s v="olivine"/>
    <s v="Melt Pocket Overgrowth"/>
    <m/>
    <s v="Ol_192"/>
    <s v="yes"/>
    <s v="prof_1"/>
    <s v="AZ18 WHT01_Ol_192_prof_1"/>
    <m/>
    <x v="7"/>
    <d v="2022-02-01T00:00:00"/>
    <m/>
    <x v="1"/>
    <m/>
    <n v="49.473039999999997"/>
    <n v="40.75958"/>
    <n v="5.1936000000000003E-2"/>
    <m/>
    <n v="10.0929"/>
    <m/>
    <n v="1.3797E-2"/>
    <n v="6.7799999999999996E-3"/>
    <n v="1.1502E-2"/>
    <x v="1112"/>
    <n v="0.39516699999999999"/>
    <n v="100.94880000000001"/>
    <n v="89.730752115877181"/>
    <m/>
    <n v="8901.2999999999993"/>
    <n v="3961.2"/>
    <n v="990"/>
    <m/>
    <m/>
    <m/>
    <m/>
    <m/>
    <m/>
    <m/>
    <m/>
    <n v="0"/>
    <n v="67.707172615521202"/>
    <x v="1"/>
  </r>
  <r>
    <s v="27 / 16 . "/>
    <s v="WHT01_interior olivine prof_5"/>
    <s v="olivine"/>
    <s v="Melt Pocket Overgrowth"/>
    <m/>
    <s v="Ol_192"/>
    <s v="yes"/>
    <s v="prof_1"/>
    <s v="AZ18 WHT01_Ol_192_prof_1"/>
    <m/>
    <x v="7"/>
    <d v="2022-02-01T00:00:00"/>
    <m/>
    <x v="1"/>
    <m/>
    <n v="49.538809999999998"/>
    <n v="40.758420000000001"/>
    <n v="5.2380000000000003E-2"/>
    <m/>
    <n v="10.20269"/>
    <m/>
    <n v="1.183E-2"/>
    <n v="4.8469999999999997E-3"/>
    <n v="8.1250000000000003E-3"/>
    <x v="1113"/>
    <n v="0.38334499999999999"/>
    <n v="101.1103"/>
    <n v="89.642968471389864"/>
    <m/>
    <n v="8897.2000000000007"/>
    <n v="3963.5"/>
    <n v="990"/>
    <m/>
    <m/>
    <m/>
    <m/>
    <m/>
    <m/>
    <m/>
    <m/>
    <n v="0"/>
    <n v="72.408236324937292"/>
    <x v="1"/>
  </r>
  <r>
    <s v="27 / 17 . "/>
    <s v="WHT01_interior olivine prof_5"/>
    <s v="olivine"/>
    <s v="Melt Pocket Overgrowth"/>
    <m/>
    <s v="Ol_192"/>
    <s v="yes"/>
    <s v="prof_1"/>
    <s v="AZ18 WHT01_Ol_192_prof_1"/>
    <m/>
    <x v="7"/>
    <d v="2022-02-01T00:00:00"/>
    <m/>
    <x v="1"/>
    <m/>
    <n v="49.57226"/>
    <n v="40.802219999999998"/>
    <n v="5.3370000000000001E-2"/>
    <m/>
    <n v="10.168659999999999"/>
    <m/>
    <n v="1.2685999999999999E-2"/>
    <n v="9.5770000000000004E-3"/>
    <n v="1.2194E-2"/>
    <x v="1114"/>
    <n v="0.39076"/>
    <n v="101.167"/>
    <n v="89.68019172969592"/>
    <m/>
    <n v="8893.2000000000007"/>
    <n v="3965.9"/>
    <n v="990"/>
    <m/>
    <m/>
    <m/>
    <m/>
    <m/>
    <m/>
    <m/>
    <m/>
    <n v="0"/>
    <n v="77.072997840813585"/>
    <x v="1"/>
  </r>
  <r>
    <s v="27 / 18 . "/>
    <s v="WHT01_interior olivine prof_5"/>
    <s v="olivine"/>
    <s v="Melt Pocket Overgrowth"/>
    <m/>
    <s v="Ol_192"/>
    <s v="yes"/>
    <s v="prof_1"/>
    <s v="AZ18 WHT01_Ol_192_prof_1"/>
    <m/>
    <x v="7"/>
    <d v="2022-02-01T00:00:00"/>
    <m/>
    <x v="1"/>
    <m/>
    <n v="49.440429999999999"/>
    <n v="41.08623"/>
    <n v="5.9655E-2"/>
    <m/>
    <n v="10.01"/>
    <m/>
    <n v="1.1903E-2"/>
    <n v="8.2430000000000003E-3"/>
    <n v="8.1630000000000001E-3"/>
    <x v="1115"/>
    <n v="0.38513900000000001"/>
    <n v="101.1528"/>
    <n v="89.800459746973971"/>
    <m/>
    <n v="8889.1"/>
    <n v="3968.3"/>
    <n v="990"/>
    <m/>
    <m/>
    <m/>
    <m/>
    <m/>
    <m/>
    <m/>
    <m/>
    <n v="0"/>
    <n v="81.823787248901823"/>
    <x v="1"/>
  </r>
  <r>
    <s v="27 / 19 . "/>
    <s v="WHT01_interior olivine prof_5"/>
    <s v="olivine"/>
    <s v="Melt Pocket Overgrowth"/>
    <m/>
    <s v="Ol_192"/>
    <s v="yes"/>
    <s v="prof_1"/>
    <s v="AZ18 WHT01_Ol_192_prof_1"/>
    <m/>
    <x v="7"/>
    <d v="2022-02-01T00:00:00"/>
    <m/>
    <x v="1"/>
    <m/>
    <n v="49.67765"/>
    <n v="40.941119999999998"/>
    <n v="5.3331999999999997E-2"/>
    <m/>
    <n v="10.033010000000001"/>
    <m/>
    <n v="1.1063E-2"/>
    <n v="1.6771000000000001E-2"/>
    <n v="9.8820000000000002E-3"/>
    <x v="1116"/>
    <n v="0.39068700000000001"/>
    <n v="101.2777"/>
    <n v="89.823256860598491"/>
    <m/>
    <n v="8885.1"/>
    <n v="3970.6"/>
    <n v="990"/>
    <m/>
    <m/>
    <m/>
    <m/>
    <m/>
    <m/>
    <m/>
    <m/>
    <n v="0"/>
    <n v="86.437896046925417"/>
    <x v="1"/>
  </r>
  <r>
    <s v="27 / 20 . "/>
    <s v="WHT01_interior olivine prof_5"/>
    <s v="olivine"/>
    <s v="Melt Pocket Overgrowth"/>
    <m/>
    <s v="Ol_192"/>
    <s v="yes"/>
    <s v="prof_1"/>
    <s v="AZ18 WHT01_Ol_192_prof_1"/>
    <m/>
    <x v="7"/>
    <d v="2022-02-01T00:00:00"/>
    <m/>
    <x v="1"/>
    <m/>
    <n v="49.62585"/>
    <n v="40.946750000000002"/>
    <n v="4.9646999999999997E-2"/>
    <m/>
    <n v="10.18899"/>
    <m/>
    <n v="1.2042000000000001E-2"/>
    <n v="9.6200000000000001E-3"/>
    <n v="9.5409999999999991E-3"/>
    <x v="1117"/>
    <n v="0.395459"/>
    <n v="101.3826"/>
    <n v="89.671709099548082"/>
    <m/>
    <n v="8881"/>
    <n v="3973"/>
    <n v="990"/>
    <m/>
    <m/>
    <m/>
    <m/>
    <m/>
    <m/>
    <m/>
    <m/>
    <n v="0"/>
    <n v="91.188685455013655"/>
    <x v="1"/>
  </r>
  <r>
    <s v="36 / 1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3.43712"/>
    <n v="39.467930000000003"/>
    <n v="0.219553"/>
    <n v="3.8557000000000001E-2"/>
    <n v="16.139569999999999"/>
    <m/>
    <n v="9.4719999999999995E-3"/>
    <m/>
    <n v="3.2924000000000002E-2"/>
    <x v="1118"/>
    <n v="0.188668"/>
    <n v="99.779219999999995"/>
    <n v="82.75132186960991"/>
    <m/>
    <n v="-17647"/>
    <n v="7811"/>
    <n v="920"/>
    <m/>
    <m/>
    <m/>
    <m/>
    <m/>
    <m/>
    <m/>
    <m/>
    <n v="0"/>
    <n v="2"/>
    <x v="0"/>
  </r>
  <r>
    <s v="36 / 2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4.046860000000002"/>
    <n v="39.620159999999998"/>
    <n v="0.157497"/>
    <m/>
    <n v="15.21621"/>
    <m/>
    <n v="1.8350999999999999E-2"/>
    <m/>
    <n v="2.4003E-2"/>
    <x v="1119"/>
    <n v="0.23244300000000001"/>
    <n v="99.597560000000001"/>
    <n v="83.766509520619763"/>
    <m/>
    <n v="-17641.3"/>
    <n v="7812.1"/>
    <n v="920"/>
    <m/>
    <m/>
    <m/>
    <m/>
    <m/>
    <m/>
    <m/>
    <m/>
    <n v="0"/>
    <n v="7.8051701094807804"/>
    <x v="0"/>
  </r>
  <r>
    <s v="36 / 3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5.472670000000001"/>
    <n v="40.141379999999998"/>
    <n v="0.13920099999999999"/>
    <m/>
    <n v="13.512879999999999"/>
    <m/>
    <n v="2.7459000000000001E-2"/>
    <m/>
    <n v="1.9559E-2"/>
    <x v="1120"/>
    <n v="0.31222800000000001"/>
    <n v="99.813370000000006"/>
    <n v="85.711507529404216"/>
    <m/>
    <n v="-17635.599999999999"/>
    <n v="7813.3"/>
    <n v="920"/>
    <m/>
    <m/>
    <m/>
    <m/>
    <m/>
    <m/>
    <m/>
    <m/>
    <n v="0"/>
    <n v="13.630116461165734"/>
    <x v="0"/>
  </r>
  <r>
    <s v="36 / 4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7.197409999999998"/>
    <n v="40.035139999999998"/>
    <n v="0.12542900000000001"/>
    <m/>
    <n v="11.699490000000001"/>
    <m/>
    <n v="3.3603000000000001E-2"/>
    <m/>
    <n v="2.5454999999999998E-2"/>
    <x v="1121"/>
    <n v="0.31414799999999998"/>
    <n v="99.626620000000003"/>
    <n v="87.791766673541147"/>
    <m/>
    <n v="-17629.900000000001"/>
    <n v="7814.4"/>
    <n v="920"/>
    <m/>
    <m/>
    <m/>
    <m/>
    <m/>
    <m/>
    <m/>
    <m/>
    <n v="0"/>
    <n v="19.43528657064277"/>
    <x v="0"/>
  </r>
  <r>
    <s v="36 / 5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8.119630000000001"/>
    <n v="40.564489999999999"/>
    <n v="9.6670000000000006E-2"/>
    <m/>
    <n v="10.628119999999999"/>
    <m/>
    <n v="1.1441E-2"/>
    <m/>
    <n v="1.2618000000000001E-2"/>
    <x v="1122"/>
    <n v="0.36912899999999998"/>
    <n v="99.955699999999993"/>
    <n v="88.975596955051543"/>
    <m/>
    <n v="-17624.2"/>
    <n v="7815.5"/>
    <n v="920"/>
    <m/>
    <m/>
    <m/>
    <m/>
    <m/>
    <m/>
    <m/>
    <m/>
    <n v="0"/>
    <n v="25.24045668012355"/>
    <x v="0"/>
  </r>
  <r>
    <s v="36 / 6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8.829990000000002"/>
    <n v="40.404879999999999"/>
    <n v="7.2376999999999997E-2"/>
    <m/>
    <n v="9.9376250000000006"/>
    <m/>
    <m/>
    <m/>
    <n v="1.9968E-2"/>
    <x v="1123"/>
    <n v="0.37566100000000002"/>
    <n v="99.84478"/>
    <n v="89.753038902961521"/>
    <m/>
    <n v="-17618.5"/>
    <n v="7816.6"/>
    <n v="920"/>
    <m/>
    <m/>
    <m/>
    <m/>
    <m/>
    <m/>
    <m/>
    <m/>
    <n v="0"/>
    <n v="31.045626789604331"/>
    <x v="0"/>
  </r>
  <r>
    <s v="36 / 7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9.00564"/>
    <n v="40.682920000000003"/>
    <n v="7.1460999999999997E-2"/>
    <m/>
    <n v="9.8173460000000006"/>
    <m/>
    <n v="4.6220000000000002E-3"/>
    <m/>
    <n v="9.5709999999999996E-3"/>
    <x v="1124"/>
    <n v="0.36799199999999999"/>
    <n v="100.1178"/>
    <n v="89.897151369009947"/>
    <m/>
    <n v="-17612.8"/>
    <n v="7817.8"/>
    <n v="920"/>
    <m/>
    <m/>
    <m/>
    <m/>
    <m/>
    <m/>
    <m/>
    <m/>
    <n v="0"/>
    <n v="36.870573141289285"/>
    <x v="0"/>
  </r>
  <r>
    <s v="36 / 8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8.956969999999998"/>
    <n v="40.601689999999998"/>
    <n v="6.6360000000000002E-2"/>
    <m/>
    <n v="9.9001619999999999"/>
    <m/>
    <n v="3.5040000000000002E-3"/>
    <m/>
    <n v="1.0938E-2"/>
    <x v="1125"/>
    <n v="0.40027200000000002"/>
    <n v="100.1382"/>
    <n v="89.811511613988529"/>
    <m/>
    <n v="-17607"/>
    <n v="7818.9"/>
    <n v="920"/>
    <m/>
    <m/>
    <m/>
    <m/>
    <m/>
    <m/>
    <m/>
    <m/>
    <n v="0"/>
    <n v="42.773961998546646"/>
    <x v="1"/>
  </r>
  <r>
    <s v="36 / 9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8.84234"/>
    <n v="40.44115"/>
    <n v="9.3343999999999996E-2"/>
    <m/>
    <n v="9.9066369999999999"/>
    <m/>
    <n v="1.2193000000000001E-2"/>
    <m/>
    <n v="2.1387E-2"/>
    <x v="1126"/>
    <n v="0.38748700000000003"/>
    <n v="99.883939999999996"/>
    <n v="89.78404774960822"/>
    <m/>
    <n v="-17601.3"/>
    <n v="7820"/>
    <n v="920"/>
    <m/>
    <m/>
    <m/>
    <m/>
    <m/>
    <m/>
    <m/>
    <m/>
    <n v="0"/>
    <n v="48.579132108027423"/>
    <x v="1"/>
  </r>
  <r>
    <s v="36 / 10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8.994990000000001"/>
    <n v="40.579929999999997"/>
    <n v="3.6525000000000002E-2"/>
    <m/>
    <n v="10.09506"/>
    <m/>
    <m/>
    <m/>
    <n v="1.4367E-2"/>
    <x v="1127"/>
    <n v="0.39392199999999999"/>
    <n v="100.26860000000001"/>
    <n v="89.638947683374539"/>
    <m/>
    <n v="-17595.599999999999"/>
    <n v="7821.1"/>
    <n v="920"/>
    <m/>
    <m/>
    <m/>
    <m/>
    <m/>
    <m/>
    <m/>
    <m/>
    <n v="0"/>
    <n v="54.384302217508207"/>
    <x v="1"/>
  </r>
  <r>
    <s v="36 / 11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8.856650000000002"/>
    <n v="40.130429999999997"/>
    <n v="7.0553000000000005E-2"/>
    <m/>
    <n v="9.8817719999999998"/>
    <m/>
    <n v="2.0369999999999999E-2"/>
    <m/>
    <n v="8.1700000000000002E-3"/>
    <x v="1128"/>
    <n v="0.39210099999999998"/>
    <n v="99.505080000000007"/>
    <n v="89.809751919060304"/>
    <m/>
    <n v="-17589.900000000001"/>
    <n v="7822.3"/>
    <n v="920"/>
    <m/>
    <m/>
    <m/>
    <m/>
    <m/>
    <m/>
    <m/>
    <m/>
    <n v="0"/>
    <n v="60.209248569189597"/>
    <x v="1"/>
  </r>
  <r>
    <s v="36 / 12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8.95729"/>
    <n v="40.471170000000001"/>
    <n v="6.6120999999999999E-2"/>
    <m/>
    <n v="10.01357"/>
    <m/>
    <n v="1.4728E-2"/>
    <m/>
    <n v="5.5909999999999996E-3"/>
    <x v="1129"/>
    <n v="0.37306499999999998"/>
    <n v="100.1191"/>
    <n v="89.706869466505452"/>
    <m/>
    <n v="-17584.2"/>
    <n v="7823.4"/>
    <n v="920"/>
    <m/>
    <m/>
    <m/>
    <m/>
    <m/>
    <m/>
    <m/>
    <m/>
    <n v="0"/>
    <n v="66.014418678670211"/>
    <x v="1"/>
  </r>
  <r>
    <s v="36 / 13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8.956580000000002"/>
    <n v="40.428640000000001"/>
    <n v="5.7914E-2"/>
    <m/>
    <n v="10.12079"/>
    <m/>
    <n v="2.8145E-2"/>
    <m/>
    <n v="9.4399999999999996E-4"/>
    <x v="1130"/>
    <n v="0.345192"/>
    <n v="100.11750000000001"/>
    <n v="89.607971189326364"/>
    <m/>
    <n v="-17578.5"/>
    <n v="7824.5"/>
    <n v="920"/>
    <m/>
    <m/>
    <m/>
    <m/>
    <m/>
    <m/>
    <m/>
    <m/>
    <n v="0"/>
    <n v="71.819588788150995"/>
    <x v="1"/>
  </r>
  <r>
    <s v="36 / 14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9.087409999999998"/>
    <n v="40.610639999999997"/>
    <n v="6.9819000000000006E-2"/>
    <m/>
    <n v="10.028029999999999"/>
    <m/>
    <n v="1.8016000000000001E-2"/>
    <m/>
    <n v="1.4297000000000001E-2"/>
    <x v="1131"/>
    <n v="0.39966099999999999"/>
    <n v="100.38890000000001"/>
    <n v="89.718048054186156"/>
    <m/>
    <n v="-17572.8"/>
    <n v="7825.6"/>
    <n v="920"/>
    <m/>
    <m/>
    <m/>
    <m/>
    <m/>
    <m/>
    <m/>
    <m/>
    <n v="0"/>
    <n v="77.624758897631779"/>
    <x v="1"/>
  </r>
  <r>
    <s v="36 / 15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8.887740000000001"/>
    <n v="40.35521"/>
    <n v="8.4692000000000003E-2"/>
    <m/>
    <n v="10.04074"/>
    <m/>
    <n v="1.4116E-2"/>
    <m/>
    <n v="1.4557E-2"/>
    <x v="1132"/>
    <n v="0.36091000000000001"/>
    <n v="99.927610000000001"/>
    <n v="89.668666111212204"/>
    <m/>
    <n v="-17567.099999999999"/>
    <n v="7826.8"/>
    <n v="920"/>
    <m/>
    <m/>
    <m/>
    <m/>
    <m/>
    <m/>
    <m/>
    <m/>
    <n v="0"/>
    <n v="83.449705249316736"/>
    <x v="1"/>
  </r>
  <r>
    <s v="36 / 16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8.891330000000004"/>
    <n v="40.431480000000001"/>
    <n v="6.6532999999999995E-2"/>
    <m/>
    <n v="10.05151"/>
    <m/>
    <n v="6.0089999999999996E-3"/>
    <m/>
    <n v="1.5886999999999998E-2"/>
    <x v="1133"/>
    <n v="0.37713200000000002"/>
    <n v="99.978309999999993"/>
    <n v="89.659411829710507"/>
    <m/>
    <n v="-17561.400000000001"/>
    <n v="7827.9"/>
    <n v="920"/>
    <m/>
    <m/>
    <m/>
    <m/>
    <m/>
    <m/>
    <m/>
    <m/>
    <n v="0"/>
    <n v="89.254875358793768"/>
    <x v="1"/>
  </r>
  <r>
    <s v="36 / 17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8.848990000000001"/>
    <n v="40.299050000000001"/>
    <n v="9.2807000000000001E-2"/>
    <m/>
    <n v="10.043329999999999"/>
    <m/>
    <n v="1.9515000000000001E-2"/>
    <m/>
    <n v="1.618E-2"/>
    <x v="1134"/>
    <n v="0.370087"/>
    <n v="99.916780000000003"/>
    <n v="89.658925167179234"/>
    <m/>
    <n v="-17555.7"/>
    <n v="7829"/>
    <n v="920"/>
    <m/>
    <m/>
    <m/>
    <m/>
    <m/>
    <m/>
    <m/>
    <m/>
    <n v="0"/>
    <n v="95.060045468274552"/>
    <x v="1"/>
  </r>
  <r>
    <s v="36 / 18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8.950940000000003"/>
    <n v="40.39246"/>
    <n v="7.2110999999999995E-2"/>
    <m/>
    <n v="10.033810000000001"/>
    <m/>
    <n v="1.9275E-2"/>
    <m/>
    <n v="9.0530000000000003E-3"/>
    <x v="1135"/>
    <n v="0.41810399999999998"/>
    <n v="100.0326"/>
    <n v="89.687018455640271"/>
    <m/>
    <n v="-17550"/>
    <n v="7830.1"/>
    <n v="920"/>
    <m/>
    <m/>
    <m/>
    <m/>
    <m/>
    <m/>
    <m/>
    <m/>
    <n v="0"/>
    <n v="100.86521557775534"/>
    <x v="1"/>
  </r>
  <r>
    <s v="36 / 19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8.926209999999998"/>
    <n v="40.442689999999999"/>
    <n v="6.1615000000000003E-2"/>
    <m/>
    <n v="10.033010000000001"/>
    <m/>
    <n v="3.993E-3"/>
    <m/>
    <n v="7.4390000000000003E-3"/>
    <x v="1136"/>
    <n v="0.379297"/>
    <n v="100.0249"/>
    <n v="89.683081064139671"/>
    <m/>
    <n v="-17544.3"/>
    <n v="7831.3"/>
    <n v="920"/>
    <m/>
    <m/>
    <m/>
    <m/>
    <m/>
    <m/>
    <m/>
    <m/>
    <n v="0"/>
    <n v="106.69016192944029"/>
    <x v="1"/>
  </r>
  <r>
    <s v="36 / 20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8.904449999999997"/>
    <n v="40.376390000000001"/>
    <n v="7.3688000000000003E-2"/>
    <m/>
    <n v="9.9385410000000007"/>
    <m/>
    <n v="1.9369999999999998E-2"/>
    <m/>
    <n v="1.3875999999999999E-2"/>
    <x v="1137"/>
    <n v="0.33762500000000001"/>
    <n v="99.803880000000007"/>
    <n v="89.7661943201025"/>
    <m/>
    <n v="-17538.5"/>
    <n v="7832.4"/>
    <n v="920"/>
    <m/>
    <m/>
    <m/>
    <m/>
    <m/>
    <m/>
    <m/>
    <m/>
    <n v="0"/>
    <n v="112.59355078669765"/>
    <x v="1"/>
  </r>
  <r>
    <s v="36 / 21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9.024450000000002"/>
    <n v="40.303330000000003"/>
    <n v="1.1457E-2"/>
    <m/>
    <n v="10.07108"/>
    <m/>
    <m/>
    <m/>
    <n v="1.8419999999999999E-2"/>
    <x v="1138"/>
    <n v="0.36440400000000001"/>
    <n v="99.955690000000004"/>
    <n v="89.666584735233968"/>
    <m/>
    <n v="-17532.8"/>
    <n v="7833.5"/>
    <n v="920"/>
    <m/>
    <m/>
    <m/>
    <m/>
    <m/>
    <m/>
    <m/>
    <m/>
    <n v="0"/>
    <n v="118.39872089617843"/>
    <x v="1"/>
  </r>
  <r>
    <s v="36 / 22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9.150350000000003"/>
    <n v="40.147979999999997"/>
    <n v="6.2142000000000003E-2"/>
    <m/>
    <n v="9.9917529999999992"/>
    <m/>
    <n v="7.3769999999999999E-3"/>
    <m/>
    <n v="5.934E-3"/>
    <x v="1139"/>
    <n v="0.38554100000000002"/>
    <n v="99.862430000000003"/>
    <n v="89.763214498600888"/>
    <m/>
    <n v="-17527.099999999999"/>
    <n v="7834.6"/>
    <n v="920"/>
    <m/>
    <m/>
    <m/>
    <m/>
    <m/>
    <m/>
    <m/>
    <m/>
    <n v="0"/>
    <n v="124.20389100565922"/>
    <x v="1"/>
  </r>
  <r>
    <s v="36 / 23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8.882350000000002"/>
    <n v="40.186579999999999"/>
    <n v="7.0916999999999994E-2"/>
    <m/>
    <n v="9.9288240000000005"/>
    <m/>
    <m/>
    <m/>
    <n v="1.044E-3"/>
    <x v="1140"/>
    <n v="0.35819800000000002"/>
    <n v="99.574129999999997"/>
    <n v="89.771027263908223"/>
    <m/>
    <n v="-17521.400000000001"/>
    <n v="7835.8"/>
    <n v="920"/>
    <m/>
    <m/>
    <m/>
    <m/>
    <m/>
    <m/>
    <m/>
    <m/>
    <n v="0"/>
    <n v="130.02883735734062"/>
    <x v="1"/>
  </r>
  <r>
    <s v="36 / 24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8.892420000000001"/>
    <n v="40.234760000000001"/>
    <n v="7.9611000000000001E-2"/>
    <m/>
    <n v="10.120279999999999"/>
    <m/>
    <n v="5.2110000000000004E-3"/>
    <m/>
    <n v="6.1760000000000001E-3"/>
    <x v="1141"/>
    <n v="0.38828499999999999"/>
    <n v="99.887550000000005"/>
    <n v="89.596230444275577"/>
    <m/>
    <n v="-17515.7"/>
    <n v="7836.9"/>
    <n v="920"/>
    <m/>
    <m/>
    <m/>
    <m/>
    <m/>
    <m/>
    <m/>
    <m/>
    <n v="0"/>
    <n v="135.83400746682122"/>
    <x v="1"/>
  </r>
  <r>
    <s v="36 / 25 . "/>
    <s v="WHT01_Slab_host_contact_olivine_Profile_7"/>
    <s v="olivine"/>
    <s v="exterior"/>
    <m/>
    <s v="Ol_181"/>
    <s v="yes"/>
    <s v="prof_1"/>
    <s v="AZ18 WHT01_Ol_181_prof_1"/>
    <m/>
    <x v="7"/>
    <d v="2022-02-01T00:00:00"/>
    <m/>
    <x v="1"/>
    <m/>
    <n v="49.024790000000003"/>
    <n v="40.417389999999997"/>
    <n v="5.8680000000000003E-2"/>
    <m/>
    <n v="9.9242109999999997"/>
    <m/>
    <n v="1.2829999999999999E-2"/>
    <m/>
    <n v="6.2420000000000002E-3"/>
    <x v="1142"/>
    <n v="0.41496300000000003"/>
    <n v="99.991290000000006"/>
    <n v="89.80197355256837"/>
    <m/>
    <n v="-17510"/>
    <n v="7838"/>
    <n v="920"/>
    <m/>
    <m/>
    <m/>
    <m/>
    <m/>
    <m/>
    <m/>
    <m/>
    <n v="0"/>
    <n v="141.63917757630199"/>
    <x v="1"/>
  </r>
  <r>
    <s v="37 / 1 . "/>
    <s v="WHT01_olivine_profile_6"/>
    <s v="olivine"/>
    <s v="Melt Pocket Overgrowth"/>
    <m/>
    <s v="Ol_193"/>
    <s v="yes"/>
    <s v="prof_1"/>
    <s v="AZ18 WHT01_Ol_193_prof_1"/>
    <m/>
    <x v="7"/>
    <d v="2022-02-01T00:00:00"/>
    <s v="bad"/>
    <x v="0"/>
    <m/>
    <n v="42.909390000000002"/>
    <n v="40.876750000000001"/>
    <n v="5.1143349999999996"/>
    <m/>
    <n v="9.1930840000000007"/>
    <m/>
    <n v="9.7743889999999993"/>
    <m/>
    <n v="0.53470799999999996"/>
    <x v="1143"/>
    <n v="0.138739"/>
    <n v="108.6825"/>
    <n v="89.270782157675271"/>
    <m/>
    <n v="9430"/>
    <n v="5936"/>
    <n v="945"/>
    <m/>
    <m/>
    <m/>
    <m/>
    <m/>
    <m/>
    <m/>
    <m/>
    <n v="0"/>
    <n v="2"/>
    <x v="0"/>
  </r>
  <r>
    <s v="37 / 2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50.448830000000001"/>
    <n v="40.556930000000001"/>
    <n v="0.211948"/>
    <m/>
    <n v="8.8986660000000004"/>
    <m/>
    <n v="9.1544E-2"/>
    <m/>
    <n v="2.112E-2"/>
    <x v="1144"/>
    <n v="0.32008700000000001"/>
    <n v="100.7045"/>
    <n v="90.995799445709622"/>
    <m/>
    <n v="9432.6"/>
    <n v="5932"/>
    <n v="945"/>
    <m/>
    <m/>
    <m/>
    <m/>
    <m/>
    <m/>
    <m/>
    <m/>
    <n v="0"/>
    <n v="6.7707441767508234"/>
    <x v="0"/>
  </r>
  <r>
    <s v="37 / 3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50.510620000000003"/>
    <n v="40.589260000000003"/>
    <n v="0.10764799999999999"/>
    <m/>
    <n v="9.1635249999999999"/>
    <m/>
    <n v="1.3662000000000001E-2"/>
    <m/>
    <n v="1.3162999999999999E-2"/>
    <x v="1145"/>
    <n v="0.35349199999999997"/>
    <n v="100.90170000000001"/>
    <n v="90.762852015500485"/>
    <m/>
    <n v="9435.2000000000007"/>
    <n v="5928.1"/>
    <n v="945"/>
    <m/>
    <m/>
    <m/>
    <m/>
    <m/>
    <m/>
    <m/>
    <m/>
    <n v="0"/>
    <n v="11.457960834853909"/>
    <x v="0"/>
  </r>
  <r>
    <s v="37 / 4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50.295360000000002"/>
    <n v="40.722209999999997"/>
    <n v="7.8029000000000001E-2"/>
    <m/>
    <n v="9.3269739999999999"/>
    <m/>
    <n v="1.1875E-2"/>
    <m/>
    <n v="1.5148E-2"/>
    <x v="1146"/>
    <n v="0.36601"/>
    <n v="100.9588"/>
    <n v="90.577164291081132"/>
    <m/>
    <n v="9437.7999999999993"/>
    <n v="5924.1"/>
    <n v="945"/>
    <m/>
    <m/>
    <m/>
    <m/>
    <m/>
    <m/>
    <m/>
    <m/>
    <n v="0"/>
    <n v="16.22870501160374"/>
    <x v="0"/>
  </r>
  <r>
    <s v="37 / 5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50.223880000000001"/>
    <n v="40.522469999999998"/>
    <n v="7.3432999999999998E-2"/>
    <m/>
    <n v="9.4523580000000003"/>
    <m/>
    <n v="1.2435999999999999E-2"/>
    <m/>
    <n v="1.6437E-2"/>
    <x v="1147"/>
    <n v="0.38051200000000002"/>
    <n v="100.83"/>
    <n v="90.450294378771005"/>
    <m/>
    <n v="9440.2999999999993"/>
    <n v="5920.1"/>
    <n v="945"/>
    <m/>
    <m/>
    <m/>
    <m/>
    <m/>
    <m/>
    <m/>
    <m/>
    <n v="0"/>
    <n v="20.945695577632041"/>
    <x v="0"/>
  </r>
  <r>
    <s v="37 / 6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965209999999999"/>
    <n v="40.449350000000003"/>
    <n v="6.8284999999999998E-2"/>
    <m/>
    <n v="9.9162230000000005"/>
    <m/>
    <n v="1.0567999999999999E-2"/>
    <m/>
    <n v="1.4338999999999999E-2"/>
    <x v="1148"/>
    <n v="0.38851999999999998"/>
    <n v="100.9654"/>
    <n v="89.981935453342885"/>
    <m/>
    <n v="9442.9"/>
    <n v="5916.2"/>
    <n v="945"/>
    <m/>
    <m/>
    <m/>
    <m/>
    <m/>
    <m/>
    <m/>
    <m/>
    <n v="0"/>
    <n v="25.632912235735883"/>
    <x v="0"/>
  </r>
  <r>
    <s v="37 / 7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788379999999997"/>
    <n v="40.222360000000002"/>
    <n v="6.0477999999999997E-2"/>
    <m/>
    <n v="9.9344210000000004"/>
    <m/>
    <n v="1.1474E-2"/>
    <m/>
    <n v="1.1023E-2"/>
    <x v="1149"/>
    <n v="0.390401"/>
    <n v="100.5763"/>
    <n v="89.933344992317856"/>
    <m/>
    <n v="9445.5"/>
    <n v="5912.2"/>
    <n v="945"/>
    <m/>
    <m/>
    <m/>
    <m/>
    <m/>
    <m/>
    <m/>
    <m/>
    <n v="0"/>
    <n v="30.403656412486708"/>
    <x v="0"/>
  </r>
  <r>
    <s v="37 / 8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6325"/>
    <n v="40.410130000000002"/>
    <n v="4.9836999999999999E-2"/>
    <m/>
    <n v="10.14579"/>
    <m/>
    <n v="1.3278E-2"/>
    <m/>
    <n v="9.3989999999999994E-3"/>
    <x v="1150"/>
    <n v="0.39227800000000002"/>
    <n v="100.82250000000001"/>
    <n v="89.712221570058375"/>
    <m/>
    <n v="9448.1"/>
    <n v="5908.2"/>
    <n v="945"/>
    <m/>
    <m/>
    <m/>
    <m/>
    <m/>
    <m/>
    <m/>
    <m/>
    <n v="0"/>
    <n v="35.174400589237528"/>
    <x v="0"/>
  </r>
  <r>
    <s v="37 / 9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560250000000003"/>
    <n v="40.404029999999999"/>
    <n v="4.8474000000000003E-2"/>
    <m/>
    <n v="10.2592"/>
    <m/>
    <n v="1.1199000000000001E-2"/>
    <m/>
    <n v="9.4179999999999993E-3"/>
    <x v="1151"/>
    <n v="0.40090399999999998"/>
    <n v="100.8648"/>
    <n v="89.595604365745729"/>
    <m/>
    <n v="9450.7000000000007"/>
    <n v="5904.3"/>
    <n v="945"/>
    <m/>
    <m/>
    <m/>
    <m/>
    <m/>
    <m/>
    <m/>
    <m/>
    <n v="0"/>
    <n v="39.861617247340611"/>
    <x v="0"/>
  </r>
  <r>
    <s v="37 / 10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401760000000003"/>
    <n v="40.493429999999996"/>
    <n v="5.3676000000000001E-2"/>
    <m/>
    <n v="10.114990000000001"/>
    <m/>
    <n v="1.1367E-2"/>
    <m/>
    <n v="1.1835E-2"/>
    <x v="1152"/>
    <n v="0.39238600000000001"/>
    <n v="100.6403"/>
    <n v="89.697269958710862"/>
    <m/>
    <n v="9453.2999999999993"/>
    <n v="5900.3"/>
    <n v="945"/>
    <m/>
    <m/>
    <m/>
    <m/>
    <m/>
    <m/>
    <m/>
    <m/>
    <n v="0"/>
    <n v="44.63236142409044"/>
    <x v="0"/>
  </r>
  <r>
    <s v="37 / 11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599359999999997"/>
    <n v="40.47927"/>
    <n v="4.9021000000000002E-2"/>
    <m/>
    <n v="10.03077"/>
    <m/>
    <n v="8.9980000000000008E-3"/>
    <m/>
    <n v="1.1180000000000001E-2"/>
    <x v="1153"/>
    <n v="0.39960200000000001"/>
    <n v="100.73269999999999"/>
    <n v="89.810869538298292"/>
    <m/>
    <n v="9455.9"/>
    <n v="5896.3"/>
    <n v="945"/>
    <m/>
    <m/>
    <m/>
    <m/>
    <m/>
    <m/>
    <m/>
    <m/>
    <n v="0"/>
    <n v="49.403105600841265"/>
    <x v="1"/>
  </r>
  <r>
    <s v="37 / 12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479680000000002"/>
    <n v="40.202979999999997"/>
    <n v="5.8384999999999999E-2"/>
    <m/>
    <n v="10.16389"/>
    <m/>
    <n v="1.1172E-2"/>
    <m/>
    <n v="1.0734E-2"/>
    <x v="1154"/>
    <n v="0.395098"/>
    <n v="100.48480000000001"/>
    <n v="89.667231631576627"/>
    <m/>
    <n v="9458.4"/>
    <n v="5892.4"/>
    <n v="945"/>
    <m/>
    <m/>
    <m/>
    <m/>
    <m/>
    <m/>
    <m/>
    <m/>
    <n v="0"/>
    <n v="54.03559952960191"/>
    <x v="1"/>
  </r>
  <r>
    <s v="37 / 13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555190000000003"/>
    <n v="40.549480000000003"/>
    <n v="4.5849000000000001E-2"/>
    <m/>
    <n v="10.27997"/>
    <m/>
    <n v="1.0703000000000001E-2"/>
    <m/>
    <n v="1.2356000000000001E-2"/>
    <x v="1155"/>
    <n v="0.385129"/>
    <n v="100.9973"/>
    <n v="89.575781124923125"/>
    <m/>
    <n v="9461"/>
    <n v="5888.4"/>
    <n v="945"/>
    <m/>
    <m/>
    <m/>
    <m/>
    <m/>
    <m/>
    <m/>
    <m/>
    <n v="0"/>
    <n v="58.806343706352735"/>
    <x v="1"/>
  </r>
  <r>
    <s v="37 / 14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418089999999999"/>
    <n v="40.546199999999999"/>
    <n v="6.1024000000000002E-2"/>
    <m/>
    <n v="10.35697"/>
    <m/>
    <n v="1.1013999999999999E-2"/>
    <m/>
    <n v="6.4989999999999996E-3"/>
    <x v="1156"/>
    <n v="0.38873999999999997"/>
    <n v="100.9538"/>
    <n v="89.479845328220577"/>
    <m/>
    <n v="9463.6"/>
    <n v="5884.4"/>
    <n v="945"/>
    <m/>
    <m/>
    <m/>
    <m/>
    <m/>
    <m/>
    <m/>
    <m/>
    <n v="0"/>
    <n v="63.577087883103559"/>
    <x v="1"/>
  </r>
  <r>
    <s v="37 / 15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53219"/>
    <n v="40.358730000000001"/>
    <n v="4.9798000000000002E-2"/>
    <m/>
    <n v="10.142010000000001"/>
    <m/>
    <n v="1.1358E-2"/>
    <m/>
    <n v="1.2246999999999999E-2"/>
    <x v="1157"/>
    <n v="0.39089499999999999"/>
    <n v="100.65479999999999"/>
    <n v="89.696983125842365"/>
    <m/>
    <n v="9466.2000000000007"/>
    <n v="5880.5"/>
    <n v="945"/>
    <m/>
    <m/>
    <m/>
    <m/>
    <m/>
    <m/>
    <m/>
    <m/>
    <n v="0"/>
    <n v="68.264304541206641"/>
    <x v="1"/>
  </r>
  <r>
    <s v="37 / 16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6128"/>
    <n v="40.429769999999998"/>
    <n v="5.7674000000000003E-2"/>
    <m/>
    <n v="10.136760000000001"/>
    <m/>
    <n v="1.1989E-2"/>
    <m/>
    <n v="8.6709999999999999E-3"/>
    <x v="1158"/>
    <n v="0.38284600000000002"/>
    <n v="100.80200000000001"/>
    <n v="89.716774721565145"/>
    <m/>
    <n v="9468.7999999999993"/>
    <n v="5876.5"/>
    <n v="945"/>
    <m/>
    <m/>
    <m/>
    <m/>
    <m/>
    <m/>
    <m/>
    <m/>
    <n v="0"/>
    <n v="73.035048717956471"/>
    <x v="1"/>
  </r>
  <r>
    <s v="37 / 17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632179999999998"/>
    <n v="40.25311"/>
    <n v="6.0124999999999998E-2"/>
    <m/>
    <n v="10.26956"/>
    <m/>
    <n v="8.9259999999999999E-3"/>
    <m/>
    <n v="1.2397999999999999E-2"/>
    <x v="1159"/>
    <n v="0.39450499999999999"/>
    <n v="100.7936"/>
    <n v="89.599722596054349"/>
    <m/>
    <n v="9471.4"/>
    <n v="5872.6"/>
    <n v="945"/>
    <m/>
    <m/>
    <m/>
    <m/>
    <m/>
    <m/>
    <m/>
    <m/>
    <n v="0"/>
    <n v="77.722265376059553"/>
    <x v="1"/>
  </r>
  <r>
    <s v="37 / 18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600810000000003"/>
    <n v="39.96255"/>
    <n v="5.0068000000000001E-2"/>
    <m/>
    <n v="10.2035"/>
    <m/>
    <n v="7.8989999999999998E-3"/>
    <m/>
    <n v="1.2213999999999999E-2"/>
    <x v="1160"/>
    <n v="0.39060699999999998"/>
    <n v="100.3877"/>
    <n v="89.653840976519845"/>
    <m/>
    <n v="9474"/>
    <n v="5868.6"/>
    <n v="945"/>
    <m/>
    <m/>
    <m/>
    <m/>
    <m/>
    <m/>
    <m/>
    <m/>
    <n v="0"/>
    <n v="82.493009552810378"/>
    <x v="1"/>
  </r>
  <r>
    <s v="37 / 19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519410000000001"/>
    <n v="40.435650000000003"/>
    <n v="5.9607E-2"/>
    <m/>
    <n v="10.319129999999999"/>
    <m/>
    <n v="8.9160000000000003E-3"/>
    <m/>
    <n v="8.8990000000000007E-3"/>
    <x v="1161"/>
    <n v="0.401783"/>
    <n v="100.9198"/>
    <n v="89.533462007112306"/>
    <m/>
    <n v="9476.6"/>
    <n v="5864.6"/>
    <n v="945"/>
    <m/>
    <m/>
    <m/>
    <m/>
    <m/>
    <m/>
    <m/>
    <m/>
    <n v="0"/>
    <n v="87.263753729561202"/>
    <x v="1"/>
  </r>
  <r>
    <s v="37 / 20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342570000000002"/>
    <n v="40.265270000000001"/>
    <n v="4.9593999999999999E-2"/>
    <m/>
    <n v="10.266640000000001"/>
    <m/>
    <n v="1.057E-2"/>
    <m/>
    <n v="9.0889999999999999E-3"/>
    <x v="1162"/>
    <n v="0.396422"/>
    <n v="100.4965"/>
    <n v="89.54771480190459"/>
    <m/>
    <n v="9479.1"/>
    <n v="5860.7"/>
    <n v="945"/>
    <m/>
    <m/>
    <m/>
    <m/>
    <m/>
    <m/>
    <m/>
    <m/>
    <n v="0"/>
    <n v="91.896247658321855"/>
    <x v="1"/>
  </r>
  <r>
    <s v="37 / 21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386890000000001"/>
    <n v="40.353149999999999"/>
    <n v="5.6694000000000001E-2"/>
    <m/>
    <n v="10.29843"/>
    <m/>
    <n v="9.8300000000000002E-3"/>
    <m/>
    <n v="1.0484E-2"/>
    <x v="1163"/>
    <n v="0.39216400000000001"/>
    <n v="100.6636"/>
    <n v="89.527163140559423"/>
    <m/>
    <n v="9481.7000000000007"/>
    <n v="5856.7"/>
    <n v="945"/>
    <m/>
    <m/>
    <m/>
    <m/>
    <m/>
    <m/>
    <m/>
    <m/>
    <n v="0"/>
    <n v="96.666991835072679"/>
    <x v="1"/>
  </r>
  <r>
    <s v="37 / 22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856400000000001"/>
    <n v="40.200420000000001"/>
    <n v="5.1637000000000002E-2"/>
    <m/>
    <n v="10.19007"/>
    <m/>
    <n v="1.0290000000000001E-2"/>
    <m/>
    <n v="1.0975E-2"/>
    <x v="1164"/>
    <n v="0.389214"/>
    <n v="100.863"/>
    <n v="89.713575489747441"/>
    <m/>
    <n v="9484.2999999999993"/>
    <n v="5852.7"/>
    <n v="945"/>
    <m/>
    <m/>
    <m/>
    <m/>
    <m/>
    <m/>
    <m/>
    <m/>
    <n v="0"/>
    <n v="101.43773601182251"/>
    <x v="1"/>
  </r>
  <r>
    <s v="37 / 23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788800000000002"/>
    <n v="40.202449999999999"/>
    <n v="6.2122999999999998E-2"/>
    <m/>
    <n v="10.2445"/>
    <m/>
    <n v="8.6809999999999995E-3"/>
    <m/>
    <n v="1.2076999999999999E-2"/>
    <x v="1165"/>
    <n v="0.39195200000000002"/>
    <n v="100.87269999999999"/>
    <n v="89.651731911967005"/>
    <m/>
    <n v="9486.9"/>
    <n v="5848.8"/>
    <n v="945"/>
    <m/>
    <m/>
    <m/>
    <m/>
    <m/>
    <m/>
    <m/>
    <m/>
    <n v="0"/>
    <n v="106.12495266992559"/>
    <x v="1"/>
  </r>
  <r>
    <s v="37 / 24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600749999999998"/>
    <n v="40.079859999999996"/>
    <n v="4.3522999999999999E-2"/>
    <m/>
    <n v="10.16412"/>
    <m/>
    <n v="9.2060000000000006E-3"/>
    <m/>
    <n v="9.2339999999999992E-3"/>
    <x v="1166"/>
    <n v="0.40092899999999998"/>
    <n v="100.4722"/>
    <n v="89.689639955019715"/>
    <m/>
    <n v="9489.5"/>
    <n v="5844.8"/>
    <n v="945"/>
    <m/>
    <m/>
    <m/>
    <m/>
    <m/>
    <m/>
    <m/>
    <m/>
    <n v="0"/>
    <n v="110.89569684667642"/>
    <x v="1"/>
  </r>
  <r>
    <s v="37 / 25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59554"/>
    <n v="40.154870000000003"/>
    <n v="5.1142E-2"/>
    <m/>
    <n v="10.305529999999999"/>
    <m/>
    <n v="8.1560000000000001E-3"/>
    <m/>
    <n v="1.0132E-2"/>
    <x v="1167"/>
    <n v="0.39472299999999999"/>
    <n v="100.67910000000001"/>
    <n v="89.560185075069867"/>
    <m/>
    <n v="9492.1"/>
    <n v="5840.8"/>
    <n v="945"/>
    <m/>
    <m/>
    <m/>
    <m/>
    <m/>
    <m/>
    <m/>
    <m/>
    <n v="0"/>
    <n v="115.66644102342724"/>
    <x v="1"/>
  </r>
  <r>
    <s v="37 / 26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608640000000001"/>
    <n v="40.249609999999997"/>
    <n v="6.1907999999999998E-2"/>
    <m/>
    <n v="10.145810000000001"/>
    <m/>
    <n v="9.7739999999999997E-3"/>
    <m/>
    <n v="1.2482E-2"/>
    <x v="1168"/>
    <n v="0.39874599999999999"/>
    <n v="100.6494"/>
    <n v="89.707773281427947"/>
    <m/>
    <n v="9494.7000000000007"/>
    <n v="5836.9"/>
    <n v="945"/>
    <m/>
    <m/>
    <m/>
    <m/>
    <m/>
    <m/>
    <m/>
    <m/>
    <n v="0"/>
    <n v="120.35365768153108"/>
    <x v="1"/>
  </r>
  <r>
    <s v="37 / 27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553829999999998"/>
    <n v="40.192300000000003"/>
    <n v="5.901E-2"/>
    <m/>
    <n v="10.147320000000001"/>
    <m/>
    <n v="9.502E-3"/>
    <m/>
    <n v="1.4893E-2"/>
    <x v="1169"/>
    <n v="0.38773999999999997"/>
    <n v="100.52330000000001"/>
    <n v="89.69618471111643"/>
    <m/>
    <n v="9497.2000000000007"/>
    <n v="5832.9"/>
    <n v="945"/>
    <m/>
    <m/>
    <m/>
    <m/>
    <m/>
    <m/>
    <m/>
    <m/>
    <n v="0"/>
    <n v="125.07064824755938"/>
    <x v="1"/>
  </r>
  <r>
    <s v="37 / 28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407859999999999"/>
    <n v="40.281390000000002"/>
    <n v="5.9464000000000003E-2"/>
    <m/>
    <n v="10.09464"/>
    <m/>
    <n v="9.6039999999999997E-3"/>
    <m/>
    <n v="8.2520000000000007E-3"/>
    <x v="1170"/>
    <n v="0.39628400000000003"/>
    <n v="100.4186"/>
    <n v="89.717002774129966"/>
    <m/>
    <n v="9499.7999999999993"/>
    <n v="5828.9"/>
    <n v="945"/>
    <m/>
    <m/>
    <m/>
    <m/>
    <m/>
    <m/>
    <m/>
    <m/>
    <n v="0"/>
    <n v="129.84139242430922"/>
    <x v="1"/>
  </r>
  <r>
    <s v="37 / 29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607880000000002"/>
    <n v="40.12444"/>
    <n v="5.5513E-2"/>
    <m/>
    <n v="10.12152"/>
    <m/>
    <n v="7.4840000000000002E-3"/>
    <m/>
    <n v="9.8130000000000005E-3"/>
    <x v="1171"/>
    <n v="0.39063199999999998"/>
    <n v="100.4709"/>
    <n v="89.72974219665258"/>
    <m/>
    <n v="9502.4"/>
    <n v="5825"/>
    <n v="945"/>
    <m/>
    <m/>
    <m/>
    <m/>
    <m/>
    <m/>
    <m/>
    <m/>
    <n v="0"/>
    <n v="134.52860908241232"/>
    <x v="1"/>
  </r>
  <r>
    <s v="37 / 30 . "/>
    <s v="WHT01_olivine_profile_6"/>
    <s v="olivine"/>
    <s v="Melt Pocket Overgrowth"/>
    <m/>
    <s v="Ol_193"/>
    <s v="yes"/>
    <s v="prof_1"/>
    <s v="AZ18 WHT01_Ol_193_prof_1"/>
    <m/>
    <x v="7"/>
    <d v="2022-02-01T00:00:00"/>
    <m/>
    <x v="1"/>
    <m/>
    <n v="49.490830000000003"/>
    <n v="40.315809999999999"/>
    <n v="5.5240999999999998E-2"/>
    <m/>
    <n v="10.20223"/>
    <m/>
    <n v="8.7060000000000002E-3"/>
    <m/>
    <n v="9.7649999999999994E-3"/>
    <x v="1172"/>
    <n v="0.38907900000000001"/>
    <n v="100.6281"/>
    <n v="89.634387644959318"/>
    <m/>
    <n v="9505"/>
    <n v="5821"/>
    <n v="945"/>
    <m/>
    <m/>
    <m/>
    <m/>
    <m/>
    <m/>
    <m/>
    <m/>
    <n v="0"/>
    <n v="139.29935325916313"/>
    <x v="1"/>
  </r>
  <r>
    <s v="40 / 1 . "/>
    <s v="WHT01_Slab_host_contact_olivine_Profile_"/>
    <s v="olivine"/>
    <s v="exterior"/>
    <m/>
    <s v="Ol_180"/>
    <s v="yes"/>
    <s v="prof_1"/>
    <s v="AZ18 WHT01_Ol_180_prof_1"/>
    <m/>
    <x v="7"/>
    <d v="2022-02-01T00:00:00"/>
    <s v="bad"/>
    <x v="0"/>
    <m/>
    <n v="6.3076179999999997"/>
    <n v="49.964379999999998"/>
    <n v="6.8809459999999998"/>
    <m/>
    <n v="8.7235150000000008"/>
    <m/>
    <n v="16.865379999999998"/>
    <m/>
    <n v="2.7024249999999999"/>
    <x v="1173"/>
    <n v="1.8206E-2"/>
    <n v="92.285899999999998"/>
    <n v="56.311155814409332"/>
    <m/>
    <n v="-18342"/>
    <n v="5292"/>
    <n v="980"/>
    <m/>
    <m/>
    <m/>
    <m/>
    <m/>
    <m/>
    <m/>
    <m/>
    <n v="0"/>
    <n v="2"/>
    <x v="0"/>
  </r>
  <r>
    <s v="40 / 2 . "/>
    <s v="WHT01_Slab_host_contact_olivine_Profile_"/>
    <s v="olivine"/>
    <s v="exterior"/>
    <m/>
    <s v="Ol_180"/>
    <s v="yes"/>
    <s v="prof_1"/>
    <s v="AZ18 WHT01_Ol_180_prof_1"/>
    <m/>
    <x v="7"/>
    <d v="2022-02-01T00:00:00"/>
    <s v="bad"/>
    <x v="0"/>
    <m/>
    <n v="42.349870000000003"/>
    <n v="40.545369999999998"/>
    <n v="0.286887"/>
    <m/>
    <n v="16.87311"/>
    <m/>
    <n v="0.233122"/>
    <m/>
    <n v="5.6568E-2"/>
    <x v="1174"/>
    <n v="0.276503"/>
    <n v="100.9037"/>
    <n v="81.73220375990239"/>
    <m/>
    <n v="-18337"/>
    <n v="5292"/>
    <n v="980"/>
    <m/>
    <m/>
    <m/>
    <m/>
    <m/>
    <m/>
    <m/>
    <m/>
    <n v="0"/>
    <n v="7"/>
    <x v="0"/>
  </r>
  <r>
    <s v="40 / 3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3.604320000000001"/>
    <n v="40.455260000000003"/>
    <n v="0.20488700000000001"/>
    <m/>
    <n v="14.95486"/>
    <m/>
    <n v="2.0115000000000001E-2"/>
    <m/>
    <n v="2.6449E-2"/>
    <x v="1175"/>
    <n v="0.385355"/>
    <n v="99.893990000000002"/>
    <n v="83.864542911461129"/>
    <m/>
    <n v="-18332"/>
    <n v="5292"/>
    <n v="980"/>
    <m/>
    <m/>
    <m/>
    <m/>
    <m/>
    <m/>
    <m/>
    <m/>
    <n v="0"/>
    <n v="12"/>
    <x v="0"/>
  </r>
  <r>
    <s v="40 / 4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4.56635"/>
    <n v="40.796970000000002"/>
    <n v="0.15473300000000001"/>
    <m/>
    <n v="14.336320000000001"/>
    <m/>
    <n v="2.0777E-2"/>
    <m/>
    <n v="2.4101999999999998E-2"/>
    <x v="1176"/>
    <n v="0.42422900000000002"/>
    <n v="100.54730000000001"/>
    <n v="84.712747232565121"/>
    <m/>
    <n v="-18327"/>
    <n v="5292"/>
    <n v="980"/>
    <m/>
    <m/>
    <m/>
    <m/>
    <m/>
    <m/>
    <m/>
    <m/>
    <n v="0"/>
    <n v="17"/>
    <x v="0"/>
  </r>
  <r>
    <s v="40 / 5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5.595280000000002"/>
    <n v="40.988169999999997"/>
    <n v="0.137851"/>
    <m/>
    <n v="13.56427"/>
    <m/>
    <n v="2.0681999999999999E-2"/>
    <m/>
    <n v="2.2679000000000001E-2"/>
    <x v="1177"/>
    <n v="0.421014"/>
    <n v="100.9573"/>
    <n v="85.697989117405243"/>
    <m/>
    <n v="-18322"/>
    <n v="5292"/>
    <n v="980"/>
    <m/>
    <m/>
    <m/>
    <m/>
    <m/>
    <m/>
    <m/>
    <m/>
    <n v="0"/>
    <n v="22"/>
    <x v="0"/>
  </r>
  <r>
    <s v="40 / 6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6.821980000000003"/>
    <n v="41.572000000000003"/>
    <n v="0.10439900000000001"/>
    <m/>
    <n v="12.121169999999999"/>
    <m/>
    <n v="1.7104000000000001E-2"/>
    <m/>
    <n v="1.4470999999999999E-2"/>
    <x v="1178"/>
    <n v="0.38818900000000001"/>
    <n v="101.2308"/>
    <n v="87.31899601482607"/>
    <m/>
    <n v="-18317"/>
    <n v="5292"/>
    <n v="980"/>
    <m/>
    <m/>
    <m/>
    <m/>
    <m/>
    <m/>
    <m/>
    <m/>
    <n v="0"/>
    <n v="27"/>
    <x v="0"/>
  </r>
  <r>
    <s v="40 / 7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7.722230000000003"/>
    <n v="41.246009999999998"/>
    <n v="7.0275000000000004E-2"/>
    <m/>
    <n v="11.0113"/>
    <m/>
    <n v="1.2357E-2"/>
    <m/>
    <n v="1.4564000000000001E-2"/>
    <x v="1179"/>
    <n v="0.37526399999999999"/>
    <n v="100.6418"/>
    <n v="88.539470170690052"/>
    <m/>
    <n v="-18312"/>
    <n v="5292"/>
    <n v="980"/>
    <m/>
    <m/>
    <m/>
    <m/>
    <m/>
    <m/>
    <m/>
    <m/>
    <n v="0"/>
    <n v="32"/>
    <x v="0"/>
  </r>
  <r>
    <s v="40 / 8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8.244790000000002"/>
    <n v="41.501460000000002"/>
    <n v="5.8499000000000002E-2"/>
    <m/>
    <n v="10.468120000000001"/>
    <m/>
    <n v="9.9699999999999997E-3"/>
    <m/>
    <n v="1.2751999999999999E-2"/>
    <x v="1180"/>
    <n v="0.37762400000000002"/>
    <n v="100.8532"/>
    <n v="89.148671024991273"/>
    <m/>
    <n v="-18307"/>
    <n v="5292"/>
    <n v="980"/>
    <m/>
    <m/>
    <m/>
    <m/>
    <m/>
    <m/>
    <m/>
    <m/>
    <n v="0"/>
    <n v="37"/>
    <x v="0"/>
  </r>
  <r>
    <s v="40 / 9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8.459800000000001"/>
    <n v="41.564929999999997"/>
    <n v="6.1671999999999998E-2"/>
    <m/>
    <n v="10.40949"/>
    <m/>
    <n v="9.0969999999999992E-3"/>
    <m/>
    <n v="1.3285E-2"/>
    <x v="1181"/>
    <n v="0.374025"/>
    <n v="101.06610000000001"/>
    <n v="89.245634585121195"/>
    <m/>
    <n v="-18302"/>
    <n v="5292"/>
    <n v="980"/>
    <m/>
    <m/>
    <m/>
    <m/>
    <m/>
    <m/>
    <m/>
    <m/>
    <n v="0"/>
    <n v="42"/>
    <x v="0"/>
  </r>
  <r>
    <s v="40 / 10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8.545670000000001"/>
    <n v="41.783299999999997"/>
    <n v="5.7278999999999997E-2"/>
    <m/>
    <n v="10.084630000000001"/>
    <m/>
    <n v="1.1650000000000001E-2"/>
    <m/>
    <n v="1.4024E-2"/>
    <x v="1182"/>
    <n v="0.37040600000000001"/>
    <n v="101.0372"/>
    <n v="89.562730063875833"/>
    <m/>
    <n v="-18297"/>
    <n v="5292"/>
    <n v="980"/>
    <m/>
    <m/>
    <m/>
    <m/>
    <m/>
    <m/>
    <m/>
    <m/>
    <n v="0"/>
    <n v="47"/>
    <x v="1"/>
  </r>
  <r>
    <s v="40 / 11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8.686169999999997"/>
    <n v="41.552210000000002"/>
    <n v="5.1756000000000003E-2"/>
    <m/>
    <n v="10.26211"/>
    <m/>
    <n v="8.43E-3"/>
    <m/>
    <n v="1.2673E-2"/>
    <x v="1183"/>
    <n v="0.38441900000000001"/>
    <n v="101.12739999999999"/>
    <n v="89.425885577490817"/>
    <m/>
    <n v="-18292"/>
    <n v="5292"/>
    <n v="980"/>
    <m/>
    <m/>
    <m/>
    <m/>
    <m/>
    <m/>
    <m/>
    <m/>
    <n v="0"/>
    <n v="52"/>
    <x v="1"/>
  </r>
  <r>
    <s v="40 / 12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8.638500000000001"/>
    <n v="41.66093"/>
    <n v="4.9929000000000001E-2"/>
    <m/>
    <n v="10.209630000000001"/>
    <m/>
    <n v="7.8390000000000005E-3"/>
    <m/>
    <n v="1.4551E-2"/>
    <x v="1184"/>
    <n v="0.37705899999999998"/>
    <n v="101.1266"/>
    <n v="89.465029501330633"/>
    <m/>
    <n v="-18287"/>
    <n v="5292"/>
    <n v="980"/>
    <m/>
    <m/>
    <m/>
    <m/>
    <m/>
    <m/>
    <m/>
    <m/>
    <n v="0"/>
    <n v="57"/>
    <x v="1"/>
  </r>
  <r>
    <s v="40 / 13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8.667630000000003"/>
    <n v="41.475459999999998"/>
    <n v="5.2687999999999999E-2"/>
    <m/>
    <n v="10.1854"/>
    <m/>
    <n v="8.7869999999999997E-3"/>
    <m/>
    <n v="1.1401E-2"/>
    <x v="1185"/>
    <n v="0.38314300000000001"/>
    <n v="100.96210000000001"/>
    <n v="89.493038350772864"/>
    <m/>
    <n v="-18282"/>
    <n v="5292"/>
    <n v="980"/>
    <m/>
    <m/>
    <m/>
    <m/>
    <m/>
    <m/>
    <m/>
    <m/>
    <n v="0"/>
    <n v="62"/>
    <x v="1"/>
  </r>
  <r>
    <s v="40 / 14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8.692329999999998"/>
    <n v="41.603050000000003"/>
    <n v="5.3537000000000001E-2"/>
    <m/>
    <n v="10.039160000000001"/>
    <m/>
    <n v="1.2238000000000001E-2"/>
    <m/>
    <n v="1.2076E-2"/>
    <x v="1186"/>
    <n v="0.37071300000000001"/>
    <n v="100.9568"/>
    <n v="89.632962693820062"/>
    <m/>
    <n v="-18277"/>
    <n v="5292"/>
    <n v="980"/>
    <m/>
    <m/>
    <m/>
    <m/>
    <m/>
    <m/>
    <m/>
    <m/>
    <n v="0"/>
    <n v="67"/>
    <x v="1"/>
  </r>
  <r>
    <s v="40 / 15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8.625520000000002"/>
    <n v="41.651859999999999"/>
    <n v="5.2274000000000001E-2"/>
    <m/>
    <n v="10.06568"/>
    <m/>
    <n v="8.3560000000000006E-3"/>
    <m/>
    <n v="1.2722000000000001E-2"/>
    <x v="1187"/>
    <n v="0.39054899999999998"/>
    <n v="100.9748"/>
    <n v="89.595636816943738"/>
    <m/>
    <n v="-18272"/>
    <n v="5292"/>
    <n v="980"/>
    <m/>
    <m/>
    <m/>
    <m/>
    <m/>
    <m/>
    <m/>
    <m/>
    <n v="0"/>
    <n v="72"/>
    <x v="1"/>
  </r>
  <r>
    <s v="40 / 16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8.43553"/>
    <n v="41.686489999999999"/>
    <n v="5.1975E-2"/>
    <m/>
    <n v="10.179729999999999"/>
    <m/>
    <n v="1.0101000000000001E-2"/>
    <m/>
    <n v="1.3325E-2"/>
    <x v="1188"/>
    <n v="0.38104100000000002"/>
    <n v="100.9234"/>
    <n v="89.453259956432902"/>
    <m/>
    <n v="-18267"/>
    <n v="5292"/>
    <n v="980"/>
    <m/>
    <m/>
    <m/>
    <m/>
    <m/>
    <m/>
    <m/>
    <m/>
    <n v="0"/>
    <n v="77"/>
    <x v="1"/>
  </r>
  <r>
    <s v="40 / 17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8.670290000000001"/>
    <n v="41.590150000000001"/>
    <n v="5.4176000000000002E-2"/>
    <m/>
    <n v="10.136380000000001"/>
    <m/>
    <n v="8.4489999999999999E-3"/>
    <m/>
    <n v="1.1542999999999999E-2"/>
    <x v="1189"/>
    <n v="0.39118399999999998"/>
    <n v="101.03959999999999"/>
    <n v="89.538829626919863"/>
    <m/>
    <n v="-18259.3"/>
    <n v="5292"/>
    <n v="980"/>
    <m/>
    <m/>
    <m/>
    <m/>
    <m/>
    <m/>
    <m/>
    <m/>
    <n v="0"/>
    <n v="84.700000000000728"/>
    <x v="1"/>
  </r>
  <r>
    <s v="40 / 18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8.788510000000002"/>
    <n v="41.58663"/>
    <n v="5.3753000000000002E-2"/>
    <m/>
    <n v="10.29923"/>
    <m/>
    <n v="8.9440000000000006E-3"/>
    <m/>
    <n v="1.2017999999999999E-2"/>
    <x v="1190"/>
    <n v="0.38007999999999997"/>
    <n v="101.3"/>
    <n v="89.411583423222282"/>
    <m/>
    <n v="-18251.7"/>
    <n v="5292"/>
    <n v="980"/>
    <m/>
    <m/>
    <m/>
    <m/>
    <m/>
    <m/>
    <m/>
    <m/>
    <n v="0"/>
    <n v="92.299999999999272"/>
    <x v="1"/>
  </r>
  <r>
    <s v="40 / 19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8.612189999999998"/>
    <n v="41.67915"/>
    <n v="5.8046E-2"/>
    <m/>
    <n v="10.330439999999999"/>
    <m/>
    <m/>
    <m/>
    <n v="2.9724E-2"/>
    <x v="1191"/>
    <n v="0.38735999999999998"/>
    <n v="101.3593"/>
    <n v="89.3484929428637"/>
    <m/>
    <n v="-18244"/>
    <n v="5292"/>
    <n v="980"/>
    <m/>
    <m/>
    <m/>
    <m/>
    <m/>
    <m/>
    <m/>
    <m/>
    <n v="0"/>
    <n v="100"/>
    <x v="1"/>
  </r>
  <r>
    <s v="40 / 20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8.774099999999997"/>
    <n v="41.407400000000003"/>
    <n v="5.4824999999999999E-2"/>
    <m/>
    <n v="10.149459999999999"/>
    <m/>
    <n v="1.0529999999999999E-2"/>
    <m/>
    <n v="1.1920999999999999E-2"/>
    <x v="1192"/>
    <n v="0.37420799999999999"/>
    <n v="100.9546"/>
    <n v="89.546701049952617"/>
    <m/>
    <n v="-18236.3"/>
    <n v="5292"/>
    <n v="980"/>
    <m/>
    <m/>
    <m/>
    <m/>
    <m/>
    <m/>
    <m/>
    <m/>
    <n v="0"/>
    <n v="107.70000000000073"/>
    <x v="1"/>
  </r>
  <r>
    <s v="40 / 21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8.758090000000003"/>
    <n v="41.585329999999999"/>
    <n v="5.0268E-2"/>
    <m/>
    <n v="10.247109999999999"/>
    <m/>
    <n v="1.6794E-2"/>
    <m/>
    <n v="1.4146000000000001E-2"/>
    <x v="1193"/>
    <n v="0.38304100000000002"/>
    <n v="101.2167"/>
    <n v="89.45363630920869"/>
    <m/>
    <n v="-18228.7"/>
    <n v="5292"/>
    <n v="980"/>
    <m/>
    <m/>
    <m/>
    <m/>
    <m/>
    <m/>
    <m/>
    <m/>
    <n v="0"/>
    <n v="115.29999999999927"/>
    <x v="1"/>
  </r>
  <r>
    <s v="40 / 22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8.852600000000002"/>
    <n v="41.598739999999999"/>
    <n v="6.1556E-2"/>
    <m/>
    <n v="10.27528"/>
    <m/>
    <n v="1.1974E-2"/>
    <m/>
    <n v="1.222E-2"/>
    <x v="1194"/>
    <n v="0.38460899999999998"/>
    <n v="101.35720000000001"/>
    <n v="89.446004103200465"/>
    <m/>
    <n v="-18221"/>
    <n v="5292"/>
    <n v="980"/>
    <m/>
    <m/>
    <m/>
    <m/>
    <m/>
    <m/>
    <m/>
    <m/>
    <n v="0"/>
    <n v="123"/>
    <x v="1"/>
  </r>
  <r>
    <s v="40 / 23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8.760170000000002"/>
    <n v="41.567570000000003"/>
    <n v="4.7515000000000002E-2"/>
    <m/>
    <n v="10.12275"/>
    <m/>
    <n v="2.4258999999999999E-2"/>
    <m/>
    <n v="1.0252000000000001E-2"/>
    <x v="1195"/>
    <n v="0.381747"/>
    <n v="101.08369999999999"/>
    <n v="89.568677653758172"/>
    <m/>
    <n v="-18213.3"/>
    <n v="5292"/>
    <n v="980"/>
    <m/>
    <m/>
    <m/>
    <m/>
    <m/>
    <m/>
    <m/>
    <m/>
    <n v="0"/>
    <n v="130.70000000000073"/>
    <x v="1"/>
  </r>
  <r>
    <s v="40 / 24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8.795679999999997"/>
    <n v="41.51643"/>
    <n v="5.0962E-2"/>
    <m/>
    <n v="10.28125"/>
    <m/>
    <n v="7.7169999999999999E-3"/>
    <m/>
    <n v="1.2614E-2"/>
    <x v="1196"/>
    <n v="0.38971299999999998"/>
    <n v="101.22369999999999"/>
    <n v="89.429503527043494"/>
    <m/>
    <n v="-18205.7"/>
    <n v="5292"/>
    <n v="980"/>
    <m/>
    <m/>
    <m/>
    <m/>
    <m/>
    <m/>
    <m/>
    <m/>
    <n v="0"/>
    <n v="138.29999999999927"/>
    <x v="1"/>
  </r>
  <r>
    <s v="40 / 25 . "/>
    <s v="WHT01_Slab_host_contact_olivine_Profile_"/>
    <s v="olivine"/>
    <s v="exterior"/>
    <m/>
    <s v="Ol_180"/>
    <s v="yes"/>
    <s v="prof_1"/>
    <s v="AZ18 WHT01_Ol_180_prof_1"/>
    <m/>
    <x v="7"/>
    <d v="2022-02-01T00:00:00"/>
    <m/>
    <x v="1"/>
    <m/>
    <n v="48.86551"/>
    <n v="41.465470000000003"/>
    <n v="5.3862E-2"/>
    <m/>
    <n v="10.21879"/>
    <m/>
    <n v="8.482E-3"/>
    <m/>
    <n v="1.3004999999999999E-2"/>
    <x v="1197"/>
    <n v="0.39057999999999998"/>
    <n v="101.18770000000001"/>
    <n v="89.500411441790433"/>
    <m/>
    <n v="-18198"/>
    <n v="5292"/>
    <n v="980"/>
    <m/>
    <m/>
    <m/>
    <m/>
    <m/>
    <m/>
    <m/>
    <m/>
    <n v="0"/>
    <n v="146"/>
    <x v="1"/>
  </r>
  <r>
    <m/>
    <m/>
    <m/>
    <m/>
    <m/>
    <m/>
    <m/>
    <m/>
    <m/>
    <m/>
    <x v="4"/>
    <m/>
    <m/>
    <x v="1"/>
    <m/>
    <m/>
    <m/>
    <m/>
    <m/>
    <m/>
    <m/>
    <m/>
    <m/>
    <m/>
    <x v="35"/>
    <m/>
    <m/>
    <m/>
    <m/>
    <m/>
    <m/>
    <m/>
    <m/>
    <m/>
    <m/>
    <m/>
    <m/>
    <m/>
    <m/>
    <m/>
    <m/>
    <m/>
    <x v="0"/>
  </r>
  <r>
    <m/>
    <m/>
    <m/>
    <m/>
    <m/>
    <m/>
    <m/>
    <m/>
    <m/>
    <m/>
    <x v="4"/>
    <m/>
    <m/>
    <x v="1"/>
    <m/>
    <m/>
    <m/>
    <m/>
    <m/>
    <m/>
    <m/>
    <m/>
    <m/>
    <m/>
    <x v="35"/>
    <m/>
    <m/>
    <m/>
    <m/>
    <m/>
    <m/>
    <m/>
    <m/>
    <m/>
    <m/>
    <m/>
    <m/>
    <m/>
    <m/>
    <m/>
    <m/>
    <m/>
    <x v="0"/>
  </r>
  <r>
    <m/>
    <m/>
    <m/>
    <m/>
    <m/>
    <m/>
    <m/>
    <m/>
    <m/>
    <m/>
    <x v="4"/>
    <m/>
    <m/>
    <x v="1"/>
    <m/>
    <m/>
    <m/>
    <m/>
    <m/>
    <m/>
    <m/>
    <m/>
    <m/>
    <m/>
    <x v="35"/>
    <m/>
    <m/>
    <m/>
    <m/>
    <m/>
    <m/>
    <m/>
    <m/>
    <m/>
    <m/>
    <m/>
    <m/>
    <m/>
    <m/>
    <m/>
    <m/>
    <m/>
    <x v="0"/>
  </r>
  <r>
    <m/>
    <s v="Averages"/>
    <m/>
    <m/>
    <m/>
    <m/>
    <m/>
    <m/>
    <m/>
    <m/>
    <x v="4"/>
    <m/>
    <m/>
    <x v="0"/>
    <s v="Count"/>
    <m/>
    <m/>
    <m/>
    <m/>
    <m/>
    <m/>
    <m/>
    <m/>
    <m/>
    <x v="35"/>
    <m/>
    <m/>
    <m/>
    <m/>
    <m/>
    <m/>
    <m/>
    <m/>
    <m/>
    <m/>
    <m/>
    <m/>
    <m/>
    <m/>
    <m/>
    <m/>
    <m/>
    <x v="0"/>
  </r>
  <r>
    <m/>
    <s v="Olivine"/>
    <m/>
    <m/>
    <m/>
    <m/>
    <m/>
    <m/>
    <m/>
    <m/>
    <x v="4"/>
    <m/>
    <m/>
    <x v="0"/>
    <m/>
    <m/>
    <m/>
    <m/>
    <m/>
    <m/>
    <m/>
    <m/>
    <m/>
    <m/>
    <x v="35"/>
    <m/>
    <m/>
    <m/>
    <m/>
    <m/>
    <m/>
    <m/>
    <m/>
    <m/>
    <m/>
    <m/>
    <m/>
    <m/>
    <m/>
    <m/>
    <m/>
    <m/>
    <x v="0"/>
  </r>
  <r>
    <m/>
    <s v="GCB1"/>
    <m/>
    <m/>
    <m/>
    <m/>
    <m/>
    <m/>
    <m/>
    <m/>
    <x v="4"/>
    <m/>
    <m/>
    <x v="0"/>
    <m/>
    <m/>
    <m/>
    <m/>
    <m/>
    <m/>
    <m/>
    <m/>
    <m/>
    <m/>
    <x v="35"/>
    <m/>
    <m/>
    <m/>
    <m/>
    <m/>
    <m/>
    <m/>
    <m/>
    <m/>
    <m/>
    <m/>
    <m/>
    <m/>
    <m/>
    <m/>
    <m/>
    <m/>
    <x v="0"/>
  </r>
  <r>
    <m/>
    <s v="Primary"/>
    <m/>
    <m/>
    <m/>
    <m/>
    <m/>
    <m/>
    <m/>
    <m/>
    <x v="4"/>
    <m/>
    <m/>
    <x v="0"/>
    <n v="16"/>
    <n v="49.733313425925935"/>
    <n v="40.194301111111116"/>
    <n v="5.3488148148148153E-2"/>
    <n v="1.2640222222222223E-2"/>
    <n v="9.6857454259259246"/>
    <m/>
    <n v="7.6849999999999991E-3"/>
    <n v="1.9658749999999999E-2"/>
    <n v="5.0306851851851849E-3"/>
    <x v="1198"/>
    <n v="0.37166409259259264"/>
    <n v="100.22582888888888"/>
    <n v="90.150431047413662"/>
    <m/>
    <m/>
    <m/>
    <m/>
    <m/>
    <m/>
    <m/>
    <m/>
    <m/>
    <m/>
    <m/>
    <m/>
    <m/>
    <m/>
    <x v="0"/>
  </r>
  <r>
    <m/>
    <s v="stdev"/>
    <m/>
    <m/>
    <m/>
    <m/>
    <m/>
    <m/>
    <m/>
    <m/>
    <x v="4"/>
    <m/>
    <m/>
    <x v="0"/>
    <m/>
    <n v="0.3225398309828042"/>
    <n v="1.133105694764545"/>
    <n v="1.5389721719518213E-2"/>
    <n v="6.7506205873034729E-3"/>
    <n v="0.32574675484351723"/>
    <m/>
    <n v="3.2765944507131867E-3"/>
    <n v="4.9108264324856758E-3"/>
    <n v="2.9098333453440447E-3"/>
    <x v="1199"/>
    <n v="2.0335204230805495E-2"/>
    <n v="1.1574083349704858"/>
    <n v="0.33814266879837002"/>
    <m/>
    <m/>
    <m/>
    <m/>
    <m/>
    <m/>
    <m/>
    <m/>
    <m/>
    <m/>
    <m/>
    <m/>
    <m/>
    <m/>
    <x v="0"/>
  </r>
  <r>
    <m/>
    <s v="Secondary"/>
    <m/>
    <m/>
    <m/>
    <m/>
    <m/>
    <m/>
    <m/>
    <m/>
    <x v="4"/>
    <m/>
    <m/>
    <x v="0"/>
    <n v="3"/>
    <n v="50.671419999999991"/>
    <n v="40.335724999999996"/>
    <n v="0.17655299999999999"/>
    <n v="7.1690333333333342E-2"/>
    <n v="7.5605896666666661"/>
    <m/>
    <n v="2.9342000000000003E-2"/>
    <n v="1.9745000000000001E-3"/>
    <n v="8.8156666666666661E-3"/>
    <x v="1200"/>
    <n v="0.32072466666666671"/>
    <n v="99.316459999999992"/>
    <n v="92.272142711931039"/>
    <m/>
    <m/>
    <m/>
    <m/>
    <m/>
    <m/>
    <m/>
    <m/>
    <m/>
    <m/>
    <m/>
    <m/>
    <m/>
    <m/>
    <x v="0"/>
  </r>
  <r>
    <m/>
    <s v="stdev"/>
    <m/>
    <m/>
    <m/>
    <m/>
    <m/>
    <m/>
    <m/>
    <m/>
    <x v="4"/>
    <m/>
    <m/>
    <x v="0"/>
    <m/>
    <n v="1.1199523070202571"/>
    <n v="0.53432933526524518"/>
    <n v="3.1340005695596244E-2"/>
    <n v="3.2044912955621091E-2"/>
    <n v="0.67305888514329404"/>
    <m/>
    <n v="3.7295699483988766E-3"/>
    <n v="2.6226590514209047E-3"/>
    <n v="1.3078594470864724E-3"/>
    <x v="1201"/>
    <n v="4.4466558415660114E-2"/>
    <n v="1.2113364755921481"/>
    <n v="0.73351210289397684"/>
    <m/>
    <m/>
    <m/>
    <m/>
    <m/>
    <m/>
    <m/>
    <m/>
    <m/>
    <m/>
    <m/>
    <m/>
    <m/>
    <m/>
    <x v="0"/>
  </r>
  <r>
    <m/>
    <s v="AZ18WHT1"/>
    <m/>
    <m/>
    <m/>
    <m/>
    <m/>
    <m/>
    <m/>
    <m/>
    <x v="4"/>
    <m/>
    <m/>
    <x v="0"/>
    <m/>
    <m/>
    <m/>
    <m/>
    <m/>
    <m/>
    <m/>
    <m/>
    <m/>
    <m/>
    <x v="35"/>
    <m/>
    <m/>
    <m/>
    <m/>
    <m/>
    <m/>
    <m/>
    <m/>
    <m/>
    <m/>
    <m/>
    <m/>
    <m/>
    <m/>
    <m/>
    <m/>
    <m/>
    <x v="0"/>
  </r>
  <r>
    <m/>
    <s v="Primary"/>
    <m/>
    <m/>
    <m/>
    <m/>
    <m/>
    <m/>
    <m/>
    <m/>
    <x v="4"/>
    <m/>
    <m/>
    <x v="0"/>
    <n v="8"/>
    <n v="49.246669374999996"/>
    <n v="40.91752312500001"/>
    <n v="5.6586124999999994E-2"/>
    <n v="1.1248166666666668E-2"/>
    <n v="10.071136687499997"/>
    <m/>
    <n v="9.6535625000000007E-3"/>
    <n v="1.8380416666666666E-2"/>
    <n v="1.10854375E-2"/>
    <x v="1202"/>
    <n v="0.38125768750000005"/>
    <n v="100.8616875"/>
    <n v="89.707969236898577"/>
    <m/>
    <m/>
    <m/>
    <m/>
    <m/>
    <m/>
    <m/>
    <m/>
    <m/>
    <m/>
    <m/>
    <m/>
    <m/>
    <m/>
    <x v="0"/>
  </r>
  <r>
    <m/>
    <s v="stdev"/>
    <m/>
    <m/>
    <m/>
    <m/>
    <m/>
    <m/>
    <m/>
    <m/>
    <x v="4"/>
    <m/>
    <m/>
    <x v="0"/>
    <m/>
    <n v="0.74597216642864728"/>
    <n v="0.56228138886407775"/>
    <n v="7.2653317692082491E-3"/>
    <n v="6.6815606984196906E-3"/>
    <n v="0.18414377524449724"/>
    <m/>
    <n v="2.1960422876544676E-3"/>
    <n v="5.8715219563017359E-3"/>
    <n v="3.2171202437117573E-3"/>
    <x v="1203"/>
    <n v="1.7455822981529687E-2"/>
    <n v="1.3310823735366646"/>
    <n v="0.14730698565040917"/>
    <m/>
    <m/>
    <m/>
    <m/>
    <m/>
    <m/>
    <m/>
    <m/>
    <m/>
    <m/>
    <m/>
    <m/>
    <m/>
    <m/>
    <x v="0"/>
  </r>
  <r>
    <m/>
    <s v="Secondary"/>
    <m/>
    <m/>
    <m/>
    <m/>
    <m/>
    <m/>
    <m/>
    <m/>
    <x v="4"/>
    <m/>
    <m/>
    <x v="0"/>
    <n v="15"/>
    <n v="50.384950000000003"/>
    <n v="40.457377727272728"/>
    <n v="0.15840695454545453"/>
    <n v="6.7245000000000013E-2"/>
    <n v="8.9068734999999997"/>
    <m/>
    <n v="3.2680727272727271E-2"/>
    <n v="9.501318181818182E-3"/>
    <n v="2.0539000000000002E-2"/>
    <x v="1204"/>
    <n v="0.36035872727272728"/>
    <n v="100.51373454545455"/>
    <n v="90.973812988028058"/>
    <m/>
    <m/>
    <m/>
    <m/>
    <m/>
    <m/>
    <m/>
    <m/>
    <m/>
    <m/>
    <m/>
    <m/>
    <m/>
    <m/>
    <x v="0"/>
  </r>
  <r>
    <m/>
    <s v="stdev"/>
    <m/>
    <m/>
    <m/>
    <m/>
    <m/>
    <m/>
    <m/>
    <m/>
    <x v="4"/>
    <m/>
    <m/>
    <x v="0"/>
    <m/>
    <n v="1.0005612104975796"/>
    <n v="1.0694181835618297"/>
    <n v="3.6756324666618066E-2"/>
    <n v="3.7397720386854204E-2"/>
    <n v="0.89087281792931017"/>
    <m/>
    <n v="3.0390631181934406E-2"/>
    <n v="1.0308712359600836E-2"/>
    <n v="5.2967859167252634E-3"/>
    <x v="1205"/>
    <n v="5.8986786450285461E-2"/>
    <n v="1.4146670353419264"/>
    <n v="0.9452313584037445"/>
    <m/>
    <m/>
    <m/>
    <m/>
    <m/>
    <m/>
    <m/>
    <m/>
    <m/>
    <m/>
    <m/>
    <m/>
    <m/>
    <m/>
    <x v="0"/>
  </r>
  <r>
    <m/>
    <s v="AZ18WHT6"/>
    <m/>
    <m/>
    <m/>
    <m/>
    <m/>
    <m/>
    <m/>
    <m/>
    <x v="4"/>
    <m/>
    <m/>
    <x v="0"/>
    <m/>
    <m/>
    <m/>
    <m/>
    <m/>
    <m/>
    <m/>
    <m/>
    <m/>
    <m/>
    <x v="35"/>
    <m/>
    <m/>
    <m/>
    <m/>
    <m/>
    <m/>
    <m/>
    <m/>
    <m/>
    <m/>
    <m/>
    <m/>
    <m/>
    <m/>
    <m/>
    <m/>
    <m/>
    <x v="0"/>
  </r>
  <r>
    <m/>
    <s v="Primary"/>
    <m/>
    <m/>
    <m/>
    <m/>
    <m/>
    <m/>
    <m/>
    <m/>
    <x v="4"/>
    <m/>
    <m/>
    <x v="0"/>
    <n v="2"/>
    <n v="49.728202500000002"/>
    <n v="40.769500000000001"/>
    <n v="4.1439000000000004E-2"/>
    <n v="1.2007500000000001E-2"/>
    <n v="9.1049397499999998"/>
    <m/>
    <n v="4.594666666666667E-3"/>
    <n v="5.9907499999999995E-3"/>
    <n v="3.0279999999999994E-3"/>
    <x v="1206"/>
    <n v="0.39956025000000001"/>
    <n v="100.19479000000001"/>
    <n v="90.686008669549068"/>
    <m/>
    <m/>
    <m/>
    <m/>
    <m/>
    <m/>
    <m/>
    <m/>
    <m/>
    <m/>
    <m/>
    <m/>
    <m/>
    <m/>
    <x v="0"/>
  </r>
  <r>
    <m/>
    <s v="stdev"/>
    <m/>
    <m/>
    <m/>
    <m/>
    <m/>
    <m/>
    <m/>
    <m/>
    <x v="4"/>
    <m/>
    <m/>
    <x v="0"/>
    <m/>
    <n v="0.73532320428389197"/>
    <n v="0.70298135698371633"/>
    <n v="2.9818192433479253E-3"/>
    <n v="1.0854089091213504E-3"/>
    <n v="0.19777216271823972"/>
    <m/>
    <n v="5.3118812423973991E-3"/>
    <n v="2.523511756131394E-3"/>
    <n v="2.547626738751186E-3"/>
    <x v="1207"/>
    <n v="5.4187041116857413E-3"/>
    <n v="1.6113647516520491"/>
    <n v="8.1477370630247806E-2"/>
    <m/>
    <m/>
    <m/>
    <m/>
    <m/>
    <m/>
    <m/>
    <m/>
    <m/>
    <m/>
    <m/>
    <m/>
    <m/>
    <m/>
    <x v="0"/>
  </r>
  <r>
    <m/>
    <s v="Secondary"/>
    <m/>
    <m/>
    <m/>
    <m/>
    <m/>
    <m/>
    <m/>
    <m/>
    <x v="4"/>
    <m/>
    <m/>
    <x v="0"/>
    <n v="3"/>
    <n v="51.717736666666667"/>
    <n v="39.490095000000004"/>
    <n v="0.44681616666666657"/>
    <n v="7.4422499999999989E-2"/>
    <n v="6.9803078333333319"/>
    <m/>
    <n v="0.16316800000000001"/>
    <n v="2.9537999999999999E-3"/>
    <n v="5.9285000000000006E-3"/>
    <x v="1208"/>
    <n v="0.40156416666666667"/>
    <n v="99.358708333333311"/>
    <n v="92.960331507822104"/>
    <m/>
    <m/>
    <m/>
    <m/>
    <m/>
    <m/>
    <m/>
    <m/>
    <m/>
    <m/>
    <m/>
    <m/>
    <m/>
    <m/>
    <x v="0"/>
  </r>
  <r>
    <m/>
    <s v="stdev"/>
    <m/>
    <m/>
    <m/>
    <m/>
    <m/>
    <m/>
    <m/>
    <m/>
    <x v="4"/>
    <m/>
    <m/>
    <x v="0"/>
    <m/>
    <n v="0.42734412370672487"/>
    <n v="1.9613121762406913"/>
    <n v="0.62445108805331329"/>
    <n v="4.4825756409308554E-2"/>
    <n v="0.23706540603083898"/>
    <m/>
    <n v="0.28467585734304901"/>
    <n v="2.1996961608367642E-3"/>
    <n v="5.450892284754854E-3"/>
    <x v="1209"/>
    <n v="2.131577267111533E-2"/>
    <n v="1.7834074751376003"/>
    <n v="0.26997397780899957"/>
    <m/>
    <m/>
    <m/>
    <m/>
    <m/>
    <m/>
    <m/>
    <m/>
    <m/>
    <m/>
    <m/>
    <m/>
    <m/>
    <m/>
    <x v="0"/>
  </r>
  <r>
    <m/>
    <m/>
    <m/>
    <m/>
    <m/>
    <m/>
    <m/>
    <m/>
    <m/>
    <m/>
    <x v="4"/>
    <m/>
    <m/>
    <x v="0"/>
    <m/>
    <m/>
    <m/>
    <m/>
    <m/>
    <m/>
    <m/>
    <m/>
    <m/>
    <m/>
    <x v="35"/>
    <m/>
    <m/>
    <m/>
    <m/>
    <m/>
    <m/>
    <m/>
    <m/>
    <m/>
    <m/>
    <m/>
    <m/>
    <m/>
    <m/>
    <m/>
    <m/>
    <m/>
    <x v="0"/>
  </r>
  <r>
    <m/>
    <s v="Xenocrysts"/>
    <m/>
    <m/>
    <m/>
    <m/>
    <m/>
    <m/>
    <m/>
    <m/>
    <x v="4"/>
    <m/>
    <m/>
    <x v="0"/>
    <n v="2"/>
    <n v="49.336085098039227"/>
    <n v="40.392765294117645"/>
    <n v="3.7576156862745104E-2"/>
    <n v="9.6364814814814802E-3"/>
    <n v="9.769345039215688"/>
    <e v="#DIV/0!"/>
    <n v="7.2014074074074064E-3"/>
    <n v="2.5715000000000004E-3"/>
    <n v="5.2974313725490194E-3"/>
    <x v="1210"/>
    <n v="0.38040270588235298"/>
    <n v="100.07843215686273"/>
    <n v="89.999942732758541"/>
    <m/>
    <m/>
    <m/>
    <m/>
    <m/>
    <m/>
    <m/>
    <m/>
    <m/>
    <m/>
    <m/>
    <m/>
    <m/>
    <m/>
    <x v="0"/>
  </r>
  <r>
    <m/>
    <s v="stdev"/>
    <m/>
    <m/>
    <m/>
    <m/>
    <m/>
    <m/>
    <m/>
    <m/>
    <x v="4"/>
    <m/>
    <m/>
    <x v="0"/>
    <m/>
    <n v="0.54473973708286305"/>
    <n v="0.43052735244448753"/>
    <n v="9.56816045982542E-3"/>
    <n v="5.0512548004077173E-3"/>
    <n v="0.44501742610675227"/>
    <e v="#DIV/0!"/>
    <n v="1.7812962959112561E-3"/>
    <n v="1.6798324618842195E-3"/>
    <n v="2.8426166930134457E-3"/>
    <x v="1211"/>
    <n v="2.8467068971806488E-2"/>
    <n v="0.38740248181521342"/>
    <n v="0.50256882473540021"/>
    <m/>
    <m/>
    <m/>
    <m/>
    <m/>
    <m/>
    <m/>
    <m/>
    <m/>
    <m/>
    <m/>
    <m/>
    <m/>
    <m/>
    <x v="0"/>
  </r>
  <r>
    <m/>
    <s v="Phenocrysts"/>
    <m/>
    <m/>
    <m/>
    <m/>
    <m/>
    <m/>
    <m/>
    <m/>
    <x v="4"/>
    <m/>
    <m/>
    <x v="0"/>
    <s v="Multiple Profiles"/>
    <n v="45.88512609593203"/>
    <n v="40.184504650880399"/>
    <n v="0.15592805221615041"/>
    <n v="2.6852739583333327E-2"/>
    <n v="14.312401664238001"/>
    <m/>
    <n v="4.181889963503653E-2"/>
    <n v="1.9295199999999995E-2"/>
    <n v="2.0885929568913178E-2"/>
    <x v="1212"/>
    <n v="0.25711929872495443"/>
    <n v="101.06361871888294"/>
    <n v="85.047127946704052"/>
    <m/>
    <m/>
    <m/>
    <m/>
    <m/>
    <m/>
    <m/>
    <m/>
    <m/>
    <m/>
    <m/>
    <m/>
    <m/>
    <m/>
    <x v="0"/>
  </r>
  <r>
    <m/>
    <s v="stdev"/>
    <m/>
    <m/>
    <m/>
    <m/>
    <m/>
    <m/>
    <m/>
    <m/>
    <x v="4"/>
    <m/>
    <m/>
    <x v="0"/>
    <m/>
    <n v="2.6475777214996317"/>
    <n v="1.0932891194251741"/>
    <n v="0.2173405463851269"/>
    <n v="1.5673487889280108E-2"/>
    <n v="2.550194874404748"/>
    <m/>
    <n v="0.29259270531442388"/>
    <n v="2.4479189192451681E-2"/>
    <n v="9.0790951871658754E-2"/>
    <x v="1213"/>
    <n v="7.1554459430509865E-2"/>
    <n v="2.0773311662419709"/>
    <n v="3.0122221099270807"/>
    <m/>
    <m/>
    <m/>
    <m/>
    <m/>
    <m/>
    <m/>
    <m/>
    <m/>
    <m/>
    <m/>
    <m/>
    <m/>
    <m/>
    <x v="0"/>
  </r>
  <r>
    <m/>
    <m/>
    <m/>
    <m/>
    <m/>
    <m/>
    <m/>
    <m/>
    <m/>
    <m/>
    <x v="4"/>
    <m/>
    <m/>
    <x v="1"/>
    <m/>
    <m/>
    <m/>
    <m/>
    <m/>
    <m/>
    <m/>
    <m/>
    <m/>
    <m/>
    <x v="35"/>
    <m/>
    <m/>
    <m/>
    <m/>
    <m/>
    <m/>
    <m/>
    <m/>
    <m/>
    <m/>
    <m/>
    <m/>
    <m/>
    <m/>
    <m/>
    <m/>
    <m/>
    <x v="0"/>
  </r>
  <r>
    <m/>
    <m/>
    <m/>
    <m/>
    <m/>
    <m/>
    <m/>
    <m/>
    <m/>
    <m/>
    <x v="4"/>
    <m/>
    <m/>
    <x v="1"/>
    <m/>
    <m/>
    <m/>
    <m/>
    <m/>
    <m/>
    <m/>
    <m/>
    <m/>
    <m/>
    <x v="35"/>
    <m/>
    <m/>
    <m/>
    <m/>
    <m/>
    <m/>
    <m/>
    <m/>
    <m/>
    <m/>
    <m/>
    <m/>
    <m/>
    <m/>
    <m/>
    <m/>
    <m/>
    <x v="0"/>
  </r>
  <r>
    <m/>
    <m/>
    <m/>
    <m/>
    <m/>
    <m/>
    <m/>
    <m/>
    <m/>
    <m/>
    <x v="4"/>
    <m/>
    <m/>
    <x v="1"/>
    <m/>
    <m/>
    <m/>
    <m/>
    <m/>
    <m/>
    <m/>
    <m/>
    <m/>
    <m/>
    <x v="35"/>
    <m/>
    <m/>
    <m/>
    <m/>
    <m/>
    <m/>
    <m/>
    <m/>
    <m/>
    <m/>
    <m/>
    <m/>
    <m/>
    <m/>
    <m/>
    <m/>
    <m/>
    <x v="0"/>
  </r>
  <r>
    <m/>
    <m/>
    <m/>
    <m/>
    <m/>
    <m/>
    <m/>
    <m/>
    <m/>
    <m/>
    <x v="4"/>
    <m/>
    <m/>
    <x v="1"/>
    <m/>
    <m/>
    <m/>
    <m/>
    <m/>
    <m/>
    <m/>
    <m/>
    <m/>
    <m/>
    <x v="35"/>
    <m/>
    <m/>
    <m/>
    <m/>
    <m/>
    <m/>
    <m/>
    <m/>
    <m/>
    <m/>
    <m/>
    <m/>
    <m/>
    <m/>
    <m/>
    <m/>
    <m/>
    <x v="0"/>
  </r>
  <r>
    <m/>
    <m/>
    <m/>
    <m/>
    <m/>
    <m/>
    <m/>
    <m/>
    <m/>
    <m/>
    <x v="4"/>
    <m/>
    <m/>
    <x v="1"/>
    <m/>
    <m/>
    <m/>
    <m/>
    <m/>
    <m/>
    <m/>
    <m/>
    <m/>
    <m/>
    <x v="35"/>
    <m/>
    <m/>
    <m/>
    <m/>
    <m/>
    <m/>
    <m/>
    <m/>
    <m/>
    <m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11C20-28B3-324E-8CAB-6647C1C6467D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S29" firstHeaderRow="0" firstDataRow="1" firstDataCol="1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7"/>
        <item x="6"/>
        <item x="0"/>
        <item x="9"/>
        <item x="2"/>
        <item x="10"/>
        <item x="5"/>
        <item x="1"/>
        <item x="3"/>
        <item x="8"/>
        <item x="4"/>
        <item t="default"/>
      </items>
    </pivotField>
    <pivotField showAll="0"/>
    <pivotField showAll="0"/>
    <pivotField axis="axisRow" showAll="0">
      <items count="3">
        <item sd="0" x="0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dataField="1" showAll="0"/>
    <pivotField dataField="1" showAll="0">
      <items count="1215">
        <item x="1209"/>
        <item x="1211"/>
        <item x="1199"/>
        <item x="1203"/>
        <item x="1207"/>
        <item x="1201"/>
        <item x="911"/>
        <item x="1205"/>
        <item x="1213"/>
        <item x="787"/>
        <item x="489"/>
        <item x="677"/>
        <item x="663"/>
        <item x="662"/>
        <item x="664"/>
        <item x="889"/>
        <item x="1208"/>
        <item x="784"/>
        <item x="789"/>
        <item x="815"/>
        <item x="870"/>
        <item x="869"/>
        <item x="785"/>
        <item x="670"/>
        <item x="814"/>
        <item x="665"/>
        <item x="871"/>
        <item x="788"/>
        <item x="455"/>
        <item x="1101"/>
        <item x="1142"/>
        <item x="816"/>
        <item x="966"/>
        <item x="1139"/>
        <item x="671"/>
        <item x="790"/>
        <item x="792"/>
        <item x="786"/>
        <item x="782"/>
        <item x="1102"/>
        <item x="678"/>
        <item x="813"/>
        <item x="1011"/>
        <item x="20"/>
        <item x="19"/>
        <item x="968"/>
        <item x="21"/>
        <item x="783"/>
        <item x="779"/>
        <item x="1103"/>
        <item x="1143"/>
        <item x="791"/>
        <item x="1100"/>
        <item x="1099"/>
        <item x="781"/>
        <item x="794"/>
        <item x="976"/>
        <item x="817"/>
        <item x="967"/>
        <item x="1098"/>
        <item x="669"/>
        <item x="676"/>
        <item x="811"/>
        <item x="668"/>
        <item x="778"/>
        <item x="818"/>
        <item x="667"/>
        <item x="780"/>
        <item x="793"/>
        <item x="810"/>
        <item x="777"/>
        <item x="812"/>
        <item x="594"/>
        <item x="33"/>
        <item x="979"/>
        <item x="1072"/>
        <item x="795"/>
        <item x="872"/>
        <item x="85"/>
        <item x="983"/>
        <item x="993"/>
        <item x="1073"/>
        <item x="807"/>
        <item x="987"/>
        <item x="984"/>
        <item x="446"/>
        <item x="819"/>
        <item x="775"/>
        <item x="666"/>
        <item x="977"/>
        <item x="1013"/>
        <item x="796"/>
        <item x="988"/>
        <item x="916"/>
        <item x="914"/>
        <item x="1074"/>
        <item x="820"/>
        <item x="985"/>
        <item x="228"/>
        <item x="449"/>
        <item x="917"/>
        <item x="774"/>
        <item x="919"/>
        <item x="873"/>
        <item x="773"/>
        <item x="36"/>
        <item x="1069"/>
        <item x="457"/>
        <item x="1071"/>
        <item x="913"/>
        <item x="799"/>
        <item x="981"/>
        <item x="1016"/>
        <item x="776"/>
        <item x="918"/>
        <item x="841"/>
        <item x="898"/>
        <item x="800"/>
        <item x="1104"/>
        <item x="771"/>
        <item x="542"/>
        <item x="1137"/>
        <item x="26"/>
        <item x="974"/>
        <item x="675"/>
        <item x="1070"/>
        <item x="797"/>
        <item x="724"/>
        <item x="881"/>
        <item x="1050"/>
        <item x="882"/>
        <item x="986"/>
        <item x="1012"/>
        <item x="809"/>
        <item x="821"/>
        <item x="1206"/>
        <item x="798"/>
        <item x="921"/>
        <item x="915"/>
        <item x="1105"/>
        <item x="726"/>
        <item x="997"/>
        <item x="887"/>
        <item x="894"/>
        <item x="978"/>
        <item x="1147"/>
        <item x="1049"/>
        <item x="843"/>
        <item x="749"/>
        <item x="672"/>
        <item x="1146"/>
        <item x="1141"/>
        <item x="995"/>
        <item x="920"/>
        <item x="883"/>
        <item x="899"/>
        <item x="980"/>
        <item x="874"/>
        <item x="839"/>
        <item x="1204"/>
        <item x="969"/>
        <item x="1136"/>
        <item x="992"/>
        <item x="897"/>
        <item x="100"/>
        <item x="823"/>
        <item x="878"/>
        <item x="982"/>
        <item x="896"/>
        <item x="1075"/>
        <item x="769"/>
        <item x="443"/>
        <item x="255"/>
        <item x="924"/>
        <item x="875"/>
        <item x="440"/>
        <item x="1127"/>
        <item x="750"/>
        <item x="772"/>
        <item x="742"/>
        <item x="822"/>
        <item x="886"/>
        <item x="990"/>
        <item x="699"/>
        <item x="744"/>
        <item x="1051"/>
        <item x="1145"/>
        <item x="840"/>
        <item x="659"/>
        <item x="468"/>
        <item x="728"/>
        <item x="452"/>
        <item x="876"/>
        <item x="740"/>
        <item x="1009"/>
        <item x="877"/>
        <item x="922"/>
        <item x="1135"/>
        <item x="450"/>
        <item x="884"/>
        <item x="828"/>
        <item x="746"/>
        <item x="729"/>
        <item x="1124"/>
        <item x="768"/>
        <item x="467"/>
        <item x="1106"/>
        <item x="741"/>
        <item x="999"/>
        <item x="996"/>
        <item x="748"/>
        <item x="577"/>
        <item x="745"/>
        <item x="808"/>
        <item x="1200"/>
        <item x="767"/>
        <item x="720"/>
        <item x="731"/>
        <item x="923"/>
        <item x="770"/>
        <item x="673"/>
        <item x="698"/>
        <item x="593"/>
        <item x="885"/>
        <item x="459"/>
        <item x="1076"/>
        <item x="802"/>
        <item x="701"/>
        <item x="1121"/>
        <item x="694"/>
        <item x="1133"/>
        <item x="880"/>
        <item x="695"/>
        <item x="700"/>
        <item x="251"/>
        <item x="925"/>
        <item x="844"/>
        <item x="727"/>
        <item x="879"/>
        <item x="1048"/>
        <item x="903"/>
        <item x="842"/>
        <item x="908"/>
        <item x="717"/>
        <item x="838"/>
        <item x="900"/>
        <item x="975"/>
        <item x="723"/>
        <item x="245"/>
        <item x="803"/>
        <item x="893"/>
        <item x="719"/>
        <item x="438"/>
        <item x="454"/>
        <item x="730"/>
        <item x="725"/>
        <item x="912"/>
        <item x="674"/>
        <item x="1086"/>
        <item x="805"/>
        <item x="1155"/>
        <item x="837"/>
        <item x="1122"/>
        <item x="1097"/>
        <item x="747"/>
        <item x="442"/>
        <item x="1077"/>
        <item x="696"/>
        <item x="888"/>
        <item x="836"/>
        <item x="892"/>
        <item x="865"/>
        <item x="1182"/>
        <item x="1068"/>
        <item x="87"/>
        <item x="927"/>
        <item x="825"/>
        <item x="901"/>
        <item x="1153"/>
        <item x="736"/>
        <item x="1171"/>
        <item x="546"/>
        <item x="91"/>
        <item x="827"/>
        <item x="991"/>
        <item x="963"/>
        <item x="1148"/>
        <item x="1107"/>
        <item x="722"/>
        <item x="1156"/>
        <item x="1149"/>
        <item x="1193"/>
        <item x="910"/>
        <item x="1157"/>
        <item x="1028"/>
        <item x="861"/>
        <item x="679"/>
        <item x="1173"/>
        <item x="895"/>
        <item x="1014"/>
        <item x="859"/>
        <item x="863"/>
        <item x="801"/>
        <item x="1001"/>
        <item x="824"/>
        <item x="657"/>
        <item x="845"/>
        <item x="465"/>
        <item x="248"/>
        <item x="962"/>
        <item x="693"/>
        <item x="1084"/>
        <item x="1197"/>
        <item x="856"/>
        <item x="1002"/>
        <item x="826"/>
        <item x="835"/>
        <item x="1052"/>
        <item x="734"/>
        <item x="1090"/>
        <item x="1080"/>
        <item x="1188"/>
        <item x="1109"/>
        <item x="89"/>
        <item x="1115"/>
        <item x="860"/>
        <item x="906"/>
        <item x="377"/>
        <item x="929"/>
        <item x="1144"/>
        <item x="1078"/>
        <item x="721"/>
        <item x="544"/>
        <item x="804"/>
        <item x="907"/>
        <item x="1085"/>
        <item x="247"/>
        <item x="1062"/>
        <item x="1063"/>
        <item x="264"/>
        <item x="456"/>
        <item x="697"/>
        <item x="472"/>
        <item x="470"/>
        <item x="1202"/>
        <item x="1018"/>
        <item x="956"/>
        <item x="1091"/>
        <item x="655"/>
        <item x="1159"/>
        <item x="1195"/>
        <item x="846"/>
        <item x="1081"/>
        <item x="74"/>
        <item x="994"/>
        <item x="926"/>
        <item x="1054"/>
        <item x="254"/>
        <item x="1112"/>
        <item x="541"/>
        <item x="1110"/>
        <item x="1116"/>
        <item x="1163"/>
        <item x="1096"/>
        <item x="743"/>
        <item x="868"/>
        <item x="904"/>
        <item x="1160"/>
        <item x="1093"/>
        <item x="464"/>
        <item x="1003"/>
        <item x="448"/>
        <item x="545"/>
        <item x="481"/>
        <item x="739"/>
        <item x="1164"/>
        <item x="1060"/>
        <item x="1117"/>
        <item x="1194"/>
        <item x="1004"/>
        <item x="718"/>
        <item x="31"/>
        <item x="336"/>
        <item x="1181"/>
        <item x="1034"/>
        <item x="1128"/>
        <item x="1185"/>
        <item x="1094"/>
        <item x="1108"/>
        <item x="335"/>
        <item x="965"/>
        <item x="482"/>
        <item x="262"/>
        <item x="460"/>
        <item x="1114"/>
        <item x="1031"/>
        <item x="862"/>
        <item x="1079"/>
        <item x="1154"/>
        <item x="266"/>
        <item x="1092"/>
        <item x="834"/>
        <item x="1162"/>
        <item x="1140"/>
        <item x="441"/>
        <item x="376"/>
        <item x="1053"/>
        <item x="909"/>
        <item x="867"/>
        <item x="972"/>
        <item x="512"/>
        <item x="1005"/>
        <item x="1180"/>
        <item x="1087"/>
        <item x="337"/>
        <item x="964"/>
        <item x="462"/>
        <item x="1172"/>
        <item x="1056"/>
        <item x="970"/>
        <item x="1210"/>
        <item x="1089"/>
        <item x="1064"/>
        <item x="434"/>
        <item x="998"/>
        <item x="1042"/>
        <item x="1191"/>
        <item x="864"/>
        <item x="249"/>
        <item x="1125"/>
        <item x="1184"/>
        <item x="1065"/>
        <item x="1041"/>
        <item x="1057"/>
        <item x="1029"/>
        <item x="1095"/>
        <item x="90"/>
        <item x="858"/>
        <item x="1165"/>
        <item x="1158"/>
        <item x="474"/>
        <item x="1039"/>
        <item x="458"/>
        <item x="716"/>
        <item x="1040"/>
        <item x="857"/>
        <item x="1192"/>
        <item x="830"/>
        <item x="866"/>
        <item x="78"/>
        <item x="681"/>
        <item x="735"/>
        <item x="1167"/>
        <item x="265"/>
        <item x="445"/>
        <item x="765"/>
        <item x="478"/>
        <item x="851"/>
        <item x="1067"/>
        <item x="1058"/>
        <item x="733"/>
        <item x="1183"/>
        <item x="83"/>
        <item x="905"/>
        <item x="1006"/>
        <item x="1037"/>
        <item x="1138"/>
        <item x="379"/>
        <item x="1046"/>
        <item x="528"/>
        <item x="832"/>
        <item x="82"/>
        <item x="253"/>
        <item x="1059"/>
        <item x="1152"/>
        <item x="1010"/>
        <item x="847"/>
        <item x="902"/>
        <item x="18"/>
        <item x="477"/>
        <item x="1161"/>
        <item x="1151"/>
        <item x="1190"/>
        <item x="1168"/>
        <item x="1030"/>
        <item x="1150"/>
        <item x="1083"/>
        <item x="1061"/>
        <item x="738"/>
        <item x="284"/>
        <item x="283"/>
        <item x="854"/>
        <item x="521"/>
        <item x="451"/>
        <item x="680"/>
        <item x="732"/>
        <item x="853"/>
        <item x="1169"/>
        <item x="829"/>
        <item x="9"/>
        <item x="1055"/>
        <item x="1170"/>
        <item x="1035"/>
        <item x="463"/>
        <item x="538"/>
        <item x="849"/>
        <item x="1187"/>
        <item x="453"/>
        <item x="955"/>
        <item x="2"/>
        <item x="1027"/>
        <item x="435"/>
        <item x="1082"/>
        <item x="1032"/>
        <item x="540"/>
        <item x="973"/>
        <item x="766"/>
        <item x="1189"/>
        <item x="1007"/>
        <item x="1111"/>
        <item x="682"/>
        <item x="1113"/>
        <item x="833"/>
        <item x="1036"/>
        <item x="1066"/>
        <item x="473"/>
        <item x="1088"/>
        <item x="683"/>
        <item x="891"/>
        <item x="1044"/>
        <item x="500"/>
        <item x="831"/>
        <item x="948"/>
        <item x="476"/>
        <item x="1186"/>
        <item x="1038"/>
        <item x="535"/>
        <item x="84"/>
        <item x="928"/>
        <item x="1196"/>
        <item x="1047"/>
        <item x="806"/>
        <item x="646"/>
        <item x="971"/>
        <item x="16"/>
        <item x="1043"/>
        <item x="250"/>
        <item x="439"/>
        <item x="504"/>
        <item x="62"/>
        <item x="1166"/>
        <item x="37"/>
        <item x="466"/>
        <item x="6"/>
        <item x="1000"/>
        <item x="80"/>
        <item x="1033"/>
        <item x="989"/>
        <item x="1"/>
        <item x="850"/>
        <item x="397"/>
        <item x="852"/>
        <item x="432"/>
        <item x="519"/>
        <item x="8"/>
        <item x="855"/>
        <item x="416"/>
        <item x="537"/>
        <item x="848"/>
        <item x="1045"/>
        <item x="607"/>
        <item x="256"/>
        <item x="436"/>
        <item x="661"/>
        <item x="257"/>
        <item x="267"/>
        <item x="1126"/>
        <item x="75"/>
        <item x="32"/>
        <item x="70"/>
        <item x="684"/>
        <item x="526"/>
        <item x="447"/>
        <item x="1198"/>
        <item x="437"/>
        <item x="263"/>
        <item x="1132"/>
        <item x="658"/>
        <item x="949"/>
        <item x="349"/>
        <item x="5"/>
        <item x="527"/>
        <item x="433"/>
        <item x="533"/>
        <item x="752"/>
        <item x="947"/>
        <item x="715"/>
        <item x="252"/>
        <item x="102"/>
        <item x="0"/>
        <item x="15"/>
        <item x="76"/>
        <item x="751"/>
        <item x="652"/>
        <item x="34"/>
        <item x="69"/>
        <item x="486"/>
        <item x="492"/>
        <item x="1008"/>
        <item x="99"/>
        <item x="423"/>
        <item x="471"/>
        <item x="444"/>
        <item x="946"/>
        <item x="950"/>
        <item x="945"/>
        <item x="354"/>
        <item x="485"/>
        <item x="651"/>
        <item x="369"/>
        <item x="952"/>
        <item x="3"/>
        <item x="1026"/>
        <item x="649"/>
        <item x="86"/>
        <item x="614"/>
        <item x="77"/>
        <item x="514"/>
        <item x="11"/>
        <item x="576"/>
        <item x="653"/>
        <item x="487"/>
        <item x="660"/>
        <item x="954"/>
        <item x="430"/>
        <item x="626"/>
        <item x="23"/>
        <item x="645"/>
        <item x="944"/>
        <item x="650"/>
        <item x="362"/>
        <item x="1179"/>
        <item x="373"/>
        <item x="692"/>
        <item x="543"/>
        <item x="94"/>
        <item x="13"/>
        <item x="101"/>
        <item x="520"/>
        <item x="511"/>
        <item x="1131"/>
        <item x="353"/>
        <item x="7"/>
        <item x="1120"/>
        <item x="890"/>
        <item x="414"/>
        <item x="61"/>
        <item x="149"/>
        <item x="627"/>
        <item x="10"/>
        <item x="510"/>
        <item x="399"/>
        <item x="79"/>
        <item x="513"/>
        <item x="616"/>
        <item x="65"/>
        <item x="358"/>
        <item x="4"/>
        <item x="261"/>
        <item x="536"/>
        <item x="112"/>
        <item x="355"/>
        <item x="422"/>
        <item x="259"/>
        <item x="260"/>
        <item x="363"/>
        <item x="943"/>
        <item x="507"/>
        <item x="508"/>
        <item x="622"/>
        <item x="479"/>
        <item x="953"/>
        <item x="356"/>
        <item x="14"/>
        <item x="351"/>
        <item x="480"/>
        <item x="475"/>
        <item x="421"/>
        <item x="605"/>
        <item x="198"/>
        <item x="57"/>
        <item x="524"/>
        <item x="525"/>
        <item x="401"/>
        <item x="361"/>
        <item x="461"/>
        <item x="620"/>
        <item x="502"/>
        <item x="393"/>
        <item x="951"/>
        <item x="608"/>
        <item x="350"/>
        <item x="425"/>
        <item x="357"/>
        <item x="601"/>
        <item x="531"/>
        <item x="72"/>
        <item x="503"/>
        <item x="97"/>
        <item x="93"/>
        <item x="67"/>
        <item x="68"/>
        <item x="292"/>
        <item x="203"/>
        <item x="613"/>
        <item x="415"/>
        <item x="648"/>
        <item x="529"/>
        <item x="1123"/>
        <item x="497"/>
        <item x="12"/>
        <item x="243"/>
        <item x="618"/>
        <item x="246"/>
        <item x="496"/>
        <item x="604"/>
        <item x="88"/>
        <item x="51"/>
        <item x="161"/>
        <item x="194"/>
        <item x="417"/>
        <item x="534"/>
        <item x="400"/>
        <item x="275"/>
        <item x="383"/>
        <item x="583"/>
        <item x="403"/>
        <item x="598"/>
        <item x="371"/>
        <item x="634"/>
        <item x="360"/>
        <item x="484"/>
        <item x="753"/>
        <item x="619"/>
        <item x="347"/>
        <item x="46"/>
        <item x="28"/>
        <item x="506"/>
        <item x="66"/>
        <item x="73"/>
        <item x="378"/>
        <item x="120"/>
        <item x="418"/>
        <item x="374"/>
        <item x="539"/>
        <item x="375"/>
        <item x="50"/>
        <item x="941"/>
        <item x="637"/>
        <item x="1178"/>
        <item x="654"/>
        <item x="96"/>
        <item x="516"/>
        <item x="656"/>
        <item x="367"/>
        <item x="942"/>
        <item x="134"/>
        <item x="59"/>
        <item x="118"/>
        <item x="164"/>
        <item x="152"/>
        <item x="366"/>
        <item x="630"/>
        <item x="1017"/>
        <item x="391"/>
        <item x="427"/>
        <item x="633"/>
        <item x="509"/>
        <item x="530"/>
        <item x="386"/>
        <item x="193"/>
        <item x="197"/>
        <item x="47"/>
        <item x="58"/>
        <item x="145"/>
        <item x="382"/>
        <item x="381"/>
        <item x="612"/>
        <item x="17"/>
        <item x="258"/>
        <item x="419"/>
        <item x="469"/>
        <item x="53"/>
        <item x="44"/>
        <item x="289"/>
        <item x="24"/>
        <item x="372"/>
        <item x="162"/>
        <item x="578"/>
        <item x="431"/>
        <item x="610"/>
        <item x="279"/>
        <item x="1025"/>
        <item x="625"/>
        <item x="151"/>
        <item x="396"/>
        <item x="144"/>
        <item x="515"/>
        <item x="404"/>
        <item x="426"/>
        <item x="167"/>
        <item x="499"/>
        <item x="48"/>
        <item x="407"/>
        <item x="410"/>
        <item x="196"/>
        <item x="55"/>
        <item x="242"/>
        <item x="116"/>
        <item x="629"/>
        <item x="92"/>
        <item x="150"/>
        <item x="195"/>
        <item x="412"/>
        <item x="647"/>
        <item x="54"/>
        <item x="43"/>
        <item x="368"/>
        <item x="272"/>
        <item x="394"/>
        <item x="95"/>
        <item x="518"/>
        <item x="586"/>
        <item x="390"/>
        <item x="385"/>
        <item x="567"/>
        <item x="523"/>
        <item x="52"/>
        <item x="143"/>
        <item x="294"/>
        <item x="207"/>
        <item x="940"/>
        <item x="575"/>
        <item x="501"/>
        <item x="384"/>
        <item x="1129"/>
        <item x="611"/>
        <item x="56"/>
        <item x="592"/>
        <item x="624"/>
        <item x="483"/>
        <item x="346"/>
        <item x="522"/>
        <item x="42"/>
        <item x="181"/>
        <item x="402"/>
        <item x="288"/>
        <item x="1130"/>
        <item x="359"/>
        <item x="30"/>
        <item x="287"/>
        <item x="939"/>
        <item x="392"/>
        <item x="517"/>
        <item x="428"/>
        <item x="81"/>
        <item x="71"/>
        <item x="41"/>
        <item x="1134"/>
        <item x="609"/>
        <item x="39"/>
        <item x="180"/>
        <item x="628"/>
        <item x="291"/>
        <item x="591"/>
        <item x="596"/>
        <item x="408"/>
        <item x="141"/>
        <item x="413"/>
        <item x="131"/>
        <item x="495"/>
        <item x="938"/>
        <item x="581"/>
        <item x="617"/>
        <item x="621"/>
        <item x="602"/>
        <item x="277"/>
        <item x="348"/>
        <item x="574"/>
        <item x="493"/>
        <item x="103"/>
        <item x="398"/>
        <item x="293"/>
        <item x="60"/>
        <item x="174"/>
        <item x="343"/>
        <item x="491"/>
        <item x="714"/>
        <item x="109"/>
        <item x="380"/>
        <item x="201"/>
        <item x="199"/>
        <item x="222"/>
        <item x="135"/>
        <item x="114"/>
        <item x="562"/>
        <item x="38"/>
        <item x="639"/>
        <item x="122"/>
        <item x="168"/>
        <item x="226"/>
        <item x="244"/>
        <item x="569"/>
        <item x="22"/>
        <item x="200"/>
        <item x="568"/>
        <item x="580"/>
        <item x="632"/>
        <item x="1212"/>
        <item x="590"/>
        <item x="395"/>
        <item x="238"/>
        <item x="235"/>
        <item x="631"/>
        <item x="557"/>
        <item x="488"/>
        <item x="405"/>
        <item x="187"/>
        <item x="125"/>
        <item x="179"/>
        <item x="119"/>
        <item x="572"/>
        <item x="63"/>
        <item x="175"/>
        <item x="1015"/>
        <item x="98"/>
        <item x="588"/>
        <item x="565"/>
        <item x="129"/>
        <item x="429"/>
        <item x="937"/>
        <item x="600"/>
        <item x="691"/>
        <item x="40"/>
        <item x="603"/>
        <item x="148"/>
        <item x="406"/>
        <item x="221"/>
        <item x="178"/>
        <item x="560"/>
        <item x="352"/>
        <item x="173"/>
        <item x="210"/>
        <item x="754"/>
        <item x="282"/>
        <item x="274"/>
        <item x="205"/>
        <item x="285"/>
        <item x="177"/>
        <item x="278"/>
        <item x="494"/>
        <item x="409"/>
        <item x="49"/>
        <item x="636"/>
        <item x="936"/>
        <item x="420"/>
        <item x="290"/>
        <item x="570"/>
        <item x="159"/>
        <item x="597"/>
        <item x="411"/>
        <item x="204"/>
        <item x="595"/>
        <item x="117"/>
        <item x="133"/>
        <item x="64"/>
        <item x="105"/>
        <item x="218"/>
        <item x="505"/>
        <item x="623"/>
        <item x="561"/>
        <item x="585"/>
        <item x="606"/>
        <item x="1177"/>
        <item x="165"/>
        <item x="271"/>
        <item x="209"/>
        <item x="220"/>
        <item x="142"/>
        <item x="532"/>
        <item x="424"/>
        <item x="115"/>
        <item x="160"/>
        <item x="169"/>
        <item x="124"/>
        <item x="345"/>
        <item x="563"/>
        <item x="566"/>
        <item x="584"/>
        <item x="224"/>
        <item x="615"/>
        <item x="111"/>
        <item x="140"/>
        <item x="108"/>
        <item x="234"/>
        <item x="1024"/>
        <item x="365"/>
        <item x="213"/>
        <item x="587"/>
        <item x="559"/>
        <item x="935"/>
        <item x="127"/>
        <item x="642"/>
        <item x="138"/>
        <item x="158"/>
        <item x="276"/>
        <item x="490"/>
        <item x="589"/>
        <item x="130"/>
        <item x="643"/>
        <item x="192"/>
        <item x="216"/>
        <item x="564"/>
        <item x="123"/>
        <item x="147"/>
        <item x="644"/>
        <item x="202"/>
        <item x="364"/>
        <item x="110"/>
        <item x="212"/>
        <item x="582"/>
        <item x="579"/>
        <item x="308"/>
        <item x="146"/>
        <item x="183"/>
        <item x="45"/>
        <item x="498"/>
        <item x="171"/>
        <item x="370"/>
        <item x="690"/>
        <item x="166"/>
        <item x="240"/>
        <item x="340"/>
        <item x="239"/>
        <item x="344"/>
        <item x="571"/>
        <item x="128"/>
        <item x="223"/>
        <item x="298"/>
        <item x="163"/>
        <item x="157"/>
        <item x="241"/>
        <item x="132"/>
        <item x="219"/>
        <item x="25"/>
        <item x="236"/>
        <item x="211"/>
        <item x="389"/>
        <item x="113"/>
        <item x="286"/>
        <item x="107"/>
        <item x="599"/>
        <item x="172"/>
        <item x="237"/>
        <item x="755"/>
        <item x="300"/>
        <item x="388"/>
        <item x="295"/>
        <item x="185"/>
        <item x="549"/>
        <item x="186"/>
        <item x="29"/>
        <item x="688"/>
        <item x="280"/>
        <item x="640"/>
        <item x="217"/>
        <item x="296"/>
        <item x="1176"/>
        <item x="551"/>
        <item x="555"/>
        <item x="689"/>
        <item x="269"/>
        <item x="281"/>
        <item x="182"/>
        <item x="387"/>
        <item x="176"/>
        <item x="573"/>
        <item x="341"/>
        <item x="156"/>
        <item x="233"/>
        <item x="184"/>
        <item x="170"/>
        <item x="934"/>
        <item x="126"/>
        <item x="297"/>
        <item x="208"/>
        <item x="136"/>
        <item x="214"/>
        <item x="190"/>
        <item x="641"/>
        <item x="756"/>
        <item x="121"/>
        <item x="713"/>
        <item x="227"/>
        <item x="273"/>
        <item x="188"/>
        <item x="270"/>
        <item x="139"/>
        <item x="137"/>
        <item x="302"/>
        <item x="106"/>
        <item x="225"/>
        <item x="703"/>
        <item x="553"/>
        <item x="711"/>
        <item x="556"/>
        <item x="299"/>
        <item x="306"/>
        <item x="317"/>
        <item x="709"/>
        <item x="301"/>
        <item x="305"/>
        <item x="707"/>
        <item x="712"/>
        <item x="708"/>
        <item x="304"/>
        <item x="550"/>
        <item x="316"/>
        <item x="706"/>
        <item x="303"/>
        <item x="323"/>
        <item x="327"/>
        <item x="558"/>
        <item x="552"/>
        <item x="104"/>
        <item x="704"/>
        <item x="1023"/>
        <item x="231"/>
        <item x="215"/>
        <item x="705"/>
        <item x="710"/>
        <item x="933"/>
        <item x="154"/>
        <item x="155"/>
        <item x="702"/>
        <item x="757"/>
        <item x="758"/>
        <item x="206"/>
        <item x="687"/>
        <item x="554"/>
        <item x="961"/>
        <item x="307"/>
        <item x="960"/>
        <item x="322"/>
        <item x="635"/>
        <item x="191"/>
        <item x="324"/>
        <item x="338"/>
        <item x="638"/>
        <item x="325"/>
        <item x="342"/>
        <item x="686"/>
        <item x="339"/>
        <item x="759"/>
        <item x="548"/>
        <item x="1175"/>
        <item x="314"/>
        <item x="232"/>
        <item x="320"/>
        <item x="959"/>
        <item x="312"/>
        <item x="310"/>
        <item x="309"/>
        <item x="321"/>
        <item x="268"/>
        <item x="760"/>
        <item x="319"/>
        <item x="334"/>
        <item x="1022"/>
        <item x="230"/>
        <item x="311"/>
        <item x="328"/>
        <item x="329"/>
        <item x="332"/>
        <item x="958"/>
        <item x="313"/>
        <item x="1118"/>
        <item x="761"/>
        <item x="331"/>
        <item x="153"/>
        <item x="326"/>
        <item x="1119"/>
        <item x="315"/>
        <item x="189"/>
        <item x="930"/>
        <item x="932"/>
        <item x="762"/>
        <item x="547"/>
        <item x="957"/>
        <item x="1021"/>
        <item x="333"/>
        <item x="1174"/>
        <item x="330"/>
        <item x="229"/>
        <item x="931"/>
        <item x="318"/>
        <item x="685"/>
        <item x="1020"/>
        <item x="763"/>
        <item x="764"/>
        <item x="27"/>
        <item x="1019"/>
        <item x="737"/>
        <item x="3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sd="0" x="2"/>
        <item x="0"/>
        <item x="3"/>
        <item t="default"/>
      </items>
    </pivotField>
  </pivotFields>
  <rowFields count="3">
    <field x="13"/>
    <field x="42"/>
    <field x="10"/>
  </rowFields>
  <rowItems count="26">
    <i>
      <x/>
    </i>
    <i>
      <x v="1"/>
    </i>
    <i r="1">
      <x/>
    </i>
    <i r="2">
      <x/>
    </i>
    <i r="2">
      <x v="1"/>
    </i>
    <i r="2">
      <x v="2"/>
    </i>
    <i r="2">
      <x v="3"/>
    </i>
    <i r="2">
      <x v="9"/>
    </i>
    <i r="1">
      <x v="1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1">
      <x v="3"/>
    </i>
    <i r="2">
      <x/>
    </i>
    <i r="2">
      <x v="1"/>
    </i>
    <i r="2">
      <x v="3"/>
    </i>
    <i r="2">
      <x v="9"/>
    </i>
    <i t="grand">
      <x/>
    </i>
  </rowItems>
  <colFields count="1">
    <field x="-2"/>
  </colFields>
  <colItems count="1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</colItems>
  <dataFields count="18">
    <dataField name="Average of CaO" fld="17" subtotal="average" baseField="0" baseItem="0"/>
    <dataField name="StdDev of CaO" fld="17" subtotal="stdDev" baseField="0" baseItem="0"/>
    <dataField name="Count of CaO" fld="17" subtotal="count" baseField="0" baseItem="0"/>
    <dataField name="Average of Cr2O3" fld="18" subtotal="average" baseField="0" baseItem="0"/>
    <dataField name="StdDev of Cr2O3" fld="18" subtotal="stdDev" baseField="0" baseItem="0"/>
    <dataField name="Average of Al2O3" fld="21" subtotal="average" baseField="0" baseItem="0"/>
    <dataField name="StdDev of Al2O3" fld="21" subtotal="stdDev" baseField="0" baseItem="0"/>
    <dataField name="Count of Al2O3" fld="21" subtotal="count" baseField="0" baseItem="0"/>
    <dataField name="Average of P2O5" fld="22" subtotal="average" baseField="0" baseItem="0"/>
    <dataField name="StdDev of P2O5" fld="22" subtotal="stdDev" baseField="0" baseItem="0"/>
    <dataField name="Count of P2O5" fld="22" subtotal="count" baseField="0" baseItem="0"/>
    <dataField name="Average of TiO2" fld="23" subtotal="average" baseField="0" baseItem="0"/>
    <dataField name="StdDev of TiO2" fld="23" subtotal="stdDev" baseField="0" baseItem="0"/>
    <dataField name="Average of Fo#" fld="27" subtotal="average" baseField="0" baseItem="0"/>
    <dataField name="StdDev of Fo#" fld="27" subtotal="stdDev" baseField="0" baseItem="0"/>
    <dataField name="Count of Fo#" fld="27" subtotal="count" baseField="0" baseItem="0"/>
    <dataField name="Average of MnO" fld="24" subtotal="average" baseField="0" baseItem="0"/>
    <dataField name="StdDev of MnO" fld="24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F5ADA-4EC6-FC4F-9150-47428D433E34}">
  <sheetPr codeName="Sheet1"/>
  <dimension ref="A1:AO195"/>
  <sheetViews>
    <sheetView zoomScale="110" zoomScaleNormal="110" workbookViewId="0">
      <pane xSplit="2" ySplit="1" topLeftCell="C151" activePane="bottomRight" state="frozen"/>
      <selection pane="topRight" activeCell="C1" sqref="C1"/>
      <selection pane="bottomLeft" activeCell="A2" sqref="A2"/>
      <selection pane="bottomRight" activeCell="D92" sqref="D92:F169"/>
    </sheetView>
  </sheetViews>
  <sheetFormatPr baseColWidth="10" defaultRowHeight="16" x14ac:dyDescent="0.2"/>
  <cols>
    <col min="1" max="1" width="14.33203125" customWidth="1"/>
    <col min="2" max="2" width="38.1640625" customWidth="1"/>
    <col min="4" max="4" width="13" customWidth="1"/>
    <col min="6" max="6" width="40" customWidth="1"/>
    <col min="7" max="7" width="17.5" customWidth="1"/>
    <col min="8" max="10" width="12.1640625" customWidth="1"/>
    <col min="11" max="11" width="26.33203125" customWidth="1"/>
    <col min="12" max="12" width="25.83203125" customWidth="1"/>
    <col min="27" max="27" width="15.33203125" bestFit="1" customWidth="1"/>
  </cols>
  <sheetData>
    <row r="1" spans="1:41" s="2" customFormat="1" ht="68" x14ac:dyDescent="0.2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1743</v>
      </c>
      <c r="J1" s="1" t="s">
        <v>1741</v>
      </c>
      <c r="K1" s="23" t="s">
        <v>1677</v>
      </c>
      <c r="L1" s="23" t="s">
        <v>75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  <c r="AH1" s="3" t="s">
        <v>21</v>
      </c>
      <c r="AI1" s="3" t="s">
        <v>22</v>
      </c>
      <c r="AJ1" s="3" t="s">
        <v>23</v>
      </c>
      <c r="AK1" s="4" t="s">
        <v>24</v>
      </c>
      <c r="AL1" s="21" t="s">
        <v>164</v>
      </c>
      <c r="AN1" s="2" t="s">
        <v>1735</v>
      </c>
      <c r="AO1" s="2" t="s">
        <v>1736</v>
      </c>
    </row>
    <row r="2" spans="1:41" x14ac:dyDescent="0.2">
      <c r="B2" s="17" t="s">
        <v>83</v>
      </c>
      <c r="C2" t="s">
        <v>51</v>
      </c>
      <c r="D2" t="s">
        <v>84</v>
      </c>
      <c r="F2" s="17"/>
      <c r="J2" t="s">
        <v>1742</v>
      </c>
      <c r="K2" t="s">
        <v>74</v>
      </c>
      <c r="L2" s="22">
        <v>43282</v>
      </c>
      <c r="M2" s="13">
        <v>0.47561500000000001</v>
      </c>
      <c r="N2" s="13">
        <v>17.048970624999999</v>
      </c>
      <c r="O2" s="13">
        <v>52.825531875000003</v>
      </c>
      <c r="P2" s="13">
        <v>22.786213125</v>
      </c>
      <c r="Q2" s="13">
        <v>0.53999812500000011</v>
      </c>
      <c r="R2" s="13">
        <v>2.7434774999999996</v>
      </c>
      <c r="S2" s="10"/>
      <c r="T2" s="13">
        <v>3.9100168749999997</v>
      </c>
      <c r="U2" s="10"/>
      <c r="V2" s="13">
        <v>9.947750000000001E-2</v>
      </c>
      <c r="W2" s="13">
        <v>0.10156750000000001</v>
      </c>
      <c r="X2" s="13">
        <v>4.5867499999999999E-2</v>
      </c>
      <c r="Y2" s="13">
        <v>100.57672000000001</v>
      </c>
      <c r="Z2" s="13">
        <v>91.719705867555973</v>
      </c>
      <c r="AA2" s="10">
        <f>(Q2/151.99)/((Q2/151.99)+(T2/101.96))*100</f>
        <v>8.4790813617403611</v>
      </c>
      <c r="AN2" s="10">
        <f>Q2+T2</f>
        <v>4.4500149999999996</v>
      </c>
      <c r="AO2">
        <f>M2/T2</f>
        <v>0.12164013998021429</v>
      </c>
    </row>
    <row r="3" spans="1:41" x14ac:dyDescent="0.2">
      <c r="B3" s="18" t="s">
        <v>82</v>
      </c>
      <c r="C3" t="s">
        <v>51</v>
      </c>
      <c r="D3" t="s">
        <v>84</v>
      </c>
      <c r="F3" s="18"/>
      <c r="J3" t="s">
        <v>1742</v>
      </c>
      <c r="K3" t="s">
        <v>74</v>
      </c>
      <c r="L3" s="22">
        <v>43282</v>
      </c>
      <c r="M3" s="10">
        <v>0.47239599999999998</v>
      </c>
      <c r="N3" s="10">
        <v>17.035197</v>
      </c>
      <c r="O3" s="10">
        <v>52.839838999999998</v>
      </c>
      <c r="P3" s="10">
        <v>22.782294</v>
      </c>
      <c r="Q3" s="10">
        <v>0.53135500000000013</v>
      </c>
      <c r="R3" s="10">
        <v>2.7222909999999994</v>
      </c>
      <c r="S3" s="10"/>
      <c r="T3" s="10">
        <v>3.9086860000000003</v>
      </c>
      <c r="U3" s="10"/>
      <c r="V3" s="10">
        <v>0.100054</v>
      </c>
      <c r="W3" s="10">
        <v>0.101827</v>
      </c>
      <c r="X3" s="10">
        <v>4.0390999999999996E-2</v>
      </c>
      <c r="Y3" s="10">
        <v>100.53432200000002</v>
      </c>
      <c r="Z3" s="10">
        <v>91.771805485761462</v>
      </c>
      <c r="AA3" s="10">
        <f t="shared" ref="AA3:AA66" si="0">(Q3/151.99)/((Q3/151.99)+(T3/101.96))*100</f>
        <v>8.3573120611244871</v>
      </c>
      <c r="AN3" s="10">
        <f t="shared" ref="AN3:AN66" si="1">Q3+T3</f>
        <v>4.4400410000000008</v>
      </c>
      <c r="AO3">
        <f t="shared" ref="AO3:AO66" si="2">M3/T3</f>
        <v>0.12085800701309851</v>
      </c>
    </row>
    <row r="4" spans="1:41" x14ac:dyDescent="0.2">
      <c r="B4" s="19" t="s">
        <v>54</v>
      </c>
      <c r="C4" t="s">
        <v>51</v>
      </c>
      <c r="D4" t="s">
        <v>172</v>
      </c>
      <c r="F4" s="19"/>
      <c r="K4" t="s">
        <v>74</v>
      </c>
      <c r="L4" s="22">
        <v>43282</v>
      </c>
      <c r="M4" s="10">
        <v>0.47948749999999996</v>
      </c>
      <c r="N4" s="10">
        <v>17.172004999999999</v>
      </c>
      <c r="O4" s="10">
        <v>52.755327499999993</v>
      </c>
      <c r="P4" s="10">
        <v>22.79006</v>
      </c>
      <c r="Q4" s="10">
        <v>0.55725000000000002</v>
      </c>
      <c r="R4" s="10">
        <v>2.705965</v>
      </c>
      <c r="S4" s="10"/>
      <c r="T4" s="10">
        <v>3.92388</v>
      </c>
      <c r="U4" s="10"/>
      <c r="V4" s="10">
        <v>9.9470000000000003E-2</v>
      </c>
      <c r="W4" s="10">
        <v>0.1033375</v>
      </c>
      <c r="X4" s="10">
        <v>3.9010000000000003E-2</v>
      </c>
      <c r="Y4" s="10">
        <v>100.625775</v>
      </c>
      <c r="Z4" s="10">
        <v>91.877177075550989</v>
      </c>
      <c r="AA4" s="10">
        <f t="shared" si="0"/>
        <v>8.6981839445809666</v>
      </c>
      <c r="AN4" s="10">
        <f t="shared" si="1"/>
        <v>4.4811300000000003</v>
      </c>
      <c r="AO4">
        <f t="shared" si="2"/>
        <v>0.12219728941761725</v>
      </c>
    </row>
    <row r="5" spans="1:41" x14ac:dyDescent="0.2">
      <c r="B5" s="19" t="s">
        <v>55</v>
      </c>
      <c r="C5" t="s">
        <v>51</v>
      </c>
      <c r="D5" t="s">
        <v>172</v>
      </c>
      <c r="F5" s="19"/>
      <c r="K5" t="s">
        <v>74</v>
      </c>
      <c r="L5" s="22">
        <v>43282</v>
      </c>
      <c r="M5" s="10">
        <v>0.4711433333333333</v>
      </c>
      <c r="N5" s="10">
        <v>16.831303333333334</v>
      </c>
      <c r="O5" s="10">
        <v>52.564086666666668</v>
      </c>
      <c r="P5" s="10">
        <v>22.730526666666666</v>
      </c>
      <c r="Q5" s="10">
        <v>0.57247000000000003</v>
      </c>
      <c r="R5" s="10">
        <v>2.7486266666666666</v>
      </c>
      <c r="S5" s="10"/>
      <c r="T5" s="10">
        <v>3.9688400000000001</v>
      </c>
      <c r="U5" s="10"/>
      <c r="V5" s="10">
        <v>9.6473333333333341E-2</v>
      </c>
      <c r="W5" s="10">
        <v>0.10085666666666666</v>
      </c>
      <c r="X5" s="10">
        <v>4.5616666666666666E-2</v>
      </c>
      <c r="Y5" s="10">
        <v>100.12993999999999</v>
      </c>
      <c r="Z5" s="10">
        <v>91.608178347404078</v>
      </c>
      <c r="AA5" s="10">
        <f t="shared" si="0"/>
        <v>8.8224993774450766</v>
      </c>
      <c r="AN5" s="10">
        <f t="shared" si="1"/>
        <v>4.5413100000000002</v>
      </c>
      <c r="AO5">
        <f t="shared" si="2"/>
        <v>0.11871058882024302</v>
      </c>
    </row>
    <row r="6" spans="1:41" x14ac:dyDescent="0.2">
      <c r="B6" s="19" t="s">
        <v>56</v>
      </c>
      <c r="C6" t="s">
        <v>51</v>
      </c>
      <c r="D6" t="s">
        <v>172</v>
      </c>
      <c r="F6" s="19"/>
      <c r="K6" t="s">
        <v>74</v>
      </c>
      <c r="L6" s="22">
        <v>43282</v>
      </c>
      <c r="M6" s="10">
        <v>0.46419333333333329</v>
      </c>
      <c r="N6" s="10">
        <v>17.05668</v>
      </c>
      <c r="O6" s="10">
        <v>53.228273333333334</v>
      </c>
      <c r="P6" s="10">
        <v>22.823706666666666</v>
      </c>
      <c r="Q6" s="10">
        <v>0.45571333333333336</v>
      </c>
      <c r="R6" s="10">
        <v>2.7177233333333333</v>
      </c>
      <c r="S6" s="10"/>
      <c r="T6" s="10">
        <v>3.8282733333333332</v>
      </c>
      <c r="U6" s="10"/>
      <c r="V6" s="10">
        <v>0.10441333333333334</v>
      </c>
      <c r="W6" s="10">
        <v>0.10078333333333334</v>
      </c>
      <c r="X6" s="10">
        <v>3.7006666666666667E-2</v>
      </c>
      <c r="Y6" s="10">
        <v>100.81676666666665</v>
      </c>
      <c r="Z6" s="10">
        <v>91.794937171066138</v>
      </c>
      <c r="AA6" s="10">
        <f t="shared" si="0"/>
        <v>7.3949978986688976</v>
      </c>
      <c r="AN6" s="10">
        <f t="shared" si="1"/>
        <v>4.2839866666666664</v>
      </c>
      <c r="AO6">
        <f t="shared" si="2"/>
        <v>0.12125396828160998</v>
      </c>
    </row>
    <row r="7" spans="1:41" x14ac:dyDescent="0.2">
      <c r="B7" s="18" t="s">
        <v>81</v>
      </c>
      <c r="C7" t="s">
        <v>51</v>
      </c>
      <c r="D7" t="s">
        <v>84</v>
      </c>
      <c r="F7" s="18"/>
      <c r="J7" t="s">
        <v>1742</v>
      </c>
      <c r="K7" t="s">
        <v>74</v>
      </c>
      <c r="L7" s="22">
        <v>43282</v>
      </c>
      <c r="M7" s="10">
        <v>0.48097999999999996</v>
      </c>
      <c r="N7" s="10">
        <v>17.071926666666666</v>
      </c>
      <c r="O7" s="10">
        <v>52.801686666666662</v>
      </c>
      <c r="P7" s="10">
        <v>22.792745</v>
      </c>
      <c r="Q7" s="10">
        <v>0.55440333333333325</v>
      </c>
      <c r="R7" s="10">
        <v>2.7787883333333334</v>
      </c>
      <c r="S7" s="10"/>
      <c r="T7" s="10">
        <v>3.9122350000000004</v>
      </c>
      <c r="U7" s="10"/>
      <c r="V7" s="10">
        <v>9.8516666666666655E-2</v>
      </c>
      <c r="W7" s="10">
        <v>0.10113500000000002</v>
      </c>
      <c r="X7" s="10">
        <v>5.4995000000000009E-2</v>
      </c>
      <c r="Y7" s="10">
        <v>100.64738333333334</v>
      </c>
      <c r="Z7" s="10">
        <v>91.632873170546802</v>
      </c>
      <c r="AA7" s="10">
        <f t="shared" si="0"/>
        <v>8.6811296252116552</v>
      </c>
      <c r="AN7" s="10">
        <f t="shared" si="1"/>
        <v>4.4666383333333339</v>
      </c>
      <c r="AO7">
        <f t="shared" si="2"/>
        <v>0.12294251240020089</v>
      </c>
    </row>
    <row r="8" spans="1:41" x14ac:dyDescent="0.2">
      <c r="B8" s="19" t="s">
        <v>58</v>
      </c>
      <c r="C8" t="s">
        <v>51</v>
      </c>
      <c r="D8" t="s">
        <v>172</v>
      </c>
      <c r="F8" s="19"/>
      <c r="K8" t="s">
        <v>74</v>
      </c>
      <c r="L8" s="22">
        <v>43282</v>
      </c>
      <c r="M8" s="10">
        <v>0.48651666666666665</v>
      </c>
      <c r="N8" s="10">
        <v>17.066946666666666</v>
      </c>
      <c r="O8" s="10">
        <v>52.390386666666664</v>
      </c>
      <c r="P8" s="10">
        <v>22.807563333333334</v>
      </c>
      <c r="Q8" s="10">
        <v>0.58352999999999999</v>
      </c>
      <c r="R8" s="10">
        <v>2.778446666666667</v>
      </c>
      <c r="S8" s="10"/>
      <c r="T8" s="10">
        <v>3.9481300000000004</v>
      </c>
      <c r="U8" s="10"/>
      <c r="V8" s="10">
        <v>9.9026666666666666E-2</v>
      </c>
      <c r="W8" s="10">
        <v>9.7640000000000005E-2</v>
      </c>
      <c r="X8" s="10">
        <v>5.2036666666666676E-2</v>
      </c>
      <c r="Y8" s="10">
        <v>100.31020000000001</v>
      </c>
      <c r="Z8" s="10">
        <v>91.632108737220889</v>
      </c>
      <c r="AA8" s="10">
        <f t="shared" si="0"/>
        <v>9.0204903817336746</v>
      </c>
      <c r="AN8" s="10">
        <f t="shared" si="1"/>
        <v>4.5316600000000005</v>
      </c>
      <c r="AO8">
        <f t="shared" si="2"/>
        <v>0.12322711427097553</v>
      </c>
    </row>
    <row r="9" spans="1:41" x14ac:dyDescent="0.2">
      <c r="B9" s="19" t="s">
        <v>59</v>
      </c>
      <c r="C9" t="s">
        <v>51</v>
      </c>
      <c r="D9" t="s">
        <v>172</v>
      </c>
      <c r="F9" s="19"/>
      <c r="K9" t="s">
        <v>74</v>
      </c>
      <c r="L9" s="22">
        <v>43282</v>
      </c>
      <c r="M9" s="10">
        <v>0.47544333333333338</v>
      </c>
      <c r="N9" s="10">
        <v>17.076906666666662</v>
      </c>
      <c r="O9" s="10">
        <v>53.212986666666666</v>
      </c>
      <c r="P9" s="10">
        <v>22.777926666666669</v>
      </c>
      <c r="Q9" s="10">
        <v>0.52527666666666661</v>
      </c>
      <c r="R9" s="10">
        <v>2.7791299999999999</v>
      </c>
      <c r="S9" s="10"/>
      <c r="T9" s="10">
        <v>3.8763400000000003</v>
      </c>
      <c r="U9" s="10"/>
      <c r="V9" s="10">
        <v>9.8006666666666672E-2</v>
      </c>
      <c r="W9" s="10">
        <v>0.10463</v>
      </c>
      <c r="X9" s="10">
        <v>5.7953333333333336E-2</v>
      </c>
      <c r="Y9" s="10">
        <v>100.98456666666665</v>
      </c>
      <c r="Z9" s="10">
        <v>91.633637603872714</v>
      </c>
      <c r="AA9" s="10">
        <f t="shared" si="0"/>
        <v>8.3328715172036958</v>
      </c>
      <c r="AN9" s="10">
        <f t="shared" si="1"/>
        <v>4.4016166666666674</v>
      </c>
      <c r="AO9">
        <f t="shared" si="2"/>
        <v>0.12265263968932894</v>
      </c>
    </row>
    <row r="10" spans="1:41" x14ac:dyDescent="0.2">
      <c r="B10" s="17" t="s">
        <v>80</v>
      </c>
      <c r="C10" t="s">
        <v>51</v>
      </c>
      <c r="D10" t="s">
        <v>84</v>
      </c>
      <c r="F10" s="17"/>
      <c r="J10" t="s">
        <v>1742</v>
      </c>
      <c r="K10" t="s">
        <v>74</v>
      </c>
      <c r="L10" s="22">
        <v>43282</v>
      </c>
      <c r="M10" s="13">
        <v>0.45209782608695653</v>
      </c>
      <c r="N10" s="13">
        <v>17.038547391304345</v>
      </c>
      <c r="O10" s="13">
        <v>52.138069130434772</v>
      </c>
      <c r="P10" s="13">
        <v>22.72445304347826</v>
      </c>
      <c r="Q10" s="13">
        <v>0.60003956521739121</v>
      </c>
      <c r="R10" s="13">
        <v>2.7435408695652175</v>
      </c>
      <c r="S10" s="10"/>
      <c r="T10" s="13">
        <v>3.9786834782608689</v>
      </c>
      <c r="U10" s="10"/>
      <c r="V10" s="13">
        <v>0.12481130434782609</v>
      </c>
      <c r="W10" s="13">
        <v>9.6353913043478248E-2</v>
      </c>
      <c r="X10" s="13">
        <v>4.8479130434782601E-2</v>
      </c>
      <c r="Y10" s="13">
        <v>99.945073913043458</v>
      </c>
      <c r="Z10" s="13">
        <v>91.714994824596147</v>
      </c>
      <c r="AA10" s="10">
        <f t="shared" si="0"/>
        <v>9.1875689414120441</v>
      </c>
      <c r="AN10" s="10">
        <f t="shared" si="1"/>
        <v>4.5787230434782602</v>
      </c>
      <c r="AO10">
        <f t="shared" si="2"/>
        <v>0.1136300056431164</v>
      </c>
    </row>
    <row r="11" spans="1:41" x14ac:dyDescent="0.2">
      <c r="B11" s="18" t="s">
        <v>79</v>
      </c>
      <c r="C11" t="s">
        <v>51</v>
      </c>
      <c r="D11" t="s">
        <v>84</v>
      </c>
      <c r="F11" s="18"/>
      <c r="J11" t="s">
        <v>1742</v>
      </c>
      <c r="K11" t="s">
        <v>74</v>
      </c>
      <c r="L11" s="22">
        <v>43282</v>
      </c>
      <c r="M11" s="10">
        <v>0.45672181818181817</v>
      </c>
      <c r="N11" s="10">
        <v>17.040825454545452</v>
      </c>
      <c r="O11" s="10">
        <v>52.022030000000001</v>
      </c>
      <c r="P11" s="10">
        <v>22.776109999999999</v>
      </c>
      <c r="Q11" s="10">
        <v>0.51027090909090911</v>
      </c>
      <c r="R11" s="10">
        <v>2.7724172727272731</v>
      </c>
      <c r="S11" s="10"/>
      <c r="T11" s="10">
        <v>3.850419090909091</v>
      </c>
      <c r="U11" s="10"/>
      <c r="V11" s="10">
        <v>0.10937727272727274</v>
      </c>
      <c r="W11" s="10">
        <v>0.10377181818181819</v>
      </c>
      <c r="X11" s="10">
        <v>4.788636363636363E-2</v>
      </c>
      <c r="Y11" s="10">
        <v>99.689822727272727</v>
      </c>
      <c r="Z11" s="10">
        <v>91.635397984899924</v>
      </c>
      <c r="AA11" s="10">
        <f t="shared" si="0"/>
        <v>8.1643035471322616</v>
      </c>
      <c r="AN11" s="10">
        <f t="shared" si="1"/>
        <v>4.36069</v>
      </c>
      <c r="AO11">
        <f t="shared" si="2"/>
        <v>0.11861613175047533</v>
      </c>
    </row>
    <row r="12" spans="1:41" x14ac:dyDescent="0.2">
      <c r="B12" s="19" t="s">
        <v>61</v>
      </c>
      <c r="C12" t="s">
        <v>51</v>
      </c>
      <c r="D12" t="s">
        <v>172</v>
      </c>
      <c r="F12" s="19"/>
      <c r="K12" t="s">
        <v>74</v>
      </c>
      <c r="L12" s="22">
        <v>43282</v>
      </c>
      <c r="M12" s="10">
        <v>0.44303249999999994</v>
      </c>
      <c r="N12" s="10">
        <v>17.1008475</v>
      </c>
      <c r="O12" s="10">
        <v>52.225809999999996</v>
      </c>
      <c r="P12" s="10">
        <v>22.850267500000001</v>
      </c>
      <c r="Q12" s="10">
        <v>0.36507999999999996</v>
      </c>
      <c r="R12" s="10">
        <v>2.7380650000000002</v>
      </c>
      <c r="S12" s="10"/>
      <c r="T12" s="10">
        <v>3.69381</v>
      </c>
      <c r="U12" s="10"/>
      <c r="V12" s="10">
        <v>0.10852000000000001</v>
      </c>
      <c r="W12" s="10">
        <v>0.1007425</v>
      </c>
      <c r="X12" s="10">
        <v>4.0770000000000001E-2</v>
      </c>
      <c r="Y12" s="10">
        <v>99.666957499999995</v>
      </c>
      <c r="Z12" s="10">
        <v>91.758306621139141</v>
      </c>
      <c r="AA12" s="10">
        <f t="shared" si="0"/>
        <v>6.2179607059149014</v>
      </c>
      <c r="AN12" s="10">
        <f t="shared" si="1"/>
        <v>4.0588899999999999</v>
      </c>
      <c r="AO12">
        <f t="shared" si="2"/>
        <v>0.11993916850081621</v>
      </c>
    </row>
    <row r="13" spans="1:41" x14ac:dyDescent="0.2">
      <c r="B13" s="19" t="s">
        <v>62</v>
      </c>
      <c r="C13" t="s">
        <v>51</v>
      </c>
      <c r="D13" t="s">
        <v>172</v>
      </c>
      <c r="F13" s="19"/>
      <c r="K13" t="s">
        <v>74</v>
      </c>
      <c r="L13" s="22">
        <v>43282</v>
      </c>
      <c r="M13" s="10">
        <v>0.45443000000000006</v>
      </c>
      <c r="N13" s="10">
        <v>16.841139999999999</v>
      </c>
      <c r="O13" s="10">
        <v>51.251616666666671</v>
      </c>
      <c r="P13" s="10">
        <v>22.637476666666668</v>
      </c>
      <c r="Q13" s="10">
        <v>0.58720333333333341</v>
      </c>
      <c r="R13" s="10">
        <v>2.8701233333333334</v>
      </c>
      <c r="S13" s="10"/>
      <c r="T13" s="10">
        <v>3.9718366666666669</v>
      </c>
      <c r="U13" s="10"/>
      <c r="V13" s="10">
        <v>0.10792666666666667</v>
      </c>
      <c r="W13" s="10">
        <v>0.10573666666666666</v>
      </c>
      <c r="X13" s="10">
        <v>5.5176666666666672E-2</v>
      </c>
      <c r="Y13" s="10">
        <v>98.882656666666662</v>
      </c>
      <c r="Z13" s="10">
        <v>91.273685674829309</v>
      </c>
      <c r="AA13" s="10">
        <f t="shared" si="0"/>
        <v>9.0228600844071973</v>
      </c>
      <c r="AN13" s="10">
        <f t="shared" si="1"/>
        <v>4.5590400000000004</v>
      </c>
      <c r="AO13">
        <f t="shared" si="2"/>
        <v>0.11441306330992128</v>
      </c>
    </row>
    <row r="14" spans="1:41" x14ac:dyDescent="0.2">
      <c r="B14" s="19" t="s">
        <v>63</v>
      </c>
      <c r="C14" t="s">
        <v>51</v>
      </c>
      <c r="D14" t="s">
        <v>172</v>
      </c>
      <c r="F14" s="19"/>
      <c r="K14" t="s">
        <v>74</v>
      </c>
      <c r="L14" s="22">
        <v>43282</v>
      </c>
      <c r="M14" s="10">
        <v>0.47225333333333336</v>
      </c>
      <c r="N14" s="10">
        <v>17.121513333333333</v>
      </c>
      <c r="O14" s="10">
        <v>52.24239</v>
      </c>
      <c r="P14" s="10">
        <v>22.819366666666667</v>
      </c>
      <c r="Q14" s="10">
        <v>0.59936666666666671</v>
      </c>
      <c r="R14" s="10">
        <v>2.7448266666666665</v>
      </c>
      <c r="S14" s="10"/>
      <c r="T14" s="10">
        <v>3.9133366666666665</v>
      </c>
      <c r="U14" s="10"/>
      <c r="V14" s="10">
        <v>0.11109999999999999</v>
      </c>
      <c r="W14" s="10">
        <v>0.11193000000000002</v>
      </c>
      <c r="X14" s="10">
        <v>5.3760000000000002E-2</v>
      </c>
      <c r="Y14" s="10">
        <v>100.18981666666667</v>
      </c>
      <c r="Z14" s="10">
        <v>91.748451320962161</v>
      </c>
      <c r="AA14" s="10">
        <f t="shared" si="0"/>
        <v>9.3171939552324154</v>
      </c>
      <c r="AN14" s="10">
        <f t="shared" si="1"/>
        <v>4.5127033333333335</v>
      </c>
      <c r="AO14">
        <f t="shared" si="2"/>
        <v>0.12067792105798889</v>
      </c>
    </row>
    <row r="15" spans="1:41" x14ac:dyDescent="0.2">
      <c r="B15" s="19" t="s">
        <v>64</v>
      </c>
      <c r="C15" t="s">
        <v>51</v>
      </c>
      <c r="D15" t="s">
        <v>172</v>
      </c>
      <c r="F15" s="19"/>
      <c r="K15" t="s">
        <v>74</v>
      </c>
      <c r="L15" s="22">
        <v>43282</v>
      </c>
      <c r="M15" s="10">
        <v>0.47176000000000001</v>
      </c>
      <c r="N15" s="10">
        <v>17.157730000000001</v>
      </c>
      <c r="O15" s="10">
        <v>52.85707</v>
      </c>
      <c r="P15" s="10">
        <v>22.765609999999999</v>
      </c>
      <c r="Q15" s="10">
        <v>0.59294999999999998</v>
      </c>
      <c r="R15" s="10">
        <v>2.6994799999999999</v>
      </c>
      <c r="S15" s="10"/>
      <c r="T15" s="10">
        <v>3.9238499999999998</v>
      </c>
      <c r="U15" s="10"/>
      <c r="V15" s="10">
        <v>0.11199000000000001</v>
      </c>
      <c r="W15" s="10">
        <v>8.5519999999999999E-2</v>
      </c>
      <c r="X15" s="10">
        <v>3.6859999999999997E-2</v>
      </c>
      <c r="Y15" s="10">
        <v>100.7028</v>
      </c>
      <c r="Z15" s="10">
        <v>91.889740361968251</v>
      </c>
      <c r="AA15" s="10">
        <f t="shared" si="0"/>
        <v>9.2042038648455495</v>
      </c>
      <c r="AN15" s="10">
        <f t="shared" si="1"/>
        <v>4.5167999999999999</v>
      </c>
      <c r="AO15">
        <f t="shared" si="2"/>
        <v>0.12022885686252023</v>
      </c>
    </row>
    <row r="16" spans="1:41" x14ac:dyDescent="0.2">
      <c r="B16" s="18" t="s">
        <v>78</v>
      </c>
      <c r="C16" t="s">
        <v>51</v>
      </c>
      <c r="D16" t="s">
        <v>84</v>
      </c>
      <c r="F16" s="18"/>
      <c r="J16" t="s">
        <v>1742</v>
      </c>
      <c r="K16" t="s">
        <v>74</v>
      </c>
      <c r="L16" s="22">
        <v>43282</v>
      </c>
      <c r="M16" s="10">
        <v>0.45744571428571434</v>
      </c>
      <c r="N16" s="10">
        <v>16.971414285714285</v>
      </c>
      <c r="O16" s="10">
        <v>52.80189</v>
      </c>
      <c r="P16" s="10">
        <v>22.853267142857142</v>
      </c>
      <c r="Q16" s="10">
        <v>0.5457871428571428</v>
      </c>
      <c r="R16" s="10">
        <v>2.7401214285714284</v>
      </c>
      <c r="S16" s="10"/>
      <c r="T16" s="10">
        <v>3.9094814285714286</v>
      </c>
      <c r="U16" s="10"/>
      <c r="V16" s="10">
        <v>0.11012857142857144</v>
      </c>
      <c r="W16" s="10">
        <v>8.905571428571428E-2</v>
      </c>
      <c r="X16" s="10">
        <v>4.9614285714285715E-2</v>
      </c>
      <c r="Y16" s="10">
        <v>100.52820285714287</v>
      </c>
      <c r="Z16" s="10">
        <v>91.693826322663966</v>
      </c>
      <c r="AA16" s="10">
        <f t="shared" si="0"/>
        <v>8.5632701229840578</v>
      </c>
      <c r="AN16" s="10">
        <f t="shared" si="1"/>
        <v>4.4552685714285714</v>
      </c>
      <c r="AO16">
        <f t="shared" si="2"/>
        <v>0.11700930740905718</v>
      </c>
    </row>
    <row r="17" spans="1:41" x14ac:dyDescent="0.2">
      <c r="B17" s="19" t="s">
        <v>65</v>
      </c>
      <c r="C17" t="s">
        <v>51</v>
      </c>
      <c r="D17" t="s">
        <v>172</v>
      </c>
      <c r="F17" s="19"/>
      <c r="K17" t="s">
        <v>74</v>
      </c>
      <c r="L17" s="22">
        <v>43282</v>
      </c>
      <c r="M17" s="10">
        <v>0.44823333333333332</v>
      </c>
      <c r="N17" s="10">
        <v>16.687283333333337</v>
      </c>
      <c r="O17" s="10">
        <v>52.95176</v>
      </c>
      <c r="P17" s="10">
        <v>22.770446666666668</v>
      </c>
      <c r="Q17" s="10">
        <v>0.5668966666666666</v>
      </c>
      <c r="R17" s="10">
        <v>2.7147733333333335</v>
      </c>
      <c r="S17" s="10"/>
      <c r="T17" s="10">
        <v>3.9250033333333332</v>
      </c>
      <c r="U17" s="10"/>
      <c r="V17" s="10">
        <v>0.1065</v>
      </c>
      <c r="W17" s="10">
        <v>8.1459999999999991E-2</v>
      </c>
      <c r="X17" s="10">
        <v>6.0373333333333334E-2</v>
      </c>
      <c r="Y17" s="10">
        <v>100.31274000000001</v>
      </c>
      <c r="Z17" s="10">
        <v>91.636605123593213</v>
      </c>
      <c r="AA17" s="10">
        <f t="shared" si="0"/>
        <v>8.8331505393577672</v>
      </c>
      <c r="AN17" s="10">
        <f t="shared" si="1"/>
        <v>4.4918999999999993</v>
      </c>
      <c r="AO17">
        <f t="shared" si="2"/>
        <v>0.11419947838685487</v>
      </c>
    </row>
    <row r="18" spans="1:41" x14ac:dyDescent="0.2">
      <c r="B18" s="19" t="s">
        <v>66</v>
      </c>
      <c r="C18" t="s">
        <v>51</v>
      </c>
      <c r="D18" t="s">
        <v>172</v>
      </c>
      <c r="F18" s="19"/>
      <c r="K18" t="s">
        <v>74</v>
      </c>
      <c r="L18" s="22">
        <v>43282</v>
      </c>
      <c r="M18" s="10">
        <v>0.46082666666666666</v>
      </c>
      <c r="N18" s="10">
        <v>17.234863333333333</v>
      </c>
      <c r="O18" s="10">
        <v>52.789956666666662</v>
      </c>
      <c r="P18" s="10">
        <v>22.945130000000002</v>
      </c>
      <c r="Q18" s="10">
        <v>0.50548333333333328</v>
      </c>
      <c r="R18" s="10">
        <v>2.7244666666666664</v>
      </c>
      <c r="S18" s="10"/>
      <c r="T18" s="10">
        <v>3.8829966666666671</v>
      </c>
      <c r="U18" s="10"/>
      <c r="V18" s="10">
        <v>0.10978666666666666</v>
      </c>
      <c r="W18" s="10">
        <v>9.6693333333333339E-2</v>
      </c>
      <c r="X18" s="10">
        <v>3.7920000000000002E-2</v>
      </c>
      <c r="Y18" s="10">
        <v>100.78809999999999</v>
      </c>
      <c r="Z18" s="10">
        <v>91.854625831382634</v>
      </c>
      <c r="AA18" s="10">
        <f t="shared" si="0"/>
        <v>8.0314502403714592</v>
      </c>
      <c r="AN18" s="10">
        <f t="shared" si="1"/>
        <v>4.3884800000000004</v>
      </c>
      <c r="AO18">
        <f t="shared" si="2"/>
        <v>0.11867809998978451</v>
      </c>
    </row>
    <row r="19" spans="1:41" x14ac:dyDescent="0.2">
      <c r="B19" s="19" t="s">
        <v>67</v>
      </c>
      <c r="C19" t="s">
        <v>51</v>
      </c>
      <c r="D19" t="s">
        <v>172</v>
      </c>
      <c r="F19" s="19"/>
      <c r="K19" t="s">
        <v>74</v>
      </c>
      <c r="L19" s="22">
        <v>43282</v>
      </c>
      <c r="M19" s="10">
        <v>0.47493999999999997</v>
      </c>
      <c r="N19" s="10">
        <v>17.033460000000002</v>
      </c>
      <c r="O19" s="10">
        <v>52.388080000000002</v>
      </c>
      <c r="P19" s="10">
        <v>22.826139999999999</v>
      </c>
      <c r="Q19" s="10">
        <v>0.60336999999999996</v>
      </c>
      <c r="R19" s="10">
        <v>2.86313</v>
      </c>
      <c r="S19" s="10"/>
      <c r="T19" s="10">
        <v>3.9423699999999999</v>
      </c>
      <c r="U19" s="10"/>
      <c r="V19" s="10">
        <v>0.12204</v>
      </c>
      <c r="W19" s="10">
        <v>8.8929999999999995E-2</v>
      </c>
      <c r="X19" s="10">
        <v>5.2420000000000001E-2</v>
      </c>
      <c r="Y19" s="10">
        <v>100.39490000000001</v>
      </c>
      <c r="Z19" s="10">
        <v>91.38309139372015</v>
      </c>
      <c r="AA19" s="10">
        <f t="shared" si="0"/>
        <v>9.3109889142422979</v>
      </c>
      <c r="AN19" s="10">
        <f t="shared" si="1"/>
        <v>4.5457400000000003</v>
      </c>
      <c r="AO19">
        <f t="shared" si="2"/>
        <v>0.12047068134142661</v>
      </c>
    </row>
    <row r="20" spans="1:41" x14ac:dyDescent="0.2">
      <c r="B20" s="20" t="s">
        <v>77</v>
      </c>
      <c r="C20" t="s">
        <v>51</v>
      </c>
      <c r="D20" t="s">
        <v>84</v>
      </c>
      <c r="F20" s="20"/>
      <c r="J20" t="s">
        <v>1742</v>
      </c>
      <c r="K20" t="s">
        <v>74</v>
      </c>
      <c r="L20" s="22">
        <v>43282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 t="e">
        <f t="shared" si="0"/>
        <v>#DIV/0!</v>
      </c>
      <c r="AN20" s="10">
        <f t="shared" si="1"/>
        <v>0</v>
      </c>
      <c r="AO20" t="e">
        <f t="shared" si="2"/>
        <v>#DIV/0!</v>
      </c>
    </row>
    <row r="21" spans="1:41" x14ac:dyDescent="0.2">
      <c r="B21" s="19" t="s">
        <v>68</v>
      </c>
      <c r="C21" t="s">
        <v>51</v>
      </c>
      <c r="D21" t="s">
        <v>171</v>
      </c>
      <c r="F21" s="19"/>
      <c r="K21" t="s">
        <v>74</v>
      </c>
      <c r="L21" s="22">
        <v>43282</v>
      </c>
      <c r="M21" s="10">
        <v>0.51019000000000003</v>
      </c>
      <c r="N21" s="10">
        <v>17.203173333333336</v>
      </c>
      <c r="O21" s="10">
        <v>51.504406666666661</v>
      </c>
      <c r="P21" s="10">
        <v>22.55198</v>
      </c>
      <c r="Q21" s="10">
        <v>0.62419999999999998</v>
      </c>
      <c r="R21" s="10">
        <v>2.7860633333333333</v>
      </c>
      <c r="S21" s="10"/>
      <c r="T21" s="10">
        <v>3.9784233333333332</v>
      </c>
      <c r="U21" s="10"/>
      <c r="V21" s="10">
        <v>0.11279</v>
      </c>
      <c r="W21" s="10">
        <v>9.2330000000000009E-2</v>
      </c>
      <c r="X21" s="10">
        <v>5.3979999999999993E-2</v>
      </c>
      <c r="Y21" s="10">
        <v>99.417550000000006</v>
      </c>
      <c r="Z21" s="10">
        <v>91.671360336853795</v>
      </c>
      <c r="AA21" s="10">
        <f t="shared" si="0"/>
        <v>9.5228410965496995</v>
      </c>
      <c r="AN21" s="10">
        <f t="shared" si="1"/>
        <v>4.6026233333333328</v>
      </c>
      <c r="AO21">
        <f t="shared" si="2"/>
        <v>0.12823924385455882</v>
      </c>
    </row>
    <row r="22" spans="1:41" x14ac:dyDescent="0.2">
      <c r="B22" s="19" t="s">
        <v>69</v>
      </c>
      <c r="C22" t="s">
        <v>51</v>
      </c>
      <c r="D22" t="s">
        <v>171</v>
      </c>
      <c r="F22" s="19"/>
      <c r="K22" t="s">
        <v>74</v>
      </c>
      <c r="L22" s="22">
        <v>43282</v>
      </c>
      <c r="M22" s="10">
        <v>0.32081000000000004</v>
      </c>
      <c r="N22" s="10">
        <v>17.014044999999999</v>
      </c>
      <c r="O22" s="10">
        <v>51.403404999999999</v>
      </c>
      <c r="P22" s="10">
        <v>22.248199999999997</v>
      </c>
      <c r="Q22" s="10">
        <v>1.2474099999999999</v>
      </c>
      <c r="R22" s="10">
        <v>2.532905</v>
      </c>
      <c r="S22" s="10"/>
      <c r="T22" s="10">
        <v>4.9267350000000008</v>
      </c>
      <c r="U22" s="10"/>
      <c r="V22" s="10">
        <v>0.27912000000000003</v>
      </c>
      <c r="W22" s="10">
        <v>8.7135000000000004E-2</v>
      </c>
      <c r="X22" s="10">
        <v>3.9515000000000002E-2</v>
      </c>
      <c r="Y22" s="10">
        <v>100.09929</v>
      </c>
      <c r="Z22" s="10">
        <v>92.292318931301565</v>
      </c>
      <c r="AA22" s="10">
        <f t="shared" si="0"/>
        <v>14.51893481421321</v>
      </c>
      <c r="AN22" s="10">
        <f t="shared" si="1"/>
        <v>6.1741450000000011</v>
      </c>
      <c r="AO22">
        <f t="shared" si="2"/>
        <v>6.5116146900533523E-2</v>
      </c>
    </row>
    <row r="23" spans="1:41" x14ac:dyDescent="0.2">
      <c r="B23" s="17" t="s">
        <v>76</v>
      </c>
      <c r="C23" t="s">
        <v>51</v>
      </c>
      <c r="D23" t="s">
        <v>84</v>
      </c>
      <c r="F23" s="17"/>
      <c r="J23" t="s">
        <v>1742</v>
      </c>
      <c r="K23" t="s">
        <v>74</v>
      </c>
      <c r="L23" s="22">
        <v>43282</v>
      </c>
      <c r="M23" s="13"/>
      <c r="N23" s="13"/>
      <c r="O23" s="13"/>
      <c r="P23" s="13"/>
      <c r="Q23" s="13"/>
      <c r="R23" s="13"/>
      <c r="S23" s="10"/>
      <c r="T23" s="13"/>
      <c r="U23" s="10"/>
      <c r="V23" s="13"/>
      <c r="W23" s="13"/>
      <c r="X23" s="13"/>
      <c r="Y23" s="13"/>
      <c r="Z23" s="13"/>
      <c r="AA23" s="10" t="e">
        <f t="shared" si="0"/>
        <v>#DIV/0!</v>
      </c>
      <c r="AN23" s="10">
        <f t="shared" si="1"/>
        <v>0</v>
      </c>
      <c r="AO23" t="e">
        <f t="shared" si="2"/>
        <v>#DIV/0!</v>
      </c>
    </row>
    <row r="24" spans="1:41" x14ac:dyDescent="0.2">
      <c r="B24" s="18" t="s">
        <v>53</v>
      </c>
      <c r="C24" t="s">
        <v>51</v>
      </c>
      <c r="D24" t="s">
        <v>84</v>
      </c>
      <c r="F24" s="18"/>
      <c r="J24" t="s">
        <v>1742</v>
      </c>
      <c r="K24" t="s">
        <v>74</v>
      </c>
      <c r="L24" s="22">
        <v>43282</v>
      </c>
      <c r="M24" s="10">
        <v>0.48332333333333333</v>
      </c>
      <c r="N24" s="10">
        <v>17.01371</v>
      </c>
      <c r="O24" s="10">
        <v>51.867639999999994</v>
      </c>
      <c r="P24" s="10">
        <v>22.658476666666669</v>
      </c>
      <c r="Q24" s="10">
        <v>0.5198166666666667</v>
      </c>
      <c r="R24" s="10">
        <v>2.7336300000000002</v>
      </c>
      <c r="S24" s="10"/>
      <c r="T24" s="10">
        <v>3.8956400000000002</v>
      </c>
      <c r="U24" s="10"/>
      <c r="V24" s="10">
        <v>0.11155999999999999</v>
      </c>
      <c r="W24" s="10">
        <v>0.10721333333333333</v>
      </c>
      <c r="X24" s="10">
        <v>5.5043333333333333E-2</v>
      </c>
      <c r="Y24" s="10">
        <v>99.446053333333339</v>
      </c>
      <c r="Z24" s="10">
        <v>91.731977580752542</v>
      </c>
      <c r="AA24" s="10">
        <f t="shared" si="0"/>
        <v>8.2158740323016612</v>
      </c>
      <c r="AN24" s="10">
        <f t="shared" si="1"/>
        <v>4.4154566666666666</v>
      </c>
      <c r="AO24">
        <f t="shared" si="2"/>
        <v>0.12406776122365858</v>
      </c>
    </row>
    <row r="25" spans="1:41" x14ac:dyDescent="0.2">
      <c r="B25" s="19" t="s">
        <v>70</v>
      </c>
      <c r="C25" t="s">
        <v>51</v>
      </c>
      <c r="D25" t="s">
        <v>175</v>
      </c>
      <c r="F25" s="19"/>
      <c r="K25" t="s">
        <v>74</v>
      </c>
      <c r="L25" s="22">
        <v>43282</v>
      </c>
      <c r="M25" s="10">
        <v>0.48332333333333333</v>
      </c>
      <c r="N25" s="10">
        <v>17.01371</v>
      </c>
      <c r="O25" s="10">
        <v>51.867639999999994</v>
      </c>
      <c r="P25" s="10">
        <v>22.658476666666669</v>
      </c>
      <c r="Q25" s="10">
        <v>0.5198166666666667</v>
      </c>
      <c r="R25" s="10">
        <v>2.7336300000000002</v>
      </c>
      <c r="S25" s="10"/>
      <c r="T25" s="10">
        <v>3.8956400000000002</v>
      </c>
      <c r="U25" s="10"/>
      <c r="V25" s="10">
        <v>0.11155999999999999</v>
      </c>
      <c r="W25" s="10">
        <v>0.10721333333333333</v>
      </c>
      <c r="X25" s="10">
        <v>5.5043333333333333E-2</v>
      </c>
      <c r="Y25" s="10">
        <v>99.446053333333339</v>
      </c>
      <c r="Z25" s="10">
        <v>91.731977580752542</v>
      </c>
      <c r="AA25" s="10">
        <f t="shared" si="0"/>
        <v>8.2158740323016612</v>
      </c>
      <c r="AN25" s="10">
        <f t="shared" si="1"/>
        <v>4.4154566666666666</v>
      </c>
      <c r="AO25">
        <f t="shared" si="2"/>
        <v>0.12406776122365858</v>
      </c>
    </row>
    <row r="26" spans="1:41" x14ac:dyDescent="0.2">
      <c r="B26" s="19" t="s">
        <v>72</v>
      </c>
      <c r="C26" t="s">
        <v>51</v>
      </c>
      <c r="D26" t="s">
        <v>171</v>
      </c>
      <c r="F26" s="19"/>
      <c r="K26" t="s">
        <v>74</v>
      </c>
      <c r="L26" s="22">
        <v>43282</v>
      </c>
      <c r="M26" s="10">
        <v>0.32538</v>
      </c>
      <c r="N26" s="10">
        <v>15.95351</v>
      </c>
      <c r="O26" s="10">
        <v>50.791330000000002</v>
      </c>
      <c r="P26" s="10">
        <v>23.462555000000002</v>
      </c>
      <c r="Q26" s="10">
        <v>1.1375999999999999</v>
      </c>
      <c r="R26" s="10">
        <v>2.3400799999999999</v>
      </c>
      <c r="S26" s="10"/>
      <c r="T26" s="10">
        <v>6.1398299999999999</v>
      </c>
      <c r="U26" s="10"/>
      <c r="V26" s="10">
        <v>0.382635</v>
      </c>
      <c r="W26" s="10">
        <v>5.9889999999999999E-2</v>
      </c>
      <c r="X26" s="10">
        <v>5.5840000000000001E-2</v>
      </c>
      <c r="Y26" s="10">
        <v>100.64865</v>
      </c>
      <c r="Z26" s="10">
        <v>92.394326881886116</v>
      </c>
      <c r="AA26" s="10">
        <f t="shared" si="0"/>
        <v>11.05524545790354</v>
      </c>
      <c r="AN26" s="10">
        <f t="shared" si="1"/>
        <v>7.2774299999999998</v>
      </c>
      <c r="AO26">
        <f t="shared" si="2"/>
        <v>5.2994952628981587E-2</v>
      </c>
    </row>
    <row r="27" spans="1:41" x14ac:dyDescent="0.2">
      <c r="A27" s="24" t="s">
        <v>101</v>
      </c>
      <c r="B27" t="s">
        <v>85</v>
      </c>
      <c r="D27" t="s">
        <v>165</v>
      </c>
      <c r="J27" t="s">
        <v>1742</v>
      </c>
      <c r="K27" t="s">
        <v>177</v>
      </c>
      <c r="L27" s="28">
        <v>44013</v>
      </c>
      <c r="M27" s="27">
        <v>2.111062</v>
      </c>
      <c r="N27">
        <v>18.193909999999999</v>
      </c>
      <c r="O27">
        <v>54.197110000000002</v>
      </c>
      <c r="P27">
        <v>13.7895</v>
      </c>
      <c r="Q27">
        <v>0.153725</v>
      </c>
      <c r="R27">
        <v>6.9571300000000003</v>
      </c>
      <c r="T27">
        <v>2.9248240000000001</v>
      </c>
      <c r="U27">
        <v>0.13461500000000001</v>
      </c>
      <c r="V27">
        <v>0.36715700000000001</v>
      </c>
      <c r="W27">
        <v>0.15573799999999999</v>
      </c>
      <c r="Y27">
        <v>98.984780000000001</v>
      </c>
      <c r="Z27">
        <v>82.337509574146466</v>
      </c>
      <c r="AA27" s="10">
        <f t="shared" si="0"/>
        <v>3.4057354961317032</v>
      </c>
      <c r="AN27" s="10">
        <f t="shared" si="1"/>
        <v>3.0785490000000002</v>
      </c>
      <c r="AO27">
        <f t="shared" si="2"/>
        <v>0.72177402811246072</v>
      </c>
    </row>
    <row r="28" spans="1:41" x14ac:dyDescent="0.2">
      <c r="A28" s="24" t="s">
        <v>102</v>
      </c>
      <c r="B28" t="s">
        <v>86</v>
      </c>
      <c r="D28" t="s">
        <v>170</v>
      </c>
      <c r="J28" t="s">
        <v>1742</v>
      </c>
      <c r="K28" t="s">
        <v>173</v>
      </c>
      <c r="L28" s="28">
        <v>44013</v>
      </c>
      <c r="M28" s="27">
        <v>0.33784700000000001</v>
      </c>
      <c r="N28">
        <v>14.344049999999999</v>
      </c>
      <c r="O28">
        <v>48.419780000000003</v>
      </c>
      <c r="P28">
        <v>22.826440000000002</v>
      </c>
      <c r="Q28">
        <v>0.314473</v>
      </c>
      <c r="R28">
        <v>6.2740200000000002</v>
      </c>
      <c r="T28">
        <v>5.6691250000000002</v>
      </c>
      <c r="U28">
        <v>0.22237999999999999</v>
      </c>
      <c r="V28">
        <v>1.466736</v>
      </c>
      <c r="W28">
        <v>0.13405700000000001</v>
      </c>
      <c r="Y28">
        <v>100.0089</v>
      </c>
      <c r="Z28">
        <v>80.297321238243484</v>
      </c>
      <c r="AA28" s="10">
        <f t="shared" si="0"/>
        <v>3.587687777873473</v>
      </c>
      <c r="AN28" s="10">
        <f t="shared" si="1"/>
        <v>5.9835980000000006</v>
      </c>
      <c r="AO28">
        <f t="shared" si="2"/>
        <v>5.9594205454986442E-2</v>
      </c>
    </row>
    <row r="29" spans="1:41" x14ac:dyDescent="0.2">
      <c r="A29" s="24" t="s">
        <v>103</v>
      </c>
      <c r="B29" t="s">
        <v>87</v>
      </c>
      <c r="D29" t="s">
        <v>170</v>
      </c>
      <c r="K29" t="s">
        <v>173</v>
      </c>
      <c r="L29" s="28">
        <v>44013</v>
      </c>
      <c r="M29" s="27">
        <v>0.24165200000000001</v>
      </c>
      <c r="N29">
        <v>16.062100000000001</v>
      </c>
      <c r="O29">
        <v>51.097520000000003</v>
      </c>
      <c r="P29">
        <v>22.301970000000001</v>
      </c>
      <c r="Q29">
        <v>8.0693000000000001E-2</v>
      </c>
      <c r="R29">
        <v>6.1325240000000001</v>
      </c>
      <c r="T29">
        <v>3.1879940000000002</v>
      </c>
      <c r="U29">
        <v>0.238201</v>
      </c>
      <c r="V29">
        <v>0.88019499999999995</v>
      </c>
      <c r="W29">
        <v>0.13211400000000001</v>
      </c>
      <c r="Y29">
        <v>100.355</v>
      </c>
      <c r="Z29">
        <v>82.359847496806921</v>
      </c>
      <c r="AA29" s="10">
        <f t="shared" si="0"/>
        <v>1.6696323141774125</v>
      </c>
      <c r="AN29" s="10">
        <f t="shared" si="1"/>
        <v>3.2686870000000003</v>
      </c>
      <c r="AO29">
        <f t="shared" si="2"/>
        <v>7.5800644543245685E-2</v>
      </c>
    </row>
    <row r="30" spans="1:41" x14ac:dyDescent="0.2">
      <c r="A30" s="24" t="s">
        <v>104</v>
      </c>
      <c r="B30" t="s">
        <v>88</v>
      </c>
      <c r="D30" t="s">
        <v>170</v>
      </c>
      <c r="K30" t="s">
        <v>173</v>
      </c>
      <c r="L30" s="28">
        <v>44013</v>
      </c>
      <c r="M30" s="27">
        <v>0.32094299999999998</v>
      </c>
      <c r="N30">
        <v>13.81878</v>
      </c>
      <c r="O30">
        <v>48.260930000000002</v>
      </c>
      <c r="P30">
        <v>22.831219999999998</v>
      </c>
      <c r="Q30">
        <v>0.16589999999999999</v>
      </c>
      <c r="R30">
        <v>6.5979809999999999</v>
      </c>
      <c r="T30">
        <v>6.0275920000000003</v>
      </c>
      <c r="U30">
        <v>0.23897599999999999</v>
      </c>
      <c r="V30">
        <v>1.6453120000000001</v>
      </c>
      <c r="W30">
        <v>0.112514</v>
      </c>
      <c r="Y30">
        <v>100.0201</v>
      </c>
      <c r="Z30">
        <v>78.87368993718799</v>
      </c>
      <c r="AA30" s="10">
        <f t="shared" si="0"/>
        <v>1.8128915329260138</v>
      </c>
      <c r="AN30" s="10">
        <f t="shared" si="1"/>
        <v>6.193492</v>
      </c>
      <c r="AO30">
        <f t="shared" si="2"/>
        <v>5.3245641045379308E-2</v>
      </c>
    </row>
    <row r="31" spans="1:41" x14ac:dyDescent="0.2">
      <c r="A31" s="24" t="s">
        <v>105</v>
      </c>
      <c r="B31" t="s">
        <v>89</v>
      </c>
      <c r="D31" t="s">
        <v>176</v>
      </c>
      <c r="K31" t="s">
        <v>1764</v>
      </c>
      <c r="L31" s="28">
        <v>44013</v>
      </c>
      <c r="M31" s="27">
        <v>0.35550599999999999</v>
      </c>
      <c r="N31">
        <v>13.062950000000001</v>
      </c>
      <c r="O31">
        <v>47.68927</v>
      </c>
      <c r="P31">
        <v>22.538060000000002</v>
      </c>
      <c r="Q31">
        <v>0.172154</v>
      </c>
      <c r="R31">
        <v>7.0491239999999999</v>
      </c>
      <c r="T31">
        <v>5.5476679999999998</v>
      </c>
      <c r="U31">
        <v>0.26416600000000001</v>
      </c>
      <c r="V31">
        <v>2.3825289999999999</v>
      </c>
      <c r="W31">
        <v>0.123298</v>
      </c>
      <c r="Y31">
        <v>99.184740000000005</v>
      </c>
      <c r="Z31">
        <v>76.762358584000111</v>
      </c>
      <c r="AA31" s="10">
        <f t="shared" si="0"/>
        <v>2.0392642476862002</v>
      </c>
      <c r="AL31">
        <v>0</v>
      </c>
      <c r="AN31" s="10">
        <f t="shared" si="1"/>
        <v>5.7198219999999997</v>
      </c>
      <c r="AO31">
        <f t="shared" si="2"/>
        <v>6.4082061147134259E-2</v>
      </c>
    </row>
    <row r="32" spans="1:41" x14ac:dyDescent="0.2">
      <c r="A32" s="24" t="s">
        <v>106</v>
      </c>
      <c r="B32" t="s">
        <v>89</v>
      </c>
      <c r="D32" t="s">
        <v>176</v>
      </c>
      <c r="K32" t="s">
        <v>1764</v>
      </c>
      <c r="L32" s="28">
        <v>44013</v>
      </c>
      <c r="M32" s="27">
        <v>0.38080000000000003</v>
      </c>
      <c r="N32">
        <v>13.20668</v>
      </c>
      <c r="O32">
        <v>47.682960000000001</v>
      </c>
      <c r="P32">
        <v>22.860140000000001</v>
      </c>
      <c r="Q32">
        <v>0.14613200000000001</v>
      </c>
      <c r="R32">
        <v>6.8761869999999998</v>
      </c>
      <c r="T32">
        <v>5.3847779999999998</v>
      </c>
      <c r="U32">
        <v>0.24787000000000001</v>
      </c>
      <c r="V32">
        <v>2.2738109999999998</v>
      </c>
      <c r="W32">
        <v>0.115374</v>
      </c>
      <c r="Y32">
        <v>99.174729999999997</v>
      </c>
      <c r="Z32">
        <v>77.394506857924199</v>
      </c>
      <c r="AA32" s="10">
        <f t="shared" si="0"/>
        <v>1.7879570493302035</v>
      </c>
      <c r="AL32">
        <v>2.5</v>
      </c>
      <c r="AN32" s="10">
        <f t="shared" si="1"/>
        <v>5.5309099999999995</v>
      </c>
      <c r="AO32">
        <f t="shared" si="2"/>
        <v>7.0717864320497523E-2</v>
      </c>
    </row>
    <row r="33" spans="1:41" x14ac:dyDescent="0.2">
      <c r="A33" s="24" t="s">
        <v>107</v>
      </c>
      <c r="B33" t="s">
        <v>89</v>
      </c>
      <c r="D33" t="s">
        <v>176</v>
      </c>
      <c r="K33" t="s">
        <v>1764</v>
      </c>
      <c r="L33" s="28">
        <v>44013</v>
      </c>
      <c r="M33" s="27">
        <v>0.35869600000000001</v>
      </c>
      <c r="N33">
        <v>13.14649</v>
      </c>
      <c r="O33">
        <v>48.20082</v>
      </c>
      <c r="P33">
        <v>23.138259999999999</v>
      </c>
      <c r="Q33">
        <v>0.16325300000000001</v>
      </c>
      <c r="R33">
        <v>6.8427009999999999</v>
      </c>
      <c r="T33">
        <v>5.2825040000000003</v>
      </c>
      <c r="U33">
        <v>0.257604</v>
      </c>
      <c r="V33">
        <v>2.2061280000000001</v>
      </c>
      <c r="W33">
        <v>0.102946</v>
      </c>
      <c r="Y33">
        <v>99.69941</v>
      </c>
      <c r="Z33">
        <v>77.399987124336945</v>
      </c>
      <c r="AA33" s="10">
        <f t="shared" si="0"/>
        <v>2.0310682650874865</v>
      </c>
      <c r="AL33">
        <v>5</v>
      </c>
      <c r="AN33" s="10">
        <f t="shared" si="1"/>
        <v>5.4457570000000004</v>
      </c>
      <c r="AO33">
        <f t="shared" si="2"/>
        <v>6.7902646169316669E-2</v>
      </c>
    </row>
    <row r="34" spans="1:41" x14ac:dyDescent="0.2">
      <c r="A34" s="24" t="s">
        <v>108</v>
      </c>
      <c r="B34" t="s">
        <v>89</v>
      </c>
      <c r="D34" t="s">
        <v>176</v>
      </c>
      <c r="K34" t="s">
        <v>1764</v>
      </c>
      <c r="L34" s="28">
        <v>44013</v>
      </c>
      <c r="M34" s="27">
        <v>0.35220699999999999</v>
      </c>
      <c r="N34">
        <v>13.40935</v>
      </c>
      <c r="O34">
        <v>48.268099999999997</v>
      </c>
      <c r="P34">
        <v>23.375109999999999</v>
      </c>
      <c r="Q34">
        <v>0.19305900000000001</v>
      </c>
      <c r="R34">
        <v>6.7870699999999999</v>
      </c>
      <c r="T34">
        <v>5.2581239999999996</v>
      </c>
      <c r="U34">
        <v>0.25413200000000002</v>
      </c>
      <c r="V34">
        <v>2.1928200000000002</v>
      </c>
      <c r="W34">
        <v>0.109625</v>
      </c>
      <c r="Y34">
        <v>100.1996</v>
      </c>
      <c r="Z34">
        <v>77.885338277895158</v>
      </c>
      <c r="AA34" s="10">
        <f t="shared" si="0"/>
        <v>2.4038465537422464</v>
      </c>
      <c r="AL34">
        <v>7.5</v>
      </c>
      <c r="AN34" s="10">
        <f t="shared" si="1"/>
        <v>5.4511829999999994</v>
      </c>
      <c r="AO34">
        <f t="shared" si="2"/>
        <v>6.6983395598886608E-2</v>
      </c>
    </row>
    <row r="35" spans="1:41" x14ac:dyDescent="0.2">
      <c r="A35" s="24" t="s">
        <v>109</v>
      </c>
      <c r="B35" t="s">
        <v>89</v>
      </c>
      <c r="D35" t="s">
        <v>176</v>
      </c>
      <c r="K35" t="s">
        <v>1764</v>
      </c>
      <c r="L35" s="28">
        <v>44013</v>
      </c>
      <c r="M35" s="27">
        <v>0.35877700000000001</v>
      </c>
      <c r="N35">
        <v>13.5943</v>
      </c>
      <c r="O35">
        <v>48.510570000000001</v>
      </c>
      <c r="P35">
        <v>23.017019999999999</v>
      </c>
      <c r="Q35">
        <v>0.20161200000000001</v>
      </c>
      <c r="R35">
        <v>6.4551869999999996</v>
      </c>
      <c r="T35">
        <v>5.1513270000000002</v>
      </c>
      <c r="U35">
        <v>0.242253</v>
      </c>
      <c r="V35">
        <v>2.122547</v>
      </c>
      <c r="W35">
        <v>9.7490999999999994E-2</v>
      </c>
      <c r="Y35">
        <v>99.751080000000002</v>
      </c>
      <c r="Z35">
        <v>78.96522029489816</v>
      </c>
      <c r="AA35" s="10">
        <f t="shared" si="0"/>
        <v>2.5583312934541942</v>
      </c>
      <c r="AL35">
        <v>10.001999200639375</v>
      </c>
      <c r="AN35" s="10">
        <f t="shared" si="1"/>
        <v>5.3529390000000001</v>
      </c>
      <c r="AO35">
        <f t="shared" si="2"/>
        <v>6.9647490831003356E-2</v>
      </c>
    </row>
    <row r="36" spans="1:41" x14ac:dyDescent="0.2">
      <c r="A36" s="24" t="s">
        <v>110</v>
      </c>
      <c r="B36" t="s">
        <v>89</v>
      </c>
      <c r="D36" t="s">
        <v>176</v>
      </c>
      <c r="K36" t="s">
        <v>1764</v>
      </c>
      <c r="L36" s="28">
        <v>44013</v>
      </c>
      <c r="M36" s="27">
        <v>0.35441899999999998</v>
      </c>
      <c r="N36">
        <v>13.39523</v>
      </c>
      <c r="O36">
        <v>48.46143</v>
      </c>
      <c r="P36">
        <v>23.092870000000001</v>
      </c>
      <c r="Q36">
        <v>0.20651700000000001</v>
      </c>
      <c r="R36">
        <v>6.3149189999999997</v>
      </c>
      <c r="T36">
        <v>5.1557890000000004</v>
      </c>
      <c r="U36">
        <v>0.242283</v>
      </c>
      <c r="V36">
        <v>2.1353369999999998</v>
      </c>
      <c r="W36">
        <v>0.104836</v>
      </c>
      <c r="Y36">
        <v>99.463639999999998</v>
      </c>
      <c r="Z36">
        <v>79.084859980343282</v>
      </c>
      <c r="AA36" s="10">
        <f t="shared" si="0"/>
        <v>2.6167354203225668</v>
      </c>
      <c r="AL36">
        <v>12.501999200639375</v>
      </c>
      <c r="AN36" s="10">
        <f t="shared" si="1"/>
        <v>5.3623060000000002</v>
      </c>
      <c r="AO36">
        <f t="shared" si="2"/>
        <v>6.8741952007733434E-2</v>
      </c>
    </row>
    <row r="37" spans="1:41" x14ac:dyDescent="0.2">
      <c r="A37" s="24" t="s">
        <v>111</v>
      </c>
      <c r="B37" t="s">
        <v>89</v>
      </c>
      <c r="D37" t="s">
        <v>176</v>
      </c>
      <c r="K37" t="s">
        <v>1764</v>
      </c>
      <c r="L37" s="28">
        <v>44013</v>
      </c>
      <c r="M37" s="27">
        <v>0.38186900000000001</v>
      </c>
      <c r="N37">
        <v>13.41788</v>
      </c>
      <c r="O37">
        <v>48.009569999999997</v>
      </c>
      <c r="P37">
        <v>23.336210000000001</v>
      </c>
      <c r="Q37">
        <v>0.20193800000000001</v>
      </c>
      <c r="R37">
        <v>6.5917680000000001</v>
      </c>
      <c r="T37">
        <v>5.4090980000000002</v>
      </c>
      <c r="U37">
        <v>0.24050199999999999</v>
      </c>
      <c r="V37">
        <v>2.1578810000000002</v>
      </c>
      <c r="W37">
        <v>9.4978999999999994E-2</v>
      </c>
      <c r="Y37">
        <v>99.841710000000006</v>
      </c>
      <c r="Z37">
        <v>78.394915320168508</v>
      </c>
      <c r="AA37" s="10">
        <f t="shared" si="0"/>
        <v>2.4432358892943054</v>
      </c>
      <c r="AL37">
        <v>15.001999200639375</v>
      </c>
      <c r="AN37" s="10">
        <f t="shared" si="1"/>
        <v>5.6110360000000004</v>
      </c>
      <c r="AO37">
        <f t="shared" si="2"/>
        <v>7.0597537704068222E-2</v>
      </c>
    </row>
    <row r="38" spans="1:41" x14ac:dyDescent="0.2">
      <c r="A38" s="24" t="s">
        <v>112</v>
      </c>
      <c r="B38" t="s">
        <v>89</v>
      </c>
      <c r="D38" t="s">
        <v>176</v>
      </c>
      <c r="K38" t="s">
        <v>1764</v>
      </c>
      <c r="L38" s="28">
        <v>44013</v>
      </c>
      <c r="M38" s="27">
        <v>0.41265000000000002</v>
      </c>
      <c r="N38">
        <v>13.307639999999999</v>
      </c>
      <c r="O38">
        <v>47.751150000000003</v>
      </c>
      <c r="P38">
        <v>23.11993</v>
      </c>
      <c r="Q38">
        <v>0.24915599999999999</v>
      </c>
      <c r="R38">
        <v>6.2270089999999998</v>
      </c>
      <c r="T38">
        <v>5.7061320000000002</v>
      </c>
      <c r="U38">
        <v>0.24063699999999999</v>
      </c>
      <c r="V38">
        <v>2.218648</v>
      </c>
      <c r="W38">
        <v>0.103811</v>
      </c>
      <c r="Y38">
        <v>99.336759999999998</v>
      </c>
      <c r="Z38">
        <v>79.207951328156113</v>
      </c>
      <c r="AA38" s="10">
        <f t="shared" si="0"/>
        <v>2.8458098854458962</v>
      </c>
      <c r="AL38">
        <v>17.501999200639375</v>
      </c>
      <c r="AN38" s="10">
        <f t="shared" si="1"/>
        <v>5.9552880000000004</v>
      </c>
      <c r="AO38">
        <f t="shared" si="2"/>
        <v>7.2316939040316622E-2</v>
      </c>
    </row>
    <row r="39" spans="1:41" x14ac:dyDescent="0.2">
      <c r="A39" s="24" t="s">
        <v>113</v>
      </c>
      <c r="B39" t="s">
        <v>89</v>
      </c>
      <c r="D39" t="s">
        <v>176</v>
      </c>
      <c r="K39" t="s">
        <v>1764</v>
      </c>
      <c r="L39" s="28">
        <v>44013</v>
      </c>
      <c r="M39" s="27">
        <v>0.40786800000000001</v>
      </c>
      <c r="N39">
        <v>13.363250000000001</v>
      </c>
      <c r="O39">
        <v>47.802100000000003</v>
      </c>
      <c r="P39">
        <v>23.20823</v>
      </c>
      <c r="Q39">
        <v>0.31374800000000003</v>
      </c>
      <c r="R39">
        <v>6.0453130000000002</v>
      </c>
      <c r="T39">
        <v>5.6373790000000001</v>
      </c>
      <c r="U39">
        <v>0.25950200000000001</v>
      </c>
      <c r="V39">
        <v>2.1313240000000002</v>
      </c>
      <c r="W39">
        <v>9.4108999999999998E-2</v>
      </c>
      <c r="Y39">
        <v>99.262829999999994</v>
      </c>
      <c r="Z39">
        <v>79.758835765953989</v>
      </c>
      <c r="AA39" s="10">
        <f t="shared" si="0"/>
        <v>3.5991456927922703</v>
      </c>
      <c r="AL39">
        <v>20.001999200639375</v>
      </c>
      <c r="AN39" s="10">
        <f t="shared" si="1"/>
        <v>5.9511270000000005</v>
      </c>
      <c r="AO39">
        <f t="shared" si="2"/>
        <v>7.2350643800957862E-2</v>
      </c>
    </row>
    <row r="40" spans="1:41" x14ac:dyDescent="0.2">
      <c r="A40" s="24" t="s">
        <v>114</v>
      </c>
      <c r="B40" t="s">
        <v>89</v>
      </c>
      <c r="D40" t="s">
        <v>176</v>
      </c>
      <c r="K40" t="s">
        <v>1764</v>
      </c>
      <c r="L40" s="28">
        <v>44013</v>
      </c>
      <c r="M40" s="27">
        <v>0.37586000000000003</v>
      </c>
      <c r="N40">
        <v>13.643190000000001</v>
      </c>
      <c r="O40">
        <v>48.428139999999999</v>
      </c>
      <c r="P40">
        <v>23.14179</v>
      </c>
      <c r="Q40">
        <v>0.33083400000000002</v>
      </c>
      <c r="R40">
        <v>6.0173610000000002</v>
      </c>
      <c r="T40">
        <v>5.2449339999999998</v>
      </c>
      <c r="U40">
        <v>0.232737</v>
      </c>
      <c r="V40">
        <v>1.9993719999999999</v>
      </c>
      <c r="W40">
        <v>0.104403</v>
      </c>
      <c r="Y40">
        <v>99.518619999999999</v>
      </c>
      <c r="Z40">
        <v>80.165260077222015</v>
      </c>
      <c r="AA40" s="10">
        <f t="shared" si="0"/>
        <v>4.0596287075157171</v>
      </c>
      <c r="AL40">
        <v>22.501999200639375</v>
      </c>
      <c r="AN40" s="10">
        <f t="shared" si="1"/>
        <v>5.5757680000000001</v>
      </c>
      <c r="AO40">
        <f t="shared" si="2"/>
        <v>7.1661530917262267E-2</v>
      </c>
    </row>
    <row r="41" spans="1:41" x14ac:dyDescent="0.2">
      <c r="A41" s="24" t="s">
        <v>115</v>
      </c>
      <c r="B41" t="s">
        <v>89</v>
      </c>
      <c r="D41" t="s">
        <v>176</v>
      </c>
      <c r="K41" t="s">
        <v>1764</v>
      </c>
      <c r="L41" s="28">
        <v>44013</v>
      </c>
      <c r="M41" s="27">
        <v>0.381998</v>
      </c>
      <c r="N41">
        <v>13.855589999999999</v>
      </c>
      <c r="O41">
        <v>48.454410000000003</v>
      </c>
      <c r="P41">
        <v>23.33249</v>
      </c>
      <c r="Q41">
        <v>0.421541</v>
      </c>
      <c r="R41">
        <v>6.0373099999999997</v>
      </c>
      <c r="T41">
        <v>5.2409030000000003</v>
      </c>
      <c r="U41">
        <v>0.23328699999999999</v>
      </c>
      <c r="V41">
        <v>1.8963620000000001</v>
      </c>
      <c r="W41">
        <v>8.8078000000000004E-2</v>
      </c>
      <c r="Y41">
        <v>99.941969999999998</v>
      </c>
      <c r="Z41">
        <v>80.357568436577765</v>
      </c>
      <c r="AA41" s="10">
        <f t="shared" si="0"/>
        <v>5.1194768349021684</v>
      </c>
      <c r="AL41">
        <v>25.003998401278714</v>
      </c>
      <c r="AN41" s="10">
        <f t="shared" si="1"/>
        <v>5.6624440000000007</v>
      </c>
      <c r="AO41">
        <f t="shared" si="2"/>
        <v>7.2887821049158891E-2</v>
      </c>
    </row>
    <row r="42" spans="1:41" x14ac:dyDescent="0.2">
      <c r="A42" s="24" t="s">
        <v>116</v>
      </c>
      <c r="B42" t="s">
        <v>90</v>
      </c>
      <c r="D42" t="s">
        <v>176</v>
      </c>
      <c r="K42" t="s">
        <v>1763</v>
      </c>
      <c r="L42" s="28">
        <v>44013</v>
      </c>
      <c r="M42" s="27">
        <v>0.54563600000000001</v>
      </c>
      <c r="N42">
        <v>15.30752</v>
      </c>
      <c r="O42">
        <v>51.007989999999999</v>
      </c>
      <c r="P42">
        <v>22.44453</v>
      </c>
      <c r="Q42">
        <v>0.48680499999999999</v>
      </c>
      <c r="R42">
        <v>3.910577</v>
      </c>
      <c r="T42">
        <v>4.8784689999999999</v>
      </c>
      <c r="U42">
        <v>0.226711</v>
      </c>
      <c r="V42">
        <v>1.154398</v>
      </c>
      <c r="W42">
        <v>8.8609999999999994E-2</v>
      </c>
      <c r="Y42">
        <v>100.05119999999999</v>
      </c>
      <c r="Z42">
        <v>87.465106032037582</v>
      </c>
      <c r="AA42" s="10">
        <f t="shared" si="0"/>
        <v>6.2740251957334845</v>
      </c>
      <c r="AL42">
        <v>27.503998401278714</v>
      </c>
      <c r="AN42" s="10">
        <f t="shared" si="1"/>
        <v>5.3652740000000003</v>
      </c>
      <c r="AO42">
        <f t="shared" si="2"/>
        <v>0.11184574504829282</v>
      </c>
    </row>
    <row r="43" spans="1:41" x14ac:dyDescent="0.2">
      <c r="A43" s="24" t="s">
        <v>117</v>
      </c>
      <c r="B43" t="s">
        <v>90</v>
      </c>
      <c r="D43" t="s">
        <v>176</v>
      </c>
      <c r="K43" t="s">
        <v>1762</v>
      </c>
      <c r="L43" s="28">
        <v>44013</v>
      </c>
      <c r="M43" s="27">
        <v>0.67107799999999995</v>
      </c>
      <c r="N43">
        <v>16.314229999999998</v>
      </c>
      <c r="O43">
        <v>52.353789999999996</v>
      </c>
      <c r="P43">
        <v>22.448029999999999</v>
      </c>
      <c r="Q43">
        <v>0.51295100000000005</v>
      </c>
      <c r="R43">
        <v>2.8567529999999999</v>
      </c>
      <c r="T43">
        <v>4.125534</v>
      </c>
      <c r="U43">
        <v>0.20985699999999999</v>
      </c>
      <c r="V43">
        <v>9.5177999999999999E-2</v>
      </c>
      <c r="W43">
        <v>9.3461000000000002E-2</v>
      </c>
      <c r="Y43">
        <v>99.680859999999996</v>
      </c>
      <c r="Z43">
        <v>91.055379837639251</v>
      </c>
      <c r="AA43" s="10">
        <f t="shared" si="0"/>
        <v>7.6987154334140255</v>
      </c>
      <c r="AL43">
        <v>30.003998401278714</v>
      </c>
      <c r="AN43" s="10">
        <f t="shared" si="1"/>
        <v>4.6384850000000002</v>
      </c>
      <c r="AO43">
        <f t="shared" si="2"/>
        <v>0.16266451809632401</v>
      </c>
    </row>
    <row r="44" spans="1:41" x14ac:dyDescent="0.2">
      <c r="A44" s="24" t="s">
        <v>118</v>
      </c>
      <c r="B44" t="s">
        <v>90</v>
      </c>
      <c r="D44" t="s">
        <v>176</v>
      </c>
      <c r="K44" t="s">
        <v>1762</v>
      </c>
      <c r="L44" s="28">
        <v>44013</v>
      </c>
      <c r="M44" s="27">
        <v>0.66330800000000001</v>
      </c>
      <c r="N44">
        <v>16.4602</v>
      </c>
      <c r="O44">
        <v>52.621519999999997</v>
      </c>
      <c r="P44">
        <v>22.203849999999999</v>
      </c>
      <c r="Q44">
        <v>0.49603599999999998</v>
      </c>
      <c r="R44">
        <v>2.6733530000000001</v>
      </c>
      <c r="T44">
        <v>4.0960549999999998</v>
      </c>
      <c r="U44">
        <v>0.21598100000000001</v>
      </c>
      <c r="V44">
        <v>9.1567999999999997E-2</v>
      </c>
      <c r="W44">
        <v>7.2535000000000002E-2</v>
      </c>
      <c r="Y44">
        <v>99.594399999999993</v>
      </c>
      <c r="Z44">
        <v>91.64969477290316</v>
      </c>
      <c r="AA44" s="10">
        <f t="shared" si="0"/>
        <v>7.5134725245696377</v>
      </c>
      <c r="AL44">
        <v>32.503998401278714</v>
      </c>
      <c r="AN44" s="10">
        <f t="shared" si="1"/>
        <v>4.5920909999999999</v>
      </c>
      <c r="AO44">
        <f t="shared" si="2"/>
        <v>0.16193825522362371</v>
      </c>
    </row>
    <row r="45" spans="1:41" x14ac:dyDescent="0.2">
      <c r="A45" s="24" t="s">
        <v>119</v>
      </c>
      <c r="B45" t="s">
        <v>90</v>
      </c>
      <c r="D45" t="s">
        <v>176</v>
      </c>
      <c r="K45" t="s">
        <v>1762</v>
      </c>
      <c r="L45" s="28">
        <v>44013</v>
      </c>
      <c r="M45" s="27">
        <v>0.67764199999999997</v>
      </c>
      <c r="N45">
        <v>16.36177</v>
      </c>
      <c r="O45">
        <v>53.240070000000003</v>
      </c>
      <c r="P45">
        <v>22.143889999999999</v>
      </c>
      <c r="Q45">
        <v>0.49726100000000001</v>
      </c>
      <c r="R45">
        <v>2.9122319999999999</v>
      </c>
      <c r="T45">
        <v>4.1029359999999997</v>
      </c>
      <c r="U45">
        <v>0.217725</v>
      </c>
      <c r="V45">
        <v>9.0964000000000003E-2</v>
      </c>
      <c r="W45">
        <v>0.10148500000000001</v>
      </c>
      <c r="Y45">
        <v>100.346</v>
      </c>
      <c r="Z45">
        <v>90.921531810819928</v>
      </c>
      <c r="AA45" s="10">
        <f t="shared" si="0"/>
        <v>7.5189503726630331</v>
      </c>
      <c r="AL45">
        <v>35.003998401278714</v>
      </c>
      <c r="AN45" s="10">
        <f t="shared" si="1"/>
        <v>4.6001969999999996</v>
      </c>
      <c r="AO45">
        <f t="shared" si="2"/>
        <v>0.16516026572191231</v>
      </c>
    </row>
    <row r="46" spans="1:41" x14ac:dyDescent="0.2">
      <c r="A46" s="24" t="s">
        <v>120</v>
      </c>
      <c r="B46" t="s">
        <v>90</v>
      </c>
      <c r="D46" t="s">
        <v>176</v>
      </c>
      <c r="K46" t="s">
        <v>1762</v>
      </c>
      <c r="L46" s="28">
        <v>44013</v>
      </c>
      <c r="M46" s="27">
        <v>0.66957599999999995</v>
      </c>
      <c r="N46">
        <v>16.282689999999999</v>
      </c>
      <c r="O46">
        <v>52.457549999999998</v>
      </c>
      <c r="P46">
        <v>22.053629999999998</v>
      </c>
      <c r="Q46">
        <v>0.48458600000000002</v>
      </c>
      <c r="R46">
        <v>2.7873199999999998</v>
      </c>
      <c r="T46">
        <v>4.0936760000000003</v>
      </c>
      <c r="U46">
        <v>0.22720899999999999</v>
      </c>
      <c r="V46">
        <v>9.3732999999999997E-2</v>
      </c>
      <c r="W46">
        <v>8.6327000000000001E-2</v>
      </c>
      <c r="Y46">
        <v>99.2363</v>
      </c>
      <c r="Z46">
        <v>91.238312778947844</v>
      </c>
      <c r="AA46" s="10">
        <f t="shared" si="0"/>
        <v>7.356749875216086</v>
      </c>
      <c r="AL46">
        <v>37.503998401278714</v>
      </c>
      <c r="AN46" s="10">
        <f t="shared" si="1"/>
        <v>4.5782620000000005</v>
      </c>
      <c r="AO46">
        <f t="shared" si="2"/>
        <v>0.16356350624719687</v>
      </c>
    </row>
    <row r="47" spans="1:41" x14ac:dyDescent="0.2">
      <c r="A47" s="24" t="s">
        <v>121</v>
      </c>
      <c r="B47" t="s">
        <v>90</v>
      </c>
      <c r="D47" t="s">
        <v>176</v>
      </c>
      <c r="K47" t="s">
        <v>1762</v>
      </c>
      <c r="L47" s="28">
        <v>44013</v>
      </c>
      <c r="M47" s="27">
        <v>0.68644000000000005</v>
      </c>
      <c r="N47">
        <v>16.432079999999999</v>
      </c>
      <c r="O47">
        <v>52.727690000000003</v>
      </c>
      <c r="P47">
        <v>22.78172</v>
      </c>
      <c r="Q47">
        <v>0.50522500000000004</v>
      </c>
      <c r="R47">
        <v>2.8634979999999999</v>
      </c>
      <c r="T47">
        <v>4.0801679999999996</v>
      </c>
      <c r="U47">
        <v>0.21851200000000001</v>
      </c>
      <c r="V47">
        <v>8.6410000000000001E-2</v>
      </c>
      <c r="W47">
        <v>9.0358999999999995E-2</v>
      </c>
      <c r="Y47">
        <v>100.4721</v>
      </c>
      <c r="Z47">
        <v>91.09472460297674</v>
      </c>
      <c r="AA47" s="10">
        <f t="shared" si="0"/>
        <v>7.6694956719505898</v>
      </c>
      <c r="AL47">
        <v>40.005997601918089</v>
      </c>
      <c r="AN47" s="10">
        <f t="shared" si="1"/>
        <v>4.5853929999999998</v>
      </c>
      <c r="AO47">
        <f t="shared" si="2"/>
        <v>0.1682381705851328</v>
      </c>
    </row>
    <row r="48" spans="1:41" x14ac:dyDescent="0.2">
      <c r="A48" s="24" t="s">
        <v>122</v>
      </c>
      <c r="B48" t="s">
        <v>90</v>
      </c>
      <c r="D48" t="s">
        <v>176</v>
      </c>
      <c r="K48" t="s">
        <v>1762</v>
      </c>
      <c r="L48" s="28">
        <v>44013</v>
      </c>
      <c r="M48" s="27">
        <v>0.67165900000000001</v>
      </c>
      <c r="N48">
        <v>16.49567</v>
      </c>
      <c r="O48">
        <v>52.425139999999999</v>
      </c>
      <c r="P48">
        <v>22.234690000000001</v>
      </c>
      <c r="Q48">
        <v>0.51494899999999999</v>
      </c>
      <c r="R48">
        <v>2.8628399999999998</v>
      </c>
      <c r="T48">
        <v>4.0803060000000002</v>
      </c>
      <c r="U48">
        <v>0.209312</v>
      </c>
      <c r="V48">
        <v>8.8688000000000003E-2</v>
      </c>
      <c r="W48">
        <v>8.1668000000000004E-2</v>
      </c>
      <c r="Y48">
        <v>99.664919999999995</v>
      </c>
      <c r="Z48">
        <v>91.127858037091798</v>
      </c>
      <c r="AA48" s="10">
        <f t="shared" si="0"/>
        <v>7.8053439493992682</v>
      </c>
      <c r="AL48">
        <v>42.505997601918089</v>
      </c>
      <c r="AN48" s="10">
        <f t="shared" si="1"/>
        <v>4.5952549999999999</v>
      </c>
      <c r="AO48">
        <f t="shared" si="2"/>
        <v>0.16460995817470553</v>
      </c>
    </row>
    <row r="49" spans="1:41" x14ac:dyDescent="0.2">
      <c r="A49" s="24" t="s">
        <v>123</v>
      </c>
      <c r="B49" t="s">
        <v>90</v>
      </c>
      <c r="D49" t="s">
        <v>176</v>
      </c>
      <c r="K49" t="s">
        <v>1762</v>
      </c>
      <c r="L49" s="28">
        <v>44013</v>
      </c>
      <c r="M49" s="27">
        <v>0.67238500000000001</v>
      </c>
      <c r="N49">
        <v>16.341049999999999</v>
      </c>
      <c r="O49">
        <v>52.270899999999997</v>
      </c>
      <c r="P49">
        <v>22.38531</v>
      </c>
      <c r="Q49">
        <v>0.52370399999999995</v>
      </c>
      <c r="R49">
        <v>2.8840020000000002</v>
      </c>
      <c r="T49">
        <v>4.0854739999999996</v>
      </c>
      <c r="U49">
        <v>0.216529</v>
      </c>
      <c r="V49">
        <v>9.1234999999999997E-2</v>
      </c>
      <c r="W49">
        <v>9.1585E-2</v>
      </c>
      <c r="Y49">
        <v>99.562169999999995</v>
      </c>
      <c r="Z49">
        <v>90.991239981746844</v>
      </c>
      <c r="AA49" s="10">
        <f t="shared" si="0"/>
        <v>7.9182937645527236</v>
      </c>
      <c r="AL49">
        <v>45.005997601918089</v>
      </c>
      <c r="AN49" s="10">
        <f t="shared" si="1"/>
        <v>4.609178</v>
      </c>
      <c r="AO49">
        <f t="shared" si="2"/>
        <v>0.16457943435694367</v>
      </c>
    </row>
    <row r="50" spans="1:41" x14ac:dyDescent="0.2">
      <c r="A50" s="24" t="s">
        <v>124</v>
      </c>
      <c r="B50" t="s">
        <v>90</v>
      </c>
      <c r="D50" t="s">
        <v>176</v>
      </c>
      <c r="K50" t="s">
        <v>1762</v>
      </c>
      <c r="L50" s="28">
        <v>44013</v>
      </c>
      <c r="M50" s="27">
        <v>0.67284600000000006</v>
      </c>
      <c r="N50">
        <v>16.510560000000002</v>
      </c>
      <c r="O50">
        <v>52.711649999999999</v>
      </c>
      <c r="P50">
        <v>22.169339999999998</v>
      </c>
      <c r="Q50">
        <v>0.51013200000000003</v>
      </c>
      <c r="R50">
        <v>2.807814</v>
      </c>
      <c r="T50">
        <v>4.0961100000000004</v>
      </c>
      <c r="U50">
        <v>0.219807</v>
      </c>
      <c r="V50">
        <v>8.6754999999999999E-2</v>
      </c>
      <c r="W50">
        <v>8.0859E-2</v>
      </c>
      <c r="Y50">
        <v>99.865870000000001</v>
      </c>
      <c r="Z50">
        <v>91.290704658157935</v>
      </c>
      <c r="AA50" s="10">
        <f t="shared" si="0"/>
        <v>7.7104265881007619</v>
      </c>
      <c r="AL50">
        <v>47.505997601918089</v>
      </c>
      <c r="AN50" s="10">
        <f t="shared" si="1"/>
        <v>4.6062419999999999</v>
      </c>
      <c r="AO50">
        <f t="shared" si="2"/>
        <v>0.16426463156507026</v>
      </c>
    </row>
    <row r="51" spans="1:41" x14ac:dyDescent="0.2">
      <c r="A51" s="24" t="s">
        <v>125</v>
      </c>
      <c r="B51" t="s">
        <v>90</v>
      </c>
      <c r="D51" t="s">
        <v>176</v>
      </c>
      <c r="K51" t="s">
        <v>1762</v>
      </c>
      <c r="L51" s="28">
        <v>44013</v>
      </c>
      <c r="M51" s="27">
        <v>0.66679900000000003</v>
      </c>
      <c r="N51">
        <v>16.457090000000001</v>
      </c>
      <c r="O51">
        <v>52.416370000000001</v>
      </c>
      <c r="P51">
        <v>22.247260000000001</v>
      </c>
      <c r="Q51">
        <v>0.49854100000000001</v>
      </c>
      <c r="R51">
        <v>2.6868050000000001</v>
      </c>
      <c r="T51">
        <v>4.0765169999999999</v>
      </c>
      <c r="U51">
        <v>0.217475</v>
      </c>
      <c r="V51">
        <v>8.4887000000000004E-2</v>
      </c>
      <c r="W51">
        <v>8.8316000000000006E-2</v>
      </c>
      <c r="Y51">
        <v>99.440060000000003</v>
      </c>
      <c r="Z51">
        <v>91.60974821037307</v>
      </c>
      <c r="AA51" s="10">
        <f t="shared" si="0"/>
        <v>7.581987418684923</v>
      </c>
      <c r="AL51">
        <v>50.005997601918089</v>
      </c>
      <c r="AN51" s="10">
        <f t="shared" si="1"/>
        <v>4.5750580000000003</v>
      </c>
      <c r="AO51">
        <f t="shared" si="2"/>
        <v>0.16357076396345213</v>
      </c>
    </row>
    <row r="52" spans="1:41" x14ac:dyDescent="0.2">
      <c r="A52" s="24" t="s">
        <v>126</v>
      </c>
      <c r="B52" t="s">
        <v>90</v>
      </c>
      <c r="D52" t="s">
        <v>176</v>
      </c>
      <c r="K52" t="s">
        <v>1762</v>
      </c>
      <c r="L52" s="28">
        <v>44013</v>
      </c>
      <c r="M52" s="27">
        <v>0.69303499999999996</v>
      </c>
      <c r="N52">
        <v>16.560130000000001</v>
      </c>
      <c r="O52">
        <v>52.540979999999998</v>
      </c>
      <c r="P52">
        <v>22.21059</v>
      </c>
      <c r="Q52">
        <v>0.49254300000000001</v>
      </c>
      <c r="R52">
        <v>2.7490700000000001</v>
      </c>
      <c r="T52">
        <v>4.1300999999999997</v>
      </c>
      <c r="U52">
        <v>0.21772</v>
      </c>
      <c r="V52">
        <v>7.8868999999999995E-2</v>
      </c>
      <c r="W52">
        <v>8.5411000000000001E-2</v>
      </c>
      <c r="Y52">
        <v>99.758449999999996</v>
      </c>
      <c r="Z52">
        <v>91.480744253484232</v>
      </c>
      <c r="AA52" s="10">
        <f t="shared" si="0"/>
        <v>7.4075402090262115</v>
      </c>
      <c r="AL52">
        <v>52.505997601918089</v>
      </c>
      <c r="AN52" s="10">
        <f t="shared" si="1"/>
        <v>4.6226430000000001</v>
      </c>
      <c r="AO52">
        <f t="shared" si="2"/>
        <v>0.16780102176702744</v>
      </c>
    </row>
    <row r="53" spans="1:41" x14ac:dyDescent="0.2">
      <c r="A53" s="24" t="s">
        <v>127</v>
      </c>
      <c r="B53" t="s">
        <v>90</v>
      </c>
      <c r="D53" t="s">
        <v>176</v>
      </c>
      <c r="K53" t="s">
        <v>1762</v>
      </c>
      <c r="L53" s="28">
        <v>44013</v>
      </c>
      <c r="M53" s="27">
        <v>0.69955199999999995</v>
      </c>
      <c r="N53">
        <v>16.46707</v>
      </c>
      <c r="O53">
        <v>52.516739999999999</v>
      </c>
      <c r="P53">
        <v>21.96735</v>
      </c>
      <c r="Q53">
        <v>0.49667800000000001</v>
      </c>
      <c r="R53">
        <v>2.7365740000000001</v>
      </c>
      <c r="T53">
        <v>4.1228009999999999</v>
      </c>
      <c r="U53">
        <v>0.222578</v>
      </c>
      <c r="V53">
        <v>8.1750000000000003E-2</v>
      </c>
      <c r="W53">
        <v>9.0551000000000006E-2</v>
      </c>
      <c r="Y53">
        <v>99.401629999999997</v>
      </c>
      <c r="Z53">
        <v>91.472326038390364</v>
      </c>
      <c r="AA53" s="10">
        <f t="shared" si="0"/>
        <v>7.4773136215751244</v>
      </c>
      <c r="AL53">
        <v>55.007996802557429</v>
      </c>
      <c r="AN53" s="10">
        <f t="shared" si="1"/>
        <v>4.6194790000000001</v>
      </c>
      <c r="AO53">
        <f t="shared" si="2"/>
        <v>0.1696788178716363</v>
      </c>
    </row>
    <row r="54" spans="1:41" x14ac:dyDescent="0.2">
      <c r="A54" s="24" t="s">
        <v>128</v>
      </c>
      <c r="B54" t="s">
        <v>90</v>
      </c>
      <c r="D54" t="s">
        <v>176</v>
      </c>
      <c r="K54" t="s">
        <v>1762</v>
      </c>
      <c r="L54" s="28">
        <v>44013</v>
      </c>
      <c r="M54" s="27">
        <v>0.67816100000000001</v>
      </c>
      <c r="N54">
        <v>16.543810000000001</v>
      </c>
      <c r="O54">
        <v>52.665660000000003</v>
      </c>
      <c r="P54">
        <v>22.54299</v>
      </c>
      <c r="Q54">
        <v>0.478877</v>
      </c>
      <c r="R54">
        <v>2.6791849999999999</v>
      </c>
      <c r="T54">
        <v>4.070926</v>
      </c>
      <c r="U54">
        <v>0.21762500000000001</v>
      </c>
      <c r="V54">
        <v>8.9727000000000001E-2</v>
      </c>
      <c r="W54">
        <v>7.4759000000000006E-2</v>
      </c>
      <c r="Y54">
        <v>100.04170000000001</v>
      </c>
      <c r="Z54">
        <v>91.671769547899245</v>
      </c>
      <c r="AA54" s="10">
        <f t="shared" si="0"/>
        <v>7.3140744032400367</v>
      </c>
      <c r="AL54">
        <v>57.507996802557429</v>
      </c>
      <c r="AN54" s="10">
        <f t="shared" si="1"/>
        <v>4.5498029999999998</v>
      </c>
      <c r="AO54">
        <f t="shared" si="2"/>
        <v>0.16658642284335309</v>
      </c>
    </row>
    <row r="55" spans="1:41" x14ac:dyDescent="0.2">
      <c r="A55" s="24" t="s">
        <v>129</v>
      </c>
      <c r="B55" t="s">
        <v>90</v>
      </c>
      <c r="D55" t="s">
        <v>176</v>
      </c>
      <c r="K55" t="s">
        <v>1762</v>
      </c>
      <c r="L55" s="28">
        <v>44013</v>
      </c>
      <c r="M55" s="27">
        <v>0.667601</v>
      </c>
      <c r="N55">
        <v>16.437809999999999</v>
      </c>
      <c r="O55">
        <v>52.21884</v>
      </c>
      <c r="P55">
        <v>22.32152</v>
      </c>
      <c r="Q55">
        <v>0.48895300000000003</v>
      </c>
      <c r="R55">
        <v>2.7088580000000002</v>
      </c>
      <c r="T55">
        <v>4.0774809999999997</v>
      </c>
      <c r="U55">
        <v>0.228801</v>
      </c>
      <c r="V55">
        <v>8.6439000000000002E-2</v>
      </c>
      <c r="W55">
        <v>9.1044E-2</v>
      </c>
      <c r="Y55">
        <v>99.327349999999996</v>
      </c>
      <c r="Z55">
        <v>91.537627437123859</v>
      </c>
      <c r="AA55" s="10">
        <f t="shared" si="0"/>
        <v>7.4453992729279275</v>
      </c>
      <c r="AL55">
        <v>60.007996802557429</v>
      </c>
      <c r="AN55" s="10">
        <f t="shared" si="1"/>
        <v>4.5664340000000001</v>
      </c>
      <c r="AO55">
        <f t="shared" si="2"/>
        <v>0.16372878254981446</v>
      </c>
    </row>
    <row r="56" spans="1:41" x14ac:dyDescent="0.2">
      <c r="A56" s="24" t="s">
        <v>130</v>
      </c>
      <c r="B56" t="s">
        <v>90</v>
      </c>
      <c r="D56" t="s">
        <v>176</v>
      </c>
      <c r="K56" t="s">
        <v>1762</v>
      </c>
      <c r="L56" s="28">
        <v>44013</v>
      </c>
      <c r="M56" s="27">
        <v>0.70840999999999998</v>
      </c>
      <c r="N56">
        <v>16.452970000000001</v>
      </c>
      <c r="O56">
        <v>52.574460000000002</v>
      </c>
      <c r="P56">
        <v>22.229320000000001</v>
      </c>
      <c r="Q56">
        <v>0.50214300000000001</v>
      </c>
      <c r="R56">
        <v>2.742</v>
      </c>
      <c r="T56">
        <v>4.1178530000000002</v>
      </c>
      <c r="U56">
        <v>0.22051699999999999</v>
      </c>
      <c r="V56">
        <v>8.6457000000000006E-2</v>
      </c>
      <c r="W56">
        <v>8.3932999999999994E-2</v>
      </c>
      <c r="Y56">
        <v>99.718059999999994</v>
      </c>
      <c r="Z56">
        <v>91.450165972864454</v>
      </c>
      <c r="AA56" s="10">
        <f t="shared" si="0"/>
        <v>7.561762645644575</v>
      </c>
      <c r="AL56">
        <v>62.507996802557429</v>
      </c>
      <c r="AN56" s="10">
        <f t="shared" si="1"/>
        <v>4.6199960000000004</v>
      </c>
      <c r="AO56">
        <f t="shared" si="2"/>
        <v>0.17203382442258136</v>
      </c>
    </row>
    <row r="57" spans="1:41" x14ac:dyDescent="0.2">
      <c r="A57" s="24" t="s">
        <v>131</v>
      </c>
      <c r="B57" t="s">
        <v>90</v>
      </c>
      <c r="D57" t="s">
        <v>176</v>
      </c>
      <c r="K57" t="s">
        <v>1762</v>
      </c>
      <c r="L57" s="28">
        <v>44013</v>
      </c>
      <c r="M57" s="27">
        <v>0.664825</v>
      </c>
      <c r="N57">
        <v>16.503119999999999</v>
      </c>
      <c r="O57">
        <v>52.741489999999999</v>
      </c>
      <c r="P57">
        <v>22.029</v>
      </c>
      <c r="Q57">
        <v>0.47911700000000002</v>
      </c>
      <c r="R57">
        <v>2.7366380000000001</v>
      </c>
      <c r="T57">
        <v>4.1332339999999999</v>
      </c>
      <c r="U57">
        <v>0.22570100000000001</v>
      </c>
      <c r="V57">
        <v>8.6073999999999998E-2</v>
      </c>
      <c r="W57">
        <v>8.0010999999999999E-2</v>
      </c>
      <c r="Y57">
        <v>99.679209999999998</v>
      </c>
      <c r="Z57">
        <v>91.489181801784866</v>
      </c>
      <c r="AA57" s="10">
        <f t="shared" si="0"/>
        <v>7.2151207883317729</v>
      </c>
      <c r="AL57">
        <v>72.408501840180151</v>
      </c>
      <c r="AN57" s="10">
        <f t="shared" si="1"/>
        <v>4.6123510000000003</v>
      </c>
      <c r="AO57">
        <f t="shared" si="2"/>
        <v>0.16084862362014829</v>
      </c>
    </row>
    <row r="58" spans="1:41" x14ac:dyDescent="0.2">
      <c r="A58" s="24" t="s">
        <v>132</v>
      </c>
      <c r="B58" t="s">
        <v>90</v>
      </c>
      <c r="D58" t="s">
        <v>176</v>
      </c>
      <c r="K58" t="s">
        <v>1762</v>
      </c>
      <c r="L58" s="28">
        <v>44013</v>
      </c>
      <c r="M58" s="27">
        <v>0.68713100000000005</v>
      </c>
      <c r="N58">
        <v>16.56963</v>
      </c>
      <c r="O58">
        <v>52.710120000000003</v>
      </c>
      <c r="P58">
        <v>22.55688</v>
      </c>
      <c r="Q58">
        <v>0.492147</v>
      </c>
      <c r="R58">
        <v>2.839394</v>
      </c>
      <c r="T58">
        <v>4.1165380000000003</v>
      </c>
      <c r="U58">
        <v>0.22586500000000001</v>
      </c>
      <c r="V58">
        <v>8.4238999999999994E-2</v>
      </c>
      <c r="W58">
        <v>8.9825000000000002E-2</v>
      </c>
      <c r="Y58">
        <v>100.37179999999999</v>
      </c>
      <c r="Z58">
        <v>91.2299792514263</v>
      </c>
      <c r="AA58" s="10">
        <f t="shared" si="0"/>
        <v>7.4246009708088065</v>
      </c>
      <c r="AL58">
        <v>82.408501840180151</v>
      </c>
      <c r="AN58" s="10">
        <f t="shared" si="1"/>
        <v>4.6086850000000004</v>
      </c>
      <c r="AO58">
        <f t="shared" si="2"/>
        <v>0.16691963003863927</v>
      </c>
    </row>
    <row r="59" spans="1:41" x14ac:dyDescent="0.2">
      <c r="A59" s="24" t="s">
        <v>133</v>
      </c>
      <c r="B59" t="s">
        <v>90</v>
      </c>
      <c r="D59" t="s">
        <v>176</v>
      </c>
      <c r="K59" t="s">
        <v>1762</v>
      </c>
      <c r="L59" s="28">
        <v>44013</v>
      </c>
      <c r="M59" s="27">
        <v>0.70653900000000003</v>
      </c>
      <c r="N59">
        <v>16.55256</v>
      </c>
      <c r="O59">
        <v>52.437800000000003</v>
      </c>
      <c r="P59">
        <v>22.54177</v>
      </c>
      <c r="Q59">
        <v>0.48973699999999998</v>
      </c>
      <c r="R59">
        <v>2.839388</v>
      </c>
      <c r="T59">
        <v>4.1070570000000002</v>
      </c>
      <c r="U59">
        <v>0.21654899999999999</v>
      </c>
      <c r="V59">
        <v>8.3896999999999999E-2</v>
      </c>
      <c r="W59">
        <v>7.8483999999999998E-2</v>
      </c>
      <c r="Y59">
        <v>100.0538</v>
      </c>
      <c r="Z59">
        <v>91.22174888216999</v>
      </c>
      <c r="AA59" s="10">
        <f t="shared" si="0"/>
        <v>7.4067285219088186</v>
      </c>
      <c r="AL59">
        <v>92.309006877803782</v>
      </c>
      <c r="AN59" s="10">
        <f t="shared" si="1"/>
        <v>4.596794</v>
      </c>
      <c r="AO59">
        <f t="shared" si="2"/>
        <v>0.17203048314157801</v>
      </c>
    </row>
    <row r="60" spans="1:41" x14ac:dyDescent="0.2">
      <c r="A60" s="24" t="s">
        <v>134</v>
      </c>
      <c r="B60" t="s">
        <v>90</v>
      </c>
      <c r="D60" t="s">
        <v>176</v>
      </c>
      <c r="K60" t="s">
        <v>1762</v>
      </c>
      <c r="L60" s="28">
        <v>44013</v>
      </c>
      <c r="M60" s="27">
        <v>0.67940599999999995</v>
      </c>
      <c r="N60">
        <v>16.480309999999999</v>
      </c>
      <c r="O60">
        <v>52.766719999999999</v>
      </c>
      <c r="P60">
        <v>22.339739999999999</v>
      </c>
      <c r="Q60">
        <v>0.48316300000000001</v>
      </c>
      <c r="R60">
        <v>2.7360859999999998</v>
      </c>
      <c r="T60">
        <v>4.1233240000000002</v>
      </c>
      <c r="U60">
        <v>0.22090599999999999</v>
      </c>
      <c r="V60">
        <v>8.6471999999999993E-2</v>
      </c>
      <c r="W60">
        <v>8.7569999999999995E-2</v>
      </c>
      <c r="Y60">
        <v>100.00369999999999</v>
      </c>
      <c r="Z60">
        <v>91.479985495224142</v>
      </c>
      <c r="AA60" s="10">
        <f t="shared" si="0"/>
        <v>7.2878227160121556</v>
      </c>
      <c r="AL60">
        <v>102.3095068653044</v>
      </c>
      <c r="AN60" s="10">
        <f t="shared" si="1"/>
        <v>4.6064870000000004</v>
      </c>
      <c r="AO60">
        <f t="shared" si="2"/>
        <v>0.16477143198060593</v>
      </c>
    </row>
    <row r="61" spans="1:41" x14ac:dyDescent="0.2">
      <c r="A61" s="24" t="s">
        <v>135</v>
      </c>
      <c r="B61" t="s">
        <v>90</v>
      </c>
      <c r="D61" t="s">
        <v>176</v>
      </c>
      <c r="K61" t="s">
        <v>1762</v>
      </c>
      <c r="L61" s="28">
        <v>44013</v>
      </c>
      <c r="M61" s="27">
        <v>0.68142400000000003</v>
      </c>
      <c r="N61">
        <v>16.685400000000001</v>
      </c>
      <c r="O61">
        <v>52.71696</v>
      </c>
      <c r="P61">
        <v>22.481940000000002</v>
      </c>
      <c r="Q61">
        <v>0.45633000000000001</v>
      </c>
      <c r="R61">
        <v>2.7805770000000001</v>
      </c>
      <c r="T61">
        <v>4.0987600000000004</v>
      </c>
      <c r="U61">
        <v>0.22559999999999999</v>
      </c>
      <c r="V61">
        <v>8.3826999999999999E-2</v>
      </c>
      <c r="W61">
        <v>8.8804999999999995E-2</v>
      </c>
      <c r="Y61">
        <v>100.2996</v>
      </c>
      <c r="Z61">
        <v>91.450619287105184</v>
      </c>
      <c r="AA61" s="10">
        <f t="shared" si="0"/>
        <v>6.9495967165480401</v>
      </c>
      <c r="AL61">
        <v>112.20950686530404</v>
      </c>
      <c r="AN61" s="10">
        <f t="shared" si="1"/>
        <v>4.5550900000000007</v>
      </c>
      <c r="AO61">
        <f t="shared" si="2"/>
        <v>0.1662512564775688</v>
      </c>
    </row>
    <row r="62" spans="1:41" x14ac:dyDescent="0.2">
      <c r="A62" s="24" t="s">
        <v>136</v>
      </c>
      <c r="B62" t="s">
        <v>90</v>
      </c>
      <c r="D62" t="s">
        <v>176</v>
      </c>
      <c r="K62" t="s">
        <v>1762</v>
      </c>
      <c r="L62" s="28">
        <v>44013</v>
      </c>
      <c r="M62" s="27">
        <v>0.67016399999999998</v>
      </c>
      <c r="N62">
        <v>16.42567</v>
      </c>
      <c r="O62">
        <v>52.26596</v>
      </c>
      <c r="P62">
        <v>22.449310000000001</v>
      </c>
      <c r="Q62">
        <v>0.46104800000000001</v>
      </c>
      <c r="R62">
        <v>2.7435930000000002</v>
      </c>
      <c r="T62">
        <v>4.1201670000000004</v>
      </c>
      <c r="U62">
        <v>0.22725000000000001</v>
      </c>
      <c r="V62">
        <v>7.9429E-2</v>
      </c>
      <c r="W62">
        <v>7.7526999999999999E-2</v>
      </c>
      <c r="Y62">
        <v>99.520129999999995</v>
      </c>
      <c r="Z62">
        <v>91.432621360377425</v>
      </c>
      <c r="AA62" s="10">
        <f t="shared" si="0"/>
        <v>6.9824978079897706</v>
      </c>
      <c r="AL62">
        <v>122.21000685280467</v>
      </c>
      <c r="AN62" s="10">
        <f t="shared" si="1"/>
        <v>4.5812150000000003</v>
      </c>
      <c r="AO62">
        <f t="shared" si="2"/>
        <v>0.16265457201128011</v>
      </c>
    </row>
    <row r="63" spans="1:41" x14ac:dyDescent="0.2">
      <c r="A63" s="24" t="s">
        <v>137</v>
      </c>
      <c r="B63" t="s">
        <v>90</v>
      </c>
      <c r="D63" t="s">
        <v>176</v>
      </c>
      <c r="K63" t="s">
        <v>1762</v>
      </c>
      <c r="L63" s="28">
        <v>44013</v>
      </c>
      <c r="M63" s="27">
        <v>0.69265399999999999</v>
      </c>
      <c r="N63">
        <v>16.852460000000001</v>
      </c>
      <c r="O63">
        <v>52.404470000000003</v>
      </c>
      <c r="P63">
        <v>22.35716</v>
      </c>
      <c r="Q63">
        <v>0.45642300000000002</v>
      </c>
      <c r="R63">
        <v>2.9224190000000001</v>
      </c>
      <c r="T63">
        <v>4.1120010000000002</v>
      </c>
      <c r="U63">
        <v>0.21054999999999999</v>
      </c>
      <c r="V63">
        <v>8.8813000000000003E-2</v>
      </c>
      <c r="W63">
        <v>8.8695999999999997E-2</v>
      </c>
      <c r="Y63">
        <v>100.18559999999999</v>
      </c>
      <c r="Z63">
        <v>91.134339259146714</v>
      </c>
      <c r="AA63" s="10">
        <f t="shared" si="0"/>
        <v>6.9300831769589362</v>
      </c>
      <c r="AL63">
        <v>132.11051189042828</v>
      </c>
      <c r="AN63" s="10">
        <f t="shared" si="1"/>
        <v>4.5684240000000003</v>
      </c>
      <c r="AO63">
        <f t="shared" si="2"/>
        <v>0.16844694347107406</v>
      </c>
    </row>
    <row r="64" spans="1:41" x14ac:dyDescent="0.2">
      <c r="A64" s="24" t="s">
        <v>138</v>
      </c>
      <c r="B64" t="s">
        <v>90</v>
      </c>
      <c r="D64" t="s">
        <v>176</v>
      </c>
      <c r="K64" t="s">
        <v>1762</v>
      </c>
      <c r="L64" s="28">
        <v>44013</v>
      </c>
      <c r="M64" s="27">
        <v>0.66241000000000005</v>
      </c>
      <c r="N64">
        <v>16.711320000000001</v>
      </c>
      <c r="O64">
        <v>52.83963</v>
      </c>
      <c r="P64">
        <v>22.553979999999999</v>
      </c>
      <c r="Q64">
        <v>0.46417900000000001</v>
      </c>
      <c r="R64">
        <v>2.8316539999999999</v>
      </c>
      <c r="T64">
        <v>4.0944000000000003</v>
      </c>
      <c r="U64">
        <v>0.21731800000000001</v>
      </c>
      <c r="V64">
        <v>8.8001999999999997E-2</v>
      </c>
      <c r="W64">
        <v>9.3523999999999996E-2</v>
      </c>
      <c r="Y64">
        <v>100.5564</v>
      </c>
      <c r="Z64">
        <v>91.319529543890241</v>
      </c>
      <c r="AA64" s="10">
        <f t="shared" si="0"/>
        <v>7.0676789879716884</v>
      </c>
      <c r="AL64">
        <v>142.11051189042828</v>
      </c>
      <c r="AN64" s="10">
        <f t="shared" si="1"/>
        <v>4.5585789999999999</v>
      </c>
      <c r="AO64">
        <f t="shared" si="2"/>
        <v>0.16178438843298162</v>
      </c>
    </row>
    <row r="65" spans="1:41" x14ac:dyDescent="0.2">
      <c r="A65" s="24" t="s">
        <v>139</v>
      </c>
      <c r="B65" t="s">
        <v>90</v>
      </c>
      <c r="D65" t="s">
        <v>176</v>
      </c>
      <c r="K65" t="s">
        <v>1762</v>
      </c>
      <c r="L65" s="28">
        <v>44013</v>
      </c>
      <c r="M65" s="27">
        <v>0.66573899999999997</v>
      </c>
      <c r="N65">
        <v>17.047170000000001</v>
      </c>
      <c r="O65">
        <v>52.350259999999999</v>
      </c>
      <c r="P65">
        <v>22.7607</v>
      </c>
      <c r="Q65">
        <v>0.48324</v>
      </c>
      <c r="R65">
        <v>2.8907569999999998</v>
      </c>
      <c r="T65">
        <v>4.1709440000000004</v>
      </c>
      <c r="U65">
        <v>0.220746</v>
      </c>
      <c r="V65">
        <v>8.0823999999999993E-2</v>
      </c>
      <c r="W65">
        <v>7.2400000000000006E-2</v>
      </c>
      <c r="Y65">
        <v>100.7428</v>
      </c>
      <c r="Z65">
        <v>91.313507859879323</v>
      </c>
      <c r="AA65" s="10">
        <f t="shared" si="0"/>
        <v>7.2116829631724766</v>
      </c>
      <c r="AL65">
        <v>152.01101692805099</v>
      </c>
      <c r="AN65" s="10">
        <f t="shared" si="1"/>
        <v>4.6541840000000008</v>
      </c>
      <c r="AO65">
        <f t="shared" si="2"/>
        <v>0.15961350715809178</v>
      </c>
    </row>
    <row r="66" spans="1:41" x14ac:dyDescent="0.2">
      <c r="A66" s="24" t="s">
        <v>140</v>
      </c>
      <c r="B66" t="s">
        <v>91</v>
      </c>
      <c r="D66" t="s">
        <v>165</v>
      </c>
      <c r="J66" t="s">
        <v>1742</v>
      </c>
      <c r="K66" t="s">
        <v>177</v>
      </c>
      <c r="L66" s="28">
        <v>44013</v>
      </c>
      <c r="M66" s="27">
        <v>2.1691220000000002</v>
      </c>
      <c r="N66">
        <v>18.194690000000001</v>
      </c>
      <c r="O66">
        <v>54.234740000000002</v>
      </c>
      <c r="P66">
        <v>13.9872</v>
      </c>
      <c r="Q66">
        <v>0.18268499999999999</v>
      </c>
      <c r="R66">
        <v>7.2349319999999997</v>
      </c>
      <c r="T66">
        <v>2.9342860000000002</v>
      </c>
      <c r="U66">
        <v>0.12862799999999999</v>
      </c>
      <c r="V66">
        <v>0.37336200000000003</v>
      </c>
      <c r="W66">
        <v>0.15778500000000001</v>
      </c>
      <c r="Y66">
        <v>99.59742</v>
      </c>
      <c r="Z66">
        <v>81.761510652591824</v>
      </c>
      <c r="AA66" s="10">
        <f t="shared" si="0"/>
        <v>4.0090861258410593</v>
      </c>
      <c r="AN66" s="10">
        <f t="shared" si="1"/>
        <v>3.1169710000000004</v>
      </c>
      <c r="AO66">
        <f t="shared" si="2"/>
        <v>0.73923332626744631</v>
      </c>
    </row>
    <row r="67" spans="1:41" x14ac:dyDescent="0.2">
      <c r="A67" s="24" t="s">
        <v>141</v>
      </c>
      <c r="B67" t="s">
        <v>92</v>
      </c>
      <c r="D67" t="s">
        <v>171</v>
      </c>
      <c r="K67" t="s">
        <v>178</v>
      </c>
      <c r="L67" s="28">
        <v>44013</v>
      </c>
      <c r="M67" s="27">
        <v>0.64381299999999997</v>
      </c>
      <c r="N67">
        <v>14.537990000000001</v>
      </c>
      <c r="O67">
        <v>47.691499999999998</v>
      </c>
      <c r="P67">
        <v>21.951779999999999</v>
      </c>
      <c r="Q67">
        <v>1.851926</v>
      </c>
      <c r="R67">
        <v>2.7064680000000001</v>
      </c>
      <c r="T67">
        <v>9.0852280000000007</v>
      </c>
      <c r="U67">
        <v>0.20641300000000001</v>
      </c>
      <c r="V67">
        <v>0.17641000000000001</v>
      </c>
      <c r="W67">
        <v>4.8467000000000003E-2</v>
      </c>
      <c r="X67">
        <v>4.5358000000000002E-2</v>
      </c>
      <c r="Y67">
        <v>98.945340000000002</v>
      </c>
      <c r="Z67">
        <v>90.543981824064545</v>
      </c>
      <c r="AA67" s="10">
        <f t="shared" ref="AA67:AA89" si="3">(Q67/151.99)/((Q67/151.99)+(T67/101.96))*100</f>
        <v>12.029307356123045</v>
      </c>
      <c r="AN67" s="10">
        <f t="shared" ref="AN67:AN130" si="4">Q67+T67</f>
        <v>10.937154000000001</v>
      </c>
      <c r="AO67">
        <f t="shared" ref="AO67:AO130" si="5">M67/T67</f>
        <v>7.0863714152248014E-2</v>
      </c>
    </row>
    <row r="68" spans="1:41" x14ac:dyDescent="0.2">
      <c r="A68" s="24" t="s">
        <v>142</v>
      </c>
      <c r="B68" t="s">
        <v>93</v>
      </c>
      <c r="D68" t="s">
        <v>171</v>
      </c>
      <c r="K68" t="s">
        <v>178</v>
      </c>
      <c r="L68" s="28">
        <v>44013</v>
      </c>
      <c r="M68" s="27">
        <v>0.56849099999999997</v>
      </c>
      <c r="N68">
        <v>15.28403</v>
      </c>
      <c r="O68">
        <v>49.483240000000002</v>
      </c>
      <c r="P68">
        <v>22.95823</v>
      </c>
      <c r="Q68">
        <v>1.3020419999999999</v>
      </c>
      <c r="R68">
        <v>2.5166949999999999</v>
      </c>
      <c r="T68">
        <v>7.2643930000000001</v>
      </c>
      <c r="U68">
        <v>0.22045000000000001</v>
      </c>
      <c r="V68">
        <v>0.117938</v>
      </c>
      <c r="W68">
        <v>4.6807000000000001E-2</v>
      </c>
      <c r="X68">
        <v>6.0243999999999999E-2</v>
      </c>
      <c r="Y68">
        <v>99.822559999999996</v>
      </c>
      <c r="Z68">
        <v>91.543864147744571</v>
      </c>
      <c r="AA68" s="10">
        <f t="shared" si="3"/>
        <v>10.733226886429817</v>
      </c>
      <c r="AN68" s="10">
        <f t="shared" si="4"/>
        <v>8.5664350000000002</v>
      </c>
      <c r="AO68">
        <f t="shared" si="5"/>
        <v>7.8257192307739948E-2</v>
      </c>
    </row>
    <row r="69" spans="1:41" x14ac:dyDescent="0.2">
      <c r="A69" s="24" t="s">
        <v>143</v>
      </c>
      <c r="B69" t="s">
        <v>94</v>
      </c>
      <c r="D69" t="s">
        <v>172</v>
      </c>
      <c r="K69" t="s">
        <v>178</v>
      </c>
      <c r="L69" s="28">
        <v>44013</v>
      </c>
      <c r="M69" s="27">
        <v>0.31110100000000002</v>
      </c>
      <c r="N69">
        <v>17.208069999999999</v>
      </c>
      <c r="O69">
        <v>53.071339999999999</v>
      </c>
      <c r="P69">
        <v>23.354880000000001</v>
      </c>
      <c r="Q69">
        <v>0.47575400000000001</v>
      </c>
      <c r="R69">
        <v>2.5295130000000001</v>
      </c>
      <c r="T69">
        <v>3.1549019999999999</v>
      </c>
      <c r="U69">
        <v>0.217557</v>
      </c>
      <c r="V69">
        <v>3.5809000000000001E-2</v>
      </c>
      <c r="W69">
        <v>8.0690999999999999E-2</v>
      </c>
      <c r="X69">
        <v>7.2333999999999996E-2</v>
      </c>
      <c r="Y69">
        <v>100.5119</v>
      </c>
      <c r="Z69">
        <v>92.381980283643017</v>
      </c>
      <c r="AA69" s="10">
        <f t="shared" si="3"/>
        <v>9.1867251639643399</v>
      </c>
      <c r="AN69" s="10">
        <f t="shared" si="4"/>
        <v>3.6306560000000001</v>
      </c>
      <c r="AO69">
        <f t="shared" si="5"/>
        <v>9.8608768196286292E-2</v>
      </c>
    </row>
    <row r="70" spans="1:41" x14ac:dyDescent="0.2">
      <c r="A70" s="24" t="s">
        <v>144</v>
      </c>
      <c r="B70" t="s">
        <v>95</v>
      </c>
      <c r="D70" t="s">
        <v>172</v>
      </c>
      <c r="K70" t="s">
        <v>178</v>
      </c>
      <c r="L70" s="28">
        <v>44013</v>
      </c>
      <c r="M70" s="27">
        <v>0.29579699999999998</v>
      </c>
      <c r="N70">
        <v>17.375050000000002</v>
      </c>
      <c r="O70">
        <v>52.812390000000001</v>
      </c>
      <c r="P70">
        <v>23.46762</v>
      </c>
      <c r="Q70">
        <v>0.30665500000000001</v>
      </c>
      <c r="R70">
        <v>2.488429</v>
      </c>
      <c r="T70">
        <v>2.9789949999999998</v>
      </c>
      <c r="U70">
        <v>0.23614399999999999</v>
      </c>
      <c r="V70">
        <v>3.8862000000000001E-2</v>
      </c>
      <c r="W70">
        <v>9.3812999999999994E-2</v>
      </c>
      <c r="X70">
        <v>4.4136000000000002E-2</v>
      </c>
      <c r="Y70">
        <v>100.1379</v>
      </c>
      <c r="Z70">
        <v>92.56317294365283</v>
      </c>
      <c r="AA70" s="10">
        <f t="shared" si="3"/>
        <v>6.4594425707695411</v>
      </c>
      <c r="AN70" s="10">
        <f t="shared" si="4"/>
        <v>3.28565</v>
      </c>
      <c r="AO70">
        <f t="shared" si="5"/>
        <v>9.9294225065835962E-2</v>
      </c>
    </row>
    <row r="71" spans="1:41" x14ac:dyDescent="0.2">
      <c r="A71" s="24" t="s">
        <v>146</v>
      </c>
      <c r="B71" t="s">
        <v>97</v>
      </c>
      <c r="D71" t="s">
        <v>171</v>
      </c>
      <c r="K71" t="s">
        <v>178</v>
      </c>
      <c r="L71" s="28">
        <v>44013</v>
      </c>
      <c r="M71" s="27">
        <v>0.460368</v>
      </c>
      <c r="N71">
        <v>15.63832</v>
      </c>
      <c r="O71">
        <v>50.209350000000001</v>
      </c>
      <c r="P71">
        <v>22.529869999999999</v>
      </c>
      <c r="Q71">
        <v>1.3619270000000001</v>
      </c>
      <c r="R71">
        <v>2.6480869999999999</v>
      </c>
      <c r="T71">
        <v>6.622617</v>
      </c>
      <c r="U71">
        <v>0.228988</v>
      </c>
      <c r="V71">
        <v>0.129802</v>
      </c>
      <c r="W71">
        <v>4.2279999999999998E-2</v>
      </c>
      <c r="X71">
        <v>6.3557000000000002E-2</v>
      </c>
      <c r="Y71">
        <v>99.935169999999999</v>
      </c>
      <c r="Z71">
        <v>91.324766862167095</v>
      </c>
      <c r="AA71" s="10">
        <f t="shared" si="3"/>
        <v>12.123101042890866</v>
      </c>
      <c r="AN71" s="10">
        <f t="shared" si="4"/>
        <v>7.9845439999999996</v>
      </c>
      <c r="AO71">
        <f t="shared" si="5"/>
        <v>6.9514513673371123E-2</v>
      </c>
    </row>
    <row r="72" spans="1:41" x14ac:dyDescent="0.2">
      <c r="A72" s="24" t="s">
        <v>148</v>
      </c>
      <c r="B72" t="s">
        <v>99</v>
      </c>
      <c r="D72" t="s">
        <v>171</v>
      </c>
      <c r="K72" t="s">
        <v>178</v>
      </c>
      <c r="L72" s="28">
        <v>44013</v>
      </c>
      <c r="M72" s="27">
        <v>0.67344599999999999</v>
      </c>
      <c r="N72">
        <v>14.70246</v>
      </c>
      <c r="O72">
        <v>47.295479999999998</v>
      </c>
      <c r="P72">
        <v>21.97146</v>
      </c>
      <c r="Q72">
        <v>1.898817</v>
      </c>
      <c r="R72">
        <v>2.8003110000000002</v>
      </c>
      <c r="T72">
        <v>8.8109680000000008</v>
      </c>
      <c r="U72">
        <v>0.220584</v>
      </c>
      <c r="V72">
        <v>0.121771</v>
      </c>
      <c r="W72">
        <v>4.5511999999999997E-2</v>
      </c>
      <c r="X72">
        <v>4.7051000000000003E-2</v>
      </c>
      <c r="Y72">
        <v>98.587860000000006</v>
      </c>
      <c r="Z72">
        <v>90.346645082875796</v>
      </c>
      <c r="AA72" s="10">
        <f t="shared" si="3"/>
        <v>12.630845732245055</v>
      </c>
      <c r="AN72" s="10">
        <f t="shared" si="4"/>
        <v>10.709785</v>
      </c>
      <c r="AO72">
        <f t="shared" si="5"/>
        <v>7.6432691617992474E-2</v>
      </c>
    </row>
    <row r="73" spans="1:41" x14ac:dyDescent="0.2">
      <c r="A73" s="24" t="s">
        <v>149</v>
      </c>
      <c r="B73" t="s">
        <v>100</v>
      </c>
      <c r="D73" t="s">
        <v>172</v>
      </c>
      <c r="K73" t="s">
        <v>1614</v>
      </c>
      <c r="L73" s="28">
        <v>44013</v>
      </c>
      <c r="M73" s="27">
        <v>0.583291</v>
      </c>
      <c r="N73">
        <v>16.19042</v>
      </c>
      <c r="O73">
        <v>51.788150000000002</v>
      </c>
      <c r="P73">
        <v>22.306629999999998</v>
      </c>
      <c r="Q73">
        <v>0.62213499999999999</v>
      </c>
      <c r="R73">
        <v>3.2144819999999998</v>
      </c>
      <c r="T73">
        <v>4.7756550000000004</v>
      </c>
      <c r="U73">
        <v>0.22609799999999999</v>
      </c>
      <c r="V73">
        <v>0.568357</v>
      </c>
      <c r="W73">
        <v>7.6414999999999997E-2</v>
      </c>
      <c r="X73">
        <v>9.5756999999999995E-2</v>
      </c>
      <c r="Y73">
        <v>100.4474</v>
      </c>
      <c r="Z73">
        <v>89.978312066466444</v>
      </c>
      <c r="AA73" s="10">
        <f t="shared" si="3"/>
        <v>8.0367560096366155</v>
      </c>
      <c r="AL73">
        <v>0</v>
      </c>
      <c r="AN73" s="10">
        <f t="shared" si="4"/>
        <v>5.3977900000000005</v>
      </c>
      <c r="AO73">
        <f t="shared" si="5"/>
        <v>0.12213842917882467</v>
      </c>
    </row>
    <row r="74" spans="1:41" x14ac:dyDescent="0.2">
      <c r="A74" s="24" t="s">
        <v>150</v>
      </c>
      <c r="B74" t="s">
        <v>100</v>
      </c>
      <c r="D74" t="s">
        <v>172</v>
      </c>
      <c r="K74" t="s">
        <v>1614</v>
      </c>
      <c r="L74" s="28">
        <v>44013</v>
      </c>
      <c r="M74" s="27">
        <v>0.51073599999999997</v>
      </c>
      <c r="N74">
        <v>16.66675</v>
      </c>
      <c r="O74">
        <v>52.346209999999999</v>
      </c>
      <c r="P74">
        <v>22.50028</v>
      </c>
      <c r="Q74">
        <v>0.58977800000000002</v>
      </c>
      <c r="R74">
        <v>3.0296669999999999</v>
      </c>
      <c r="T74">
        <v>4.0954969999999999</v>
      </c>
      <c r="U74">
        <v>0.23183500000000001</v>
      </c>
      <c r="V74">
        <v>0.32199899999999998</v>
      </c>
      <c r="W74">
        <v>9.1954999999999995E-2</v>
      </c>
      <c r="X74">
        <v>5.0044999999999999E-2</v>
      </c>
      <c r="Y74">
        <v>100.4348</v>
      </c>
      <c r="Z74">
        <v>90.746153702504557</v>
      </c>
      <c r="AA74" s="10">
        <f t="shared" si="3"/>
        <v>8.8094094564697443</v>
      </c>
      <c r="AL74">
        <v>5.0000000000000728</v>
      </c>
      <c r="AN74" s="10">
        <f t="shared" si="4"/>
        <v>4.6852749999999999</v>
      </c>
      <c r="AO74">
        <f t="shared" si="5"/>
        <v>0.1247067205762817</v>
      </c>
    </row>
    <row r="75" spans="1:41" x14ac:dyDescent="0.2">
      <c r="A75" s="24" t="s">
        <v>151</v>
      </c>
      <c r="B75" t="s">
        <v>100</v>
      </c>
      <c r="D75" t="s">
        <v>172</v>
      </c>
      <c r="K75" t="s">
        <v>1614</v>
      </c>
      <c r="L75" s="28">
        <v>44013</v>
      </c>
      <c r="M75" s="27">
        <v>0.52045300000000005</v>
      </c>
      <c r="N75">
        <v>16.393260000000001</v>
      </c>
      <c r="O75">
        <v>52.300829999999998</v>
      </c>
      <c r="P75">
        <v>22.206579999999999</v>
      </c>
      <c r="Q75">
        <v>0.55598599999999998</v>
      </c>
      <c r="R75">
        <v>3.1045379999999998</v>
      </c>
      <c r="T75">
        <v>4.1076730000000001</v>
      </c>
      <c r="U75">
        <v>0.229408</v>
      </c>
      <c r="V75">
        <v>0.322465</v>
      </c>
      <c r="W75">
        <v>9.5001000000000002E-2</v>
      </c>
      <c r="X75">
        <v>7.8828999999999996E-2</v>
      </c>
      <c r="Y75">
        <v>99.915019999999998</v>
      </c>
      <c r="Z75">
        <v>90.396430597972284</v>
      </c>
      <c r="AA75" s="10">
        <f t="shared" si="3"/>
        <v>8.3241122599790778</v>
      </c>
      <c r="AL75">
        <v>9.9729267036630773</v>
      </c>
      <c r="AN75" s="10">
        <f t="shared" si="4"/>
        <v>4.663659</v>
      </c>
      <c r="AO75">
        <f t="shared" si="5"/>
        <v>0.12670263674834878</v>
      </c>
    </row>
    <row r="76" spans="1:41" x14ac:dyDescent="0.2">
      <c r="A76" s="24" t="s">
        <v>152</v>
      </c>
      <c r="B76" t="s">
        <v>100</v>
      </c>
      <c r="D76" t="s">
        <v>172</v>
      </c>
      <c r="K76" t="s">
        <v>1614</v>
      </c>
      <c r="L76" s="28">
        <v>44013</v>
      </c>
      <c r="M76" s="27">
        <v>0.54144899999999996</v>
      </c>
      <c r="N76">
        <v>16.55498</v>
      </c>
      <c r="O76">
        <v>53.007280000000002</v>
      </c>
      <c r="P76">
        <v>21.858080000000001</v>
      </c>
      <c r="Q76">
        <v>0.58979199999999998</v>
      </c>
      <c r="R76">
        <v>2.9459200000000001</v>
      </c>
      <c r="T76">
        <v>4.10215</v>
      </c>
      <c r="U76">
        <v>0.237091</v>
      </c>
      <c r="V76">
        <v>0.325513</v>
      </c>
      <c r="W76">
        <v>0.101051</v>
      </c>
      <c r="X76">
        <v>5.8963000000000002E-2</v>
      </c>
      <c r="Y76">
        <v>100.3223</v>
      </c>
      <c r="Z76">
        <v>90.923502230117649</v>
      </c>
      <c r="AA76" s="10">
        <f t="shared" si="3"/>
        <v>8.7965692813472529</v>
      </c>
      <c r="AL76">
        <v>14.945853407324726</v>
      </c>
      <c r="AN76" s="10">
        <f t="shared" si="4"/>
        <v>4.6919420000000001</v>
      </c>
      <c r="AO76">
        <f t="shared" si="5"/>
        <v>0.13199151664371123</v>
      </c>
    </row>
    <row r="77" spans="1:41" x14ac:dyDescent="0.2">
      <c r="A77" s="24" t="s">
        <v>153</v>
      </c>
      <c r="B77" t="s">
        <v>100</v>
      </c>
      <c r="D77" t="s">
        <v>172</v>
      </c>
      <c r="K77" t="s">
        <v>1614</v>
      </c>
      <c r="L77" s="28">
        <v>44013</v>
      </c>
      <c r="M77" s="27">
        <v>0.52566299999999999</v>
      </c>
      <c r="N77">
        <v>16.565670000000001</v>
      </c>
      <c r="O77">
        <v>52.456209999999999</v>
      </c>
      <c r="P77">
        <v>22.615539999999999</v>
      </c>
      <c r="Q77">
        <v>0.57208700000000001</v>
      </c>
      <c r="R77">
        <v>2.9384769999999998</v>
      </c>
      <c r="T77">
        <v>4.0605659999999997</v>
      </c>
      <c r="U77">
        <v>0.224939</v>
      </c>
      <c r="V77">
        <v>0.31528099999999998</v>
      </c>
      <c r="W77">
        <v>9.5213000000000006E-2</v>
      </c>
      <c r="X77">
        <v>3.7576999999999999E-2</v>
      </c>
      <c r="Y77">
        <v>100.4072</v>
      </c>
      <c r="Z77">
        <v>90.949671850822838</v>
      </c>
      <c r="AA77" s="10">
        <f t="shared" si="3"/>
        <v>8.6351423065375439</v>
      </c>
      <c r="AL77">
        <v>20.041930329821515</v>
      </c>
      <c r="AN77" s="10">
        <f t="shared" si="4"/>
        <v>4.6326529999999995</v>
      </c>
      <c r="AO77">
        <f t="shared" si="5"/>
        <v>0.12945559806194507</v>
      </c>
    </row>
    <row r="78" spans="1:41" x14ac:dyDescent="0.2">
      <c r="A78" s="24" t="s">
        <v>154</v>
      </c>
      <c r="B78" t="s">
        <v>100</v>
      </c>
      <c r="D78" t="s">
        <v>172</v>
      </c>
      <c r="K78" t="s">
        <v>1614</v>
      </c>
      <c r="L78" s="28">
        <v>44013</v>
      </c>
      <c r="M78" s="27">
        <v>0.54046700000000003</v>
      </c>
      <c r="N78">
        <v>16.590440000000001</v>
      </c>
      <c r="O78">
        <v>52.44238</v>
      </c>
      <c r="P78">
        <v>22.36298</v>
      </c>
      <c r="Q78">
        <v>0.56235400000000002</v>
      </c>
      <c r="R78">
        <v>3.0731030000000001</v>
      </c>
      <c r="T78">
        <v>4.072171</v>
      </c>
      <c r="U78">
        <v>0.23510900000000001</v>
      </c>
      <c r="V78">
        <v>0.32686500000000002</v>
      </c>
      <c r="W78">
        <v>7.8128000000000003E-2</v>
      </c>
      <c r="X78">
        <v>6.2625E-2</v>
      </c>
      <c r="Y78">
        <v>100.3466</v>
      </c>
      <c r="Z78">
        <v>90.586858283400815</v>
      </c>
      <c r="AA78" s="10">
        <f t="shared" si="3"/>
        <v>8.4785482160291448</v>
      </c>
      <c r="AL78">
        <v>25.014857033484518</v>
      </c>
      <c r="AN78" s="10">
        <f t="shared" si="4"/>
        <v>4.634525</v>
      </c>
      <c r="AO78">
        <f t="shared" si="5"/>
        <v>0.13272207871427796</v>
      </c>
    </row>
    <row r="79" spans="1:41" x14ac:dyDescent="0.2">
      <c r="A79" s="24" t="s">
        <v>155</v>
      </c>
      <c r="B79" t="s">
        <v>100</v>
      </c>
      <c r="D79" t="s">
        <v>172</v>
      </c>
      <c r="K79" t="s">
        <v>1614</v>
      </c>
      <c r="L79" s="28">
        <v>44013</v>
      </c>
      <c r="M79" s="27">
        <v>0.56346099999999999</v>
      </c>
      <c r="N79">
        <v>16.583130000000001</v>
      </c>
      <c r="O79">
        <v>52.14631</v>
      </c>
      <c r="P79">
        <v>22.75827</v>
      </c>
      <c r="Q79">
        <v>0.584762</v>
      </c>
      <c r="R79">
        <v>3.0272839999999999</v>
      </c>
      <c r="T79">
        <v>4.119688</v>
      </c>
      <c r="U79">
        <v>0.24701100000000001</v>
      </c>
      <c r="V79">
        <v>0.316942</v>
      </c>
      <c r="W79">
        <v>8.3177000000000001E-2</v>
      </c>
      <c r="X79">
        <v>3.0165999999999998E-2</v>
      </c>
      <c r="Y79">
        <v>100.4602</v>
      </c>
      <c r="Z79">
        <v>90.710464722092922</v>
      </c>
      <c r="AA79" s="10">
        <f t="shared" si="3"/>
        <v>8.6941701644517533</v>
      </c>
      <c r="AL79">
        <v>30.014857033483718</v>
      </c>
      <c r="AN79" s="10">
        <f t="shared" si="4"/>
        <v>4.7044499999999996</v>
      </c>
      <c r="AO79">
        <f t="shared" si="5"/>
        <v>0.13677273618778898</v>
      </c>
    </row>
    <row r="80" spans="1:41" x14ac:dyDescent="0.2">
      <c r="A80" s="24" t="s">
        <v>156</v>
      </c>
      <c r="B80" t="s">
        <v>100</v>
      </c>
      <c r="D80" t="s">
        <v>172</v>
      </c>
      <c r="K80" t="s">
        <v>1614</v>
      </c>
      <c r="L80" s="28">
        <v>44013</v>
      </c>
      <c r="M80" s="27">
        <v>0.54300099999999996</v>
      </c>
      <c r="N80">
        <v>16.78312</v>
      </c>
      <c r="O80">
        <v>52.141039999999997</v>
      </c>
      <c r="P80">
        <v>22.23489</v>
      </c>
      <c r="Q80">
        <v>0.58911500000000006</v>
      </c>
      <c r="R80">
        <v>2.9294669999999998</v>
      </c>
      <c r="T80">
        <v>4.1038839999999999</v>
      </c>
      <c r="U80">
        <v>0.22981799999999999</v>
      </c>
      <c r="V80">
        <v>0.330403</v>
      </c>
      <c r="W80">
        <v>9.0714000000000003E-2</v>
      </c>
      <c r="X80">
        <v>7.5052999999999995E-2</v>
      </c>
      <c r="Y80">
        <v>100.0505</v>
      </c>
      <c r="Z80">
        <v>91.081423079527241</v>
      </c>
      <c r="AA80" s="10">
        <f t="shared" si="3"/>
        <v>8.7839725595351545</v>
      </c>
      <c r="AL80">
        <v>34.987783737146245</v>
      </c>
      <c r="AN80" s="10">
        <f t="shared" si="4"/>
        <v>4.6929990000000004</v>
      </c>
      <c r="AO80">
        <f t="shared" si="5"/>
        <v>0.13231392505246248</v>
      </c>
    </row>
    <row r="81" spans="1:41" x14ac:dyDescent="0.2">
      <c r="A81" s="24" t="s">
        <v>157</v>
      </c>
      <c r="B81" t="s">
        <v>100</v>
      </c>
      <c r="D81" t="s">
        <v>172</v>
      </c>
      <c r="K81" t="s">
        <v>1614</v>
      </c>
      <c r="L81" s="28">
        <v>44013</v>
      </c>
      <c r="M81" s="27">
        <v>0.56676300000000002</v>
      </c>
      <c r="N81">
        <v>16.506779999999999</v>
      </c>
      <c r="O81">
        <v>52.54318</v>
      </c>
      <c r="P81">
        <v>22.204650000000001</v>
      </c>
      <c r="Q81">
        <v>0.58299599999999996</v>
      </c>
      <c r="R81">
        <v>2.9140600000000001</v>
      </c>
      <c r="T81">
        <v>4.116746</v>
      </c>
      <c r="U81">
        <v>0.24159</v>
      </c>
      <c r="V81">
        <v>0.32521099999999997</v>
      </c>
      <c r="W81">
        <v>9.3078999999999995E-2</v>
      </c>
      <c r="X81">
        <v>6.4767000000000005E-2</v>
      </c>
      <c r="Y81">
        <v>100.1598</v>
      </c>
      <c r="Z81">
        <v>90.98896479457764</v>
      </c>
      <c r="AA81" s="10">
        <f t="shared" si="3"/>
        <v>8.6758485150698412</v>
      </c>
      <c r="AL81">
        <v>39.987783737146316</v>
      </c>
      <c r="AN81" s="10">
        <f t="shared" si="4"/>
        <v>4.6997419999999996</v>
      </c>
      <c r="AO81">
        <f t="shared" si="5"/>
        <v>0.13767256954886214</v>
      </c>
    </row>
    <row r="82" spans="1:41" x14ac:dyDescent="0.2">
      <c r="A82" s="24" t="s">
        <v>158</v>
      </c>
      <c r="B82" t="s">
        <v>100</v>
      </c>
      <c r="D82" t="s">
        <v>172</v>
      </c>
      <c r="K82" t="s">
        <v>1614</v>
      </c>
      <c r="L82" s="28">
        <v>44013</v>
      </c>
      <c r="M82" s="27">
        <v>0.53329499999999996</v>
      </c>
      <c r="N82">
        <v>16.495750000000001</v>
      </c>
      <c r="O82">
        <v>52.879060000000003</v>
      </c>
      <c r="P82">
        <v>22.1204</v>
      </c>
      <c r="Q82">
        <v>0.55876300000000001</v>
      </c>
      <c r="R82">
        <v>3.0535109999999999</v>
      </c>
      <c r="T82">
        <v>4.0979619999999999</v>
      </c>
      <c r="U82">
        <v>0.23325100000000001</v>
      </c>
      <c r="V82">
        <v>0.32441300000000001</v>
      </c>
      <c r="W82">
        <v>0.100011</v>
      </c>
      <c r="X82">
        <v>6.5432000000000004E-2</v>
      </c>
      <c r="Y82">
        <v>100.4619</v>
      </c>
      <c r="Z82">
        <v>90.592592826710188</v>
      </c>
      <c r="AA82" s="10">
        <f t="shared" si="3"/>
        <v>8.3803676198237245</v>
      </c>
      <c r="AL82">
        <v>44.960710440809322</v>
      </c>
      <c r="AN82" s="10">
        <f t="shared" si="4"/>
        <v>4.6567249999999998</v>
      </c>
      <c r="AO82">
        <f t="shared" si="5"/>
        <v>0.13013663865111486</v>
      </c>
    </row>
    <row r="83" spans="1:41" x14ac:dyDescent="0.2">
      <c r="A83" s="24" t="s">
        <v>159</v>
      </c>
      <c r="B83" t="s">
        <v>100</v>
      </c>
      <c r="D83" t="s">
        <v>172</v>
      </c>
      <c r="K83" t="s">
        <v>1614</v>
      </c>
      <c r="L83" s="28">
        <v>44013</v>
      </c>
      <c r="M83" s="27">
        <v>0.55613699999999999</v>
      </c>
      <c r="N83">
        <v>16.357839999999999</v>
      </c>
      <c r="O83">
        <v>52.38017</v>
      </c>
      <c r="P83">
        <v>22.235720000000001</v>
      </c>
      <c r="Q83">
        <v>0.58945999999999998</v>
      </c>
      <c r="R83">
        <v>2.8936009999999999</v>
      </c>
      <c r="T83">
        <v>4.086074</v>
      </c>
      <c r="U83">
        <v>0.241755</v>
      </c>
      <c r="V83">
        <v>0.32215700000000003</v>
      </c>
      <c r="W83">
        <v>8.9656E-2</v>
      </c>
      <c r="X83">
        <v>4.7044000000000002E-2</v>
      </c>
      <c r="Y83">
        <v>99.799610000000001</v>
      </c>
      <c r="Z83">
        <v>90.972401542269779</v>
      </c>
      <c r="AA83" s="10">
        <f t="shared" si="3"/>
        <v>8.8235917110459106</v>
      </c>
      <c r="AL83">
        <v>50.056787363305233</v>
      </c>
      <c r="AN83" s="10">
        <f t="shared" si="4"/>
        <v>4.6755339999999999</v>
      </c>
      <c r="AO83">
        <f t="shared" si="5"/>
        <v>0.13610546456084741</v>
      </c>
    </row>
    <row r="84" spans="1:41" x14ac:dyDescent="0.2">
      <c r="A84" s="24" t="s">
        <v>160</v>
      </c>
      <c r="B84" t="s">
        <v>100</v>
      </c>
      <c r="D84" t="s">
        <v>172</v>
      </c>
      <c r="K84" t="s">
        <v>1614</v>
      </c>
      <c r="L84" s="28">
        <v>44013</v>
      </c>
      <c r="M84" s="27">
        <v>0.57931500000000002</v>
      </c>
      <c r="N84">
        <v>16.498950000000001</v>
      </c>
      <c r="O84">
        <v>52.662480000000002</v>
      </c>
      <c r="P84">
        <v>22.222020000000001</v>
      </c>
      <c r="Q84">
        <v>0.56031500000000001</v>
      </c>
      <c r="R84">
        <v>3.0145710000000001</v>
      </c>
      <c r="T84">
        <v>4.0800140000000003</v>
      </c>
      <c r="U84">
        <v>0.22544400000000001</v>
      </c>
      <c r="V84">
        <v>0.31886599999999998</v>
      </c>
      <c r="W84">
        <v>0.100623</v>
      </c>
      <c r="X84">
        <v>7.2031999999999999E-2</v>
      </c>
      <c r="Y84">
        <v>100.33459999999999</v>
      </c>
      <c r="Z84">
        <v>90.703040111488107</v>
      </c>
      <c r="AA84" s="10">
        <f t="shared" si="3"/>
        <v>8.4355303398708834</v>
      </c>
      <c r="AL84">
        <v>61.677888860151313</v>
      </c>
      <c r="AN84" s="10">
        <f t="shared" si="4"/>
        <v>4.6403290000000004</v>
      </c>
      <c r="AO84">
        <f t="shared" si="5"/>
        <v>0.14198848337285117</v>
      </c>
    </row>
    <row r="85" spans="1:41" x14ac:dyDescent="0.2">
      <c r="A85" s="24" t="s">
        <v>161</v>
      </c>
      <c r="B85" t="s">
        <v>100</v>
      </c>
      <c r="D85" t="s">
        <v>172</v>
      </c>
      <c r="K85" t="s">
        <v>1614</v>
      </c>
      <c r="L85" s="28">
        <v>44013</v>
      </c>
      <c r="M85" s="27">
        <v>0.54094699999999996</v>
      </c>
      <c r="N85">
        <v>16.583559999999999</v>
      </c>
      <c r="O85">
        <v>53.07</v>
      </c>
      <c r="P85">
        <v>21.476559999999999</v>
      </c>
      <c r="Q85">
        <v>0.567967</v>
      </c>
      <c r="R85">
        <v>3.0333779999999999</v>
      </c>
      <c r="T85">
        <v>4.1051780000000004</v>
      </c>
      <c r="U85">
        <v>0.226275</v>
      </c>
      <c r="V85">
        <v>0.32458100000000001</v>
      </c>
      <c r="W85">
        <v>9.9654999999999994E-2</v>
      </c>
      <c r="X85">
        <v>1.0296E-2</v>
      </c>
      <c r="Y85">
        <v>100.0384</v>
      </c>
      <c r="Z85">
        <v>90.693729689133889</v>
      </c>
      <c r="AA85" s="10">
        <f t="shared" si="3"/>
        <v>8.4929841716513543</v>
      </c>
      <c r="AL85">
        <v>73.298990356998274</v>
      </c>
      <c r="AN85" s="10">
        <f t="shared" si="4"/>
        <v>4.6731450000000008</v>
      </c>
      <c r="AO85">
        <f t="shared" si="5"/>
        <v>0.13177187444734428</v>
      </c>
    </row>
    <row r="86" spans="1:41" x14ac:dyDescent="0.2">
      <c r="A86" s="24" t="s">
        <v>162</v>
      </c>
      <c r="B86" t="s">
        <v>100</v>
      </c>
      <c r="D86" t="s">
        <v>172</v>
      </c>
      <c r="K86" t="s">
        <v>1614</v>
      </c>
      <c r="L86" s="28">
        <v>44013</v>
      </c>
      <c r="M86" s="27">
        <v>0.54026200000000002</v>
      </c>
      <c r="N86">
        <v>16.624220000000001</v>
      </c>
      <c r="O86">
        <v>52.7819</v>
      </c>
      <c r="P86">
        <v>21.884679999999999</v>
      </c>
      <c r="Q86">
        <v>0.56420700000000001</v>
      </c>
      <c r="R86">
        <v>3.1009679999999999</v>
      </c>
      <c r="T86">
        <v>4.1027149999999999</v>
      </c>
      <c r="U86">
        <v>0.229712</v>
      </c>
      <c r="V86">
        <v>0.32795000000000002</v>
      </c>
      <c r="W86">
        <v>9.1167999999999999E-2</v>
      </c>
      <c r="X86">
        <v>5.0730999999999998E-2</v>
      </c>
      <c r="Y86">
        <v>100.2985</v>
      </c>
      <c r="Z86">
        <v>90.527061499663162</v>
      </c>
      <c r="AA86" s="10">
        <f t="shared" si="3"/>
        <v>8.4461456278668585</v>
      </c>
      <c r="AL86">
        <v>84.947166179846633</v>
      </c>
      <c r="AN86" s="10">
        <f t="shared" si="4"/>
        <v>4.6669219999999996</v>
      </c>
      <c r="AO86">
        <f t="shared" si="5"/>
        <v>0.13168401899717627</v>
      </c>
    </row>
    <row r="87" spans="1:41" x14ac:dyDescent="0.2">
      <c r="A87" s="24" t="s">
        <v>163</v>
      </c>
      <c r="B87" t="s">
        <v>100</v>
      </c>
      <c r="D87" t="s">
        <v>172</v>
      </c>
      <c r="K87" t="s">
        <v>1614</v>
      </c>
      <c r="L87" s="28">
        <v>44013</v>
      </c>
      <c r="M87" s="27">
        <v>0.49816300000000002</v>
      </c>
      <c r="N87">
        <v>16.673010000000001</v>
      </c>
      <c r="O87">
        <v>52.30397</v>
      </c>
      <c r="P87">
        <v>22.238659999999999</v>
      </c>
      <c r="Q87">
        <v>0.55618000000000001</v>
      </c>
      <c r="R87">
        <v>2.9474339999999999</v>
      </c>
      <c r="T87">
        <v>4.1136280000000003</v>
      </c>
      <c r="U87">
        <v>0.23408300000000001</v>
      </c>
      <c r="V87">
        <v>0.31915300000000002</v>
      </c>
      <c r="W87">
        <v>9.3599000000000002E-2</v>
      </c>
      <c r="X87">
        <v>4.5581999999999998E-2</v>
      </c>
      <c r="Y87">
        <v>100.0235</v>
      </c>
      <c r="Z87">
        <v>90.977736067191955</v>
      </c>
      <c r="AA87" s="10">
        <f t="shared" si="3"/>
        <v>8.3157232523827354</v>
      </c>
      <c r="AL87">
        <v>96.568267676692713</v>
      </c>
      <c r="AN87" s="10">
        <f t="shared" si="4"/>
        <v>4.6698080000000006</v>
      </c>
      <c r="AO87">
        <f t="shared" si="5"/>
        <v>0.12110064400572924</v>
      </c>
    </row>
    <row r="88" spans="1:41" x14ac:dyDescent="0.2">
      <c r="A88" s="24" t="s">
        <v>179</v>
      </c>
      <c r="B88" t="s">
        <v>166</v>
      </c>
      <c r="D88" t="s">
        <v>170</v>
      </c>
      <c r="K88" t="s">
        <v>1614</v>
      </c>
      <c r="L88" s="28">
        <v>44013</v>
      </c>
      <c r="M88" s="27">
        <v>0.49953900000000001</v>
      </c>
      <c r="N88">
        <v>12.06006</v>
      </c>
      <c r="O88">
        <v>43.701509999999999</v>
      </c>
      <c r="P88">
        <v>23.384499999999999</v>
      </c>
      <c r="Q88">
        <v>0.36307099999999998</v>
      </c>
      <c r="R88">
        <v>7.1664009999999996</v>
      </c>
      <c r="T88">
        <v>9.1394719999999996</v>
      </c>
      <c r="U88">
        <v>0.23261799999999999</v>
      </c>
      <c r="V88">
        <v>3.0985469999999999</v>
      </c>
      <c r="W88">
        <v>8.9302999999999993E-2</v>
      </c>
      <c r="X88">
        <v>3.4278999999999997E-2</v>
      </c>
      <c r="Y88">
        <v>99.769300000000001</v>
      </c>
      <c r="Z88">
        <v>74.999014675068707</v>
      </c>
      <c r="AA88" s="10">
        <f t="shared" si="3"/>
        <v>2.595751807760982</v>
      </c>
      <c r="AN88" s="10">
        <f t="shared" si="4"/>
        <v>9.5025429999999993</v>
      </c>
      <c r="AO88">
        <f t="shared" si="5"/>
        <v>5.4657314995877226E-2</v>
      </c>
    </row>
    <row r="89" spans="1:41" x14ac:dyDescent="0.2">
      <c r="A89" s="24" t="s">
        <v>180</v>
      </c>
      <c r="B89" t="s">
        <v>167</v>
      </c>
      <c r="D89" t="s">
        <v>170</v>
      </c>
      <c r="K89" t="s">
        <v>1614</v>
      </c>
      <c r="L89" s="28">
        <v>44013</v>
      </c>
      <c r="M89" s="27">
        <v>0.27102300000000001</v>
      </c>
      <c r="N89">
        <v>14.466609999999999</v>
      </c>
      <c r="O89">
        <v>49.205889999999997</v>
      </c>
      <c r="P89">
        <v>22.649049999999999</v>
      </c>
      <c r="Q89">
        <v>0.25067200000000001</v>
      </c>
      <c r="R89">
        <v>6.0379560000000003</v>
      </c>
      <c r="T89">
        <v>5.0193430000000001</v>
      </c>
      <c r="U89">
        <v>0.23500299999999999</v>
      </c>
      <c r="V89">
        <v>1.4569270000000001</v>
      </c>
      <c r="W89">
        <v>0.119446</v>
      </c>
      <c r="X89">
        <v>8.0529999999999994E-3</v>
      </c>
      <c r="Y89">
        <v>99.719989999999996</v>
      </c>
      <c r="Z89">
        <v>81.028170946170079</v>
      </c>
      <c r="AA89" s="10">
        <f t="shared" si="3"/>
        <v>3.2416217960586828</v>
      </c>
      <c r="AN89" s="10">
        <f t="shared" si="4"/>
        <v>5.2700149999999999</v>
      </c>
      <c r="AO89">
        <f t="shared" si="5"/>
        <v>5.3995712187830162E-2</v>
      </c>
    </row>
    <row r="90" spans="1:41" s="51" customFormat="1" x14ac:dyDescent="0.2">
      <c r="A90" s="54" t="s">
        <v>181</v>
      </c>
      <c r="B90" s="51" t="s">
        <v>168</v>
      </c>
      <c r="D90" s="51" t="s">
        <v>171</v>
      </c>
      <c r="J90" t="s">
        <v>1742</v>
      </c>
      <c r="K90" s="51" t="s">
        <v>1614</v>
      </c>
      <c r="L90" s="52">
        <v>44013</v>
      </c>
      <c r="M90" s="55">
        <v>0.63280000000000003</v>
      </c>
      <c r="N90" s="51">
        <v>16.2121</v>
      </c>
      <c r="O90" s="51">
        <v>50.24465</v>
      </c>
      <c r="P90" s="51">
        <v>21.601990000000001</v>
      </c>
      <c r="R90" s="51">
        <v>2.866428</v>
      </c>
      <c r="T90" s="51">
        <v>6.7945520000000004</v>
      </c>
      <c r="U90" s="51">
        <v>0.212676</v>
      </c>
      <c r="V90" s="51">
        <v>1.103334</v>
      </c>
      <c r="W90" s="51">
        <v>8.4094000000000002E-2</v>
      </c>
      <c r="X90" s="51">
        <v>5.1888999999999998E-2</v>
      </c>
      <c r="Y90" s="51">
        <v>100.16119999999999</v>
      </c>
      <c r="Z90" s="51">
        <v>90.976379309466864</v>
      </c>
      <c r="AA90" s="53"/>
      <c r="AN90" s="10">
        <f t="shared" si="4"/>
        <v>6.7945520000000004</v>
      </c>
      <c r="AO90">
        <f t="shared" si="5"/>
        <v>9.3133439850044561E-2</v>
      </c>
    </row>
    <row r="91" spans="1:41" s="51" customFormat="1" x14ac:dyDescent="0.2">
      <c r="A91" s="54" t="s">
        <v>182</v>
      </c>
      <c r="B91" s="51" t="s">
        <v>169</v>
      </c>
      <c r="D91" s="51" t="s">
        <v>171</v>
      </c>
      <c r="J91" t="s">
        <v>1742</v>
      </c>
      <c r="K91" s="51" t="s">
        <v>1614</v>
      </c>
      <c r="L91" s="52">
        <v>44013</v>
      </c>
      <c r="M91" s="55">
        <v>0.39124599999999998</v>
      </c>
      <c r="N91" s="51">
        <v>15.82591</v>
      </c>
      <c r="O91" s="51">
        <v>50.234340000000003</v>
      </c>
      <c r="P91" s="51">
        <v>21.99776</v>
      </c>
      <c r="R91" s="51">
        <v>2.874425</v>
      </c>
      <c r="T91" s="51">
        <v>5.9982340000000001</v>
      </c>
      <c r="U91" s="51">
        <v>0.180923</v>
      </c>
      <c r="V91" s="51">
        <v>1.112962</v>
      </c>
      <c r="W91" s="51">
        <v>6.6914000000000001E-2</v>
      </c>
      <c r="X91" s="51">
        <v>6.0391E-2</v>
      </c>
      <c r="Y91" s="51">
        <v>99.068110000000004</v>
      </c>
      <c r="Z91" s="51">
        <v>90.753150739707905</v>
      </c>
      <c r="AA91" s="53"/>
      <c r="AN91" s="10">
        <f t="shared" si="4"/>
        <v>5.9982340000000001</v>
      </c>
      <c r="AO91">
        <f t="shared" si="5"/>
        <v>6.5226865107296583E-2</v>
      </c>
    </row>
    <row r="92" spans="1:41" x14ac:dyDescent="0.2">
      <c r="A92" s="29" t="s">
        <v>183</v>
      </c>
      <c r="B92" t="s">
        <v>184</v>
      </c>
      <c r="C92" t="s">
        <v>185</v>
      </c>
      <c r="D92" t="s">
        <v>171</v>
      </c>
      <c r="E92" t="s">
        <v>186</v>
      </c>
      <c r="F92" t="s">
        <v>187</v>
      </c>
      <c r="K92" t="s">
        <v>1614</v>
      </c>
      <c r="L92" s="28">
        <v>44470</v>
      </c>
      <c r="M92">
        <v>0.43982900000000003</v>
      </c>
      <c r="N92">
        <v>15.52487</v>
      </c>
      <c r="O92">
        <v>50.305900000000001</v>
      </c>
      <c r="P92">
        <v>22.44218</v>
      </c>
      <c r="Q92">
        <v>1.792368</v>
      </c>
      <c r="R92">
        <v>3.4489209999999999</v>
      </c>
      <c r="S92">
        <v>1.3204E-2</v>
      </c>
      <c r="T92">
        <v>5.8045359999999997</v>
      </c>
      <c r="U92">
        <v>9.221E-3</v>
      </c>
      <c r="V92">
        <v>1.024556</v>
      </c>
      <c r="W92">
        <v>8.3280999999999994E-2</v>
      </c>
      <c r="X92">
        <v>6.5397999999999998E-2</v>
      </c>
      <c r="Y92">
        <v>100.9543</v>
      </c>
      <c r="Z92">
        <v>88.918529464613471</v>
      </c>
      <c r="AA92">
        <v>17.160162405729988</v>
      </c>
      <c r="AB92">
        <v>-19818</v>
      </c>
      <c r="AC92">
        <v>6372</v>
      </c>
      <c r="AD92">
        <v>-2</v>
      </c>
      <c r="AE92">
        <v>629.30695732182357</v>
      </c>
      <c r="AF92">
        <v>561.05714597475526</v>
      </c>
      <c r="AG92">
        <v>2476.661157746224</v>
      </c>
      <c r="AH92">
        <v>2.2801362412414052</v>
      </c>
      <c r="AI92">
        <v>10.065150945080655</v>
      </c>
      <c r="AJ92">
        <v>6.9058490549193454</v>
      </c>
      <c r="AK92" s="30">
        <v>0.99766032195750509</v>
      </c>
      <c r="AM92">
        <f>100*AA92</f>
        <v>1716.0162405729989</v>
      </c>
      <c r="AN92" s="10">
        <f t="shared" si="4"/>
        <v>7.5969039999999994</v>
      </c>
      <c r="AO92">
        <f t="shared" si="5"/>
        <v>7.577332624003022E-2</v>
      </c>
    </row>
    <row r="93" spans="1:41" x14ac:dyDescent="0.2">
      <c r="A93" s="29" t="s">
        <v>188</v>
      </c>
      <c r="B93" t="s">
        <v>189</v>
      </c>
      <c r="C93" t="s">
        <v>185</v>
      </c>
      <c r="D93" t="s">
        <v>171</v>
      </c>
      <c r="E93" t="s">
        <v>186</v>
      </c>
      <c r="F93" t="s">
        <v>190</v>
      </c>
      <c r="K93" t="s">
        <v>1614</v>
      </c>
      <c r="L93" s="28">
        <v>44470</v>
      </c>
      <c r="M93">
        <v>0.46387099999999998</v>
      </c>
      <c r="N93">
        <v>16.452470000000002</v>
      </c>
      <c r="O93">
        <v>51.584400000000002</v>
      </c>
      <c r="P93">
        <v>22.49061</v>
      </c>
      <c r="Q93">
        <v>1.3406199999999999</v>
      </c>
      <c r="R93">
        <v>3.2709329999999999</v>
      </c>
      <c r="S93">
        <v>5.3680000000000004E-3</v>
      </c>
      <c r="T93">
        <v>4.619523</v>
      </c>
      <c r="U93">
        <v>1.259E-2</v>
      </c>
      <c r="V93">
        <v>0.81883399999999995</v>
      </c>
      <c r="W93">
        <v>7.7803999999999998E-2</v>
      </c>
      <c r="X93">
        <v>5.2234999999999997E-2</v>
      </c>
      <c r="Y93">
        <v>101.1893</v>
      </c>
      <c r="Z93">
        <v>89.966102198125881</v>
      </c>
      <c r="AA93">
        <v>16.295877394923387</v>
      </c>
      <c r="AB93">
        <v>-19832</v>
      </c>
      <c r="AC93">
        <v>6305</v>
      </c>
      <c r="AD93">
        <v>-2</v>
      </c>
      <c r="AE93">
        <v>631.11369051831934</v>
      </c>
      <c r="AF93">
        <v>557.31737012154736</v>
      </c>
      <c r="AG93">
        <v>2493.616416226474</v>
      </c>
      <c r="AH93">
        <v>2.2649377921739684</v>
      </c>
      <c r="AI93">
        <v>10.13405711554439</v>
      </c>
      <c r="AJ93">
        <v>6.8369428844556097</v>
      </c>
      <c r="AK93" s="30">
        <v>1.0035070657505338</v>
      </c>
      <c r="AM93">
        <f t="shared" ref="AM93:AM156" si="6">100*AA93</f>
        <v>1629.5877394923386</v>
      </c>
      <c r="AN93" s="10">
        <f t="shared" si="4"/>
        <v>5.9601430000000004</v>
      </c>
      <c r="AO93">
        <f t="shared" si="5"/>
        <v>0.10041534591342006</v>
      </c>
    </row>
    <row r="94" spans="1:41" x14ac:dyDescent="0.2">
      <c r="A94" s="29" t="s">
        <v>191</v>
      </c>
      <c r="B94" t="s">
        <v>192</v>
      </c>
      <c r="C94" t="s">
        <v>185</v>
      </c>
      <c r="D94" t="s">
        <v>171</v>
      </c>
      <c r="E94" t="s">
        <v>186</v>
      </c>
      <c r="F94" t="s">
        <v>193</v>
      </c>
      <c r="K94" t="s">
        <v>1614</v>
      </c>
      <c r="L94" s="28">
        <v>44470</v>
      </c>
      <c r="M94">
        <v>0.424927</v>
      </c>
      <c r="N94">
        <v>16.368200000000002</v>
      </c>
      <c r="O94">
        <v>51.788989999999998</v>
      </c>
      <c r="P94">
        <v>22.830249999999999</v>
      </c>
      <c r="Q94">
        <v>1.3161039999999999</v>
      </c>
      <c r="R94">
        <v>3.2511410000000001</v>
      </c>
      <c r="S94">
        <v>8.8999999999999995E-4</v>
      </c>
      <c r="T94">
        <v>4.3192149999999998</v>
      </c>
      <c r="U94">
        <v>5.7609999999999996E-3</v>
      </c>
      <c r="V94">
        <v>0.83075500000000002</v>
      </c>
      <c r="W94">
        <v>7.3837E-2</v>
      </c>
      <c r="X94">
        <v>6.7351999999999995E-2</v>
      </c>
      <c r="Y94">
        <v>101.2774</v>
      </c>
      <c r="Z94">
        <v>89.974540355126635</v>
      </c>
      <c r="AA94">
        <v>16.971953354008818</v>
      </c>
      <c r="AB94">
        <v>-19704</v>
      </c>
      <c r="AC94">
        <v>6505</v>
      </c>
      <c r="AD94">
        <v>-3</v>
      </c>
      <c r="AE94">
        <v>711.92941231981604</v>
      </c>
      <c r="AF94">
        <v>590.12955594376945</v>
      </c>
      <c r="AG94">
        <v>2442.9547732762449</v>
      </c>
      <c r="AH94">
        <v>2.3982865153554789</v>
      </c>
      <c r="AI94">
        <v>9.9281681985946584</v>
      </c>
      <c r="AJ94">
        <v>7.0428318014053417</v>
      </c>
      <c r="AK94" s="30">
        <v>1.0739735835231714</v>
      </c>
      <c r="AM94">
        <f t="shared" si="6"/>
        <v>1697.1953354008817</v>
      </c>
      <c r="AN94" s="10">
        <f t="shared" si="4"/>
        <v>5.635319</v>
      </c>
      <c r="AO94">
        <f t="shared" si="5"/>
        <v>9.8380608513352549E-2</v>
      </c>
    </row>
    <row r="95" spans="1:41" x14ac:dyDescent="0.2">
      <c r="A95" s="29" t="s">
        <v>102</v>
      </c>
      <c r="B95" t="s">
        <v>194</v>
      </c>
      <c r="C95" t="s">
        <v>185</v>
      </c>
      <c r="D95" t="s">
        <v>171</v>
      </c>
      <c r="E95" t="s">
        <v>195</v>
      </c>
      <c r="F95" t="s">
        <v>196</v>
      </c>
      <c r="K95" t="s">
        <v>1614</v>
      </c>
      <c r="L95" s="28">
        <v>44470</v>
      </c>
      <c r="M95">
        <v>0.54076400000000002</v>
      </c>
      <c r="N95">
        <v>15.54327</v>
      </c>
      <c r="O95">
        <v>50.037529999999997</v>
      </c>
      <c r="P95">
        <v>22.162400000000002</v>
      </c>
      <c r="Q95">
        <v>1.134914</v>
      </c>
      <c r="R95">
        <v>2.8888349999999998</v>
      </c>
      <c r="S95">
        <v>3.7269999999999998E-3</v>
      </c>
      <c r="T95">
        <v>7.1365819999999998</v>
      </c>
      <c r="U95">
        <v>7.8790000000000006E-3</v>
      </c>
      <c r="V95">
        <v>1.1581490000000001</v>
      </c>
      <c r="W95">
        <v>6.3298999999999994E-2</v>
      </c>
      <c r="X95">
        <v>6.0773000000000001E-2</v>
      </c>
      <c r="Y95">
        <v>100.7381</v>
      </c>
      <c r="Z95">
        <v>90.558131991533685</v>
      </c>
      <c r="AA95">
        <v>9.6398671633142161</v>
      </c>
      <c r="AB95">
        <v>-17170</v>
      </c>
      <c r="AC95">
        <v>14054</v>
      </c>
      <c r="AD95">
        <v>-33</v>
      </c>
      <c r="AE95">
        <v>1464.958831717275</v>
      </c>
      <c r="AF95">
        <v>1251.7155851236651</v>
      </c>
      <c r="AG95">
        <v>532.03501143357607</v>
      </c>
      <c r="AH95">
        <v>5.086972137942575</v>
      </c>
      <c r="AI95">
        <v>2.1621902864660529</v>
      </c>
      <c r="AJ95">
        <v>14.808809713533947</v>
      </c>
      <c r="AK95" s="30">
        <v>1.3907888523968088</v>
      </c>
      <c r="AM95">
        <f t="shared" si="6"/>
        <v>963.98671633142158</v>
      </c>
      <c r="AN95" s="10">
        <f t="shared" si="4"/>
        <v>8.2714959999999991</v>
      </c>
      <c r="AO95">
        <f t="shared" si="5"/>
        <v>7.5773528560310804E-2</v>
      </c>
    </row>
    <row r="96" spans="1:41" x14ac:dyDescent="0.2">
      <c r="A96" s="29" t="s">
        <v>197</v>
      </c>
      <c r="B96" t="s">
        <v>198</v>
      </c>
      <c r="C96" t="s">
        <v>185</v>
      </c>
      <c r="D96" t="s">
        <v>171</v>
      </c>
      <c r="E96" t="s">
        <v>199</v>
      </c>
      <c r="F96" t="s">
        <v>200</v>
      </c>
      <c r="K96" t="s">
        <v>1614</v>
      </c>
      <c r="L96" s="28">
        <v>44470</v>
      </c>
      <c r="M96">
        <v>0.42139799999999999</v>
      </c>
      <c r="N96">
        <v>16.74953</v>
      </c>
      <c r="O96">
        <v>51.73798</v>
      </c>
      <c r="P96">
        <v>21.973009999999999</v>
      </c>
      <c r="Q96">
        <v>1.0848150000000001</v>
      </c>
      <c r="R96">
        <v>3.2796479999999999</v>
      </c>
      <c r="S96">
        <v>1.3747000000000001E-2</v>
      </c>
      <c r="T96">
        <v>4.6747120000000004</v>
      </c>
      <c r="U96">
        <v>4.091E-3</v>
      </c>
      <c r="V96">
        <v>0.89505299999999999</v>
      </c>
      <c r="W96">
        <v>7.7109999999999998E-2</v>
      </c>
      <c r="X96">
        <v>6.5296000000000007E-2</v>
      </c>
      <c r="Y96">
        <v>100.9764</v>
      </c>
      <c r="Z96">
        <v>90.102785341537341</v>
      </c>
      <c r="AA96">
        <v>13.470593433227714</v>
      </c>
      <c r="AB96">
        <v>-19270</v>
      </c>
      <c r="AC96">
        <v>6196</v>
      </c>
      <c r="AD96">
        <v>0</v>
      </c>
      <c r="AE96">
        <v>1218.8291221365071</v>
      </c>
      <c r="AF96">
        <v>698.08144247441123</v>
      </c>
      <c r="AG96">
        <v>2520.868432969286</v>
      </c>
      <c r="AH96">
        <v>2.8370029822160072</v>
      </c>
      <c r="AI96">
        <v>10.244809311587177</v>
      </c>
      <c r="AJ96">
        <v>6.7261906884128226</v>
      </c>
      <c r="AK96" s="30">
        <v>1.6017137961832781</v>
      </c>
      <c r="AM96">
        <f t="shared" si="6"/>
        <v>1347.0593433227714</v>
      </c>
      <c r="AN96" s="10">
        <f t="shared" si="4"/>
        <v>5.7595270000000003</v>
      </c>
      <c r="AO96">
        <f t="shared" si="5"/>
        <v>9.0144162891746052E-2</v>
      </c>
    </row>
    <row r="97" spans="1:41" x14ac:dyDescent="0.2">
      <c r="A97" s="29" t="s">
        <v>201</v>
      </c>
      <c r="B97" t="s">
        <v>202</v>
      </c>
      <c r="C97" t="s">
        <v>185</v>
      </c>
      <c r="D97" t="s">
        <v>171</v>
      </c>
      <c r="E97" t="s">
        <v>195</v>
      </c>
      <c r="F97" t="s">
        <v>203</v>
      </c>
      <c r="K97" t="s">
        <v>1614</v>
      </c>
      <c r="L97" s="28">
        <v>44470</v>
      </c>
      <c r="M97">
        <v>0.52359599999999995</v>
      </c>
      <c r="N97">
        <v>16.123729999999998</v>
      </c>
      <c r="O97">
        <v>50.825679999999998</v>
      </c>
      <c r="P97">
        <v>21.88308</v>
      </c>
      <c r="Q97">
        <v>1.115224</v>
      </c>
      <c r="R97">
        <v>3.2151879999999999</v>
      </c>
      <c r="S97">
        <v>7.7539999999999996E-3</v>
      </c>
      <c r="T97">
        <v>5.24071</v>
      </c>
      <c r="U97">
        <v>4.2119999999999996E-3</v>
      </c>
      <c r="V97">
        <v>0.85187000000000002</v>
      </c>
      <c r="W97">
        <v>7.5247999999999995E-2</v>
      </c>
      <c r="X97">
        <v>5.9485999999999997E-2</v>
      </c>
      <c r="Y97">
        <v>99.925780000000003</v>
      </c>
      <c r="Z97">
        <v>89.939043749786507</v>
      </c>
      <c r="AA97">
        <v>12.492250946588632</v>
      </c>
      <c r="AB97">
        <v>-19230</v>
      </c>
      <c r="AC97">
        <v>6285</v>
      </c>
      <c r="AD97">
        <v>-2</v>
      </c>
      <c r="AE97">
        <v>1237.8321183381699</v>
      </c>
      <c r="AF97">
        <v>708.42389298742182</v>
      </c>
      <c r="AG97">
        <v>2498.3336281293209</v>
      </c>
      <c r="AH97">
        <v>2.8790347011008821</v>
      </c>
      <c r="AI97">
        <v>10.153227864717559</v>
      </c>
      <c r="AJ97">
        <v>6.817772135282441</v>
      </c>
      <c r="AK97" s="30">
        <v>1.6234590687991168</v>
      </c>
      <c r="AM97">
        <f t="shared" si="6"/>
        <v>1249.2250946588631</v>
      </c>
      <c r="AN97" s="10">
        <f t="shared" si="4"/>
        <v>6.3559339999999995</v>
      </c>
      <c r="AO97">
        <f t="shared" si="5"/>
        <v>9.9909363425948E-2</v>
      </c>
    </row>
    <row r="98" spans="1:41" x14ac:dyDescent="0.2">
      <c r="A98" s="29" t="s">
        <v>103</v>
      </c>
      <c r="B98" t="s">
        <v>204</v>
      </c>
      <c r="C98" t="s">
        <v>185</v>
      </c>
      <c r="D98" t="s">
        <v>171</v>
      </c>
      <c r="E98" t="s">
        <v>195</v>
      </c>
      <c r="F98" t="s">
        <v>205</v>
      </c>
      <c r="K98" t="s">
        <v>1614</v>
      </c>
      <c r="L98" s="28">
        <v>44470</v>
      </c>
      <c r="M98">
        <v>0.446884</v>
      </c>
      <c r="N98">
        <v>14.599460000000001</v>
      </c>
      <c r="O98">
        <v>48.555579999999999</v>
      </c>
      <c r="P98">
        <v>23.23283</v>
      </c>
      <c r="Q98">
        <v>1.6723209999999999</v>
      </c>
      <c r="R98">
        <v>3.0398640000000001</v>
      </c>
      <c r="S98">
        <v>5.7349999999999996E-3</v>
      </c>
      <c r="T98">
        <v>8.89133</v>
      </c>
      <c r="U98">
        <v>1.5028E-2</v>
      </c>
      <c r="V98">
        <v>1.4457990000000001</v>
      </c>
      <c r="W98">
        <v>5.2234000000000003E-2</v>
      </c>
      <c r="X98">
        <v>4.8440999999999998E-2</v>
      </c>
      <c r="Y98">
        <v>102.0055</v>
      </c>
      <c r="Z98">
        <v>89.541016204291651</v>
      </c>
      <c r="AA98">
        <v>11.203892526712886</v>
      </c>
      <c r="AB98">
        <v>-16974</v>
      </c>
      <c r="AC98">
        <v>13931</v>
      </c>
      <c r="AD98">
        <v>-31</v>
      </c>
      <c r="AE98">
        <v>1689.9771628093549</v>
      </c>
      <c r="AF98">
        <v>1300.523404328068</v>
      </c>
      <c r="AG98">
        <v>563.03599438996707</v>
      </c>
      <c r="AH98">
        <v>5.2853271151892685</v>
      </c>
      <c r="AI98">
        <v>2.288178281200826</v>
      </c>
      <c r="AJ98">
        <v>14.682821718799174</v>
      </c>
      <c r="AK98" s="30">
        <v>1.6276228458107411</v>
      </c>
      <c r="AM98">
        <f t="shared" si="6"/>
        <v>1120.3892526712887</v>
      </c>
      <c r="AN98" s="10">
        <f t="shared" si="4"/>
        <v>10.563651</v>
      </c>
      <c r="AO98">
        <f t="shared" si="5"/>
        <v>5.0260647169771001E-2</v>
      </c>
    </row>
    <row r="99" spans="1:41" x14ac:dyDescent="0.2">
      <c r="A99" s="29" t="s">
        <v>206</v>
      </c>
      <c r="B99" t="s">
        <v>207</v>
      </c>
      <c r="C99" t="s">
        <v>185</v>
      </c>
      <c r="D99" t="s">
        <v>171</v>
      </c>
      <c r="E99" t="s">
        <v>199</v>
      </c>
      <c r="F99" t="s">
        <v>208</v>
      </c>
      <c r="K99" t="s">
        <v>1614</v>
      </c>
      <c r="L99" s="28">
        <v>44470</v>
      </c>
      <c r="M99">
        <v>0.54277900000000001</v>
      </c>
      <c r="N99">
        <v>16.65156</v>
      </c>
      <c r="O99">
        <v>51.204450000000001</v>
      </c>
      <c r="P99">
        <v>21.434940000000001</v>
      </c>
      <c r="Q99">
        <v>1.470159</v>
      </c>
      <c r="R99">
        <v>3.1553849999999999</v>
      </c>
      <c r="S99">
        <v>1.8613999999999999E-2</v>
      </c>
      <c r="T99">
        <v>5.2514440000000002</v>
      </c>
      <c r="U99">
        <v>1.2621E-2</v>
      </c>
      <c r="V99">
        <v>0.88309400000000005</v>
      </c>
      <c r="W99">
        <v>7.9871999999999999E-2</v>
      </c>
      <c r="X99">
        <v>6.8945999999999993E-2</v>
      </c>
      <c r="Y99">
        <v>100.7739</v>
      </c>
      <c r="Z99">
        <v>90.39111717432354</v>
      </c>
      <c r="AA99">
        <v>15.811098885338271</v>
      </c>
      <c r="AB99">
        <v>-19193</v>
      </c>
      <c r="AC99">
        <v>6099</v>
      </c>
      <c r="AD99">
        <v>2</v>
      </c>
      <c r="AE99">
        <v>1318.713497062781</v>
      </c>
      <c r="AF99">
        <v>717.0931131583784</v>
      </c>
      <c r="AG99">
        <v>2545.3603898217739</v>
      </c>
      <c r="AH99">
        <v>2.9142664118756496</v>
      </c>
      <c r="AI99">
        <v>10.344344624235688</v>
      </c>
      <c r="AJ99">
        <v>6.6266553757643116</v>
      </c>
      <c r="AK99" s="30">
        <v>1.6947132877923161</v>
      </c>
      <c r="AM99">
        <f t="shared" si="6"/>
        <v>1581.1098885338272</v>
      </c>
      <c r="AN99" s="10">
        <f t="shared" si="4"/>
        <v>6.721603</v>
      </c>
      <c r="AO99">
        <f t="shared" si="5"/>
        <v>0.10335804780551787</v>
      </c>
    </row>
    <row r="100" spans="1:41" x14ac:dyDescent="0.2">
      <c r="A100" s="29" t="s">
        <v>105</v>
      </c>
      <c r="B100" t="s">
        <v>209</v>
      </c>
      <c r="C100" t="s">
        <v>185</v>
      </c>
      <c r="D100" t="s">
        <v>171</v>
      </c>
      <c r="E100" t="s">
        <v>199</v>
      </c>
      <c r="F100" t="s">
        <v>210</v>
      </c>
      <c r="K100" t="s">
        <v>1614</v>
      </c>
      <c r="L100" s="28">
        <v>44470</v>
      </c>
      <c r="M100">
        <v>0.52273800000000004</v>
      </c>
      <c r="N100">
        <v>15.00935</v>
      </c>
      <c r="O100">
        <v>49.120719999999999</v>
      </c>
      <c r="P100">
        <v>22.683599999999998</v>
      </c>
      <c r="Q100">
        <v>1.719951</v>
      </c>
      <c r="R100">
        <v>2.924102</v>
      </c>
      <c r="S100">
        <v>4.0080000000000003E-3</v>
      </c>
      <c r="T100">
        <v>7.1492509999999996</v>
      </c>
      <c r="U100">
        <v>1.2478E-2</v>
      </c>
      <c r="V100">
        <v>1.2612289999999999</v>
      </c>
      <c r="W100">
        <v>6.1172999999999998E-2</v>
      </c>
      <c r="X100">
        <v>7.1229000000000001E-2</v>
      </c>
      <c r="Y100">
        <v>100.5398</v>
      </c>
      <c r="Z100">
        <v>90.147743997173819</v>
      </c>
      <c r="AA100">
        <v>13.896298284195522</v>
      </c>
      <c r="AB100">
        <v>-16448</v>
      </c>
      <c r="AC100">
        <v>12910</v>
      </c>
      <c r="AD100">
        <v>-27</v>
      </c>
      <c r="AE100">
        <v>2456.852903012717</v>
      </c>
      <c r="AF100">
        <v>1429.196567490827</v>
      </c>
      <c r="AG100">
        <v>820.99424702267106</v>
      </c>
      <c r="AH100">
        <v>5.8082548502827205</v>
      </c>
      <c r="AI100">
        <v>3.3365206199001349</v>
      </c>
      <c r="AJ100">
        <v>13.634479380099865</v>
      </c>
      <c r="AK100" s="30">
        <v>2.4707333243833052</v>
      </c>
      <c r="AM100">
        <f t="shared" si="6"/>
        <v>1389.6298284195523</v>
      </c>
      <c r="AN100" s="10">
        <f t="shared" si="4"/>
        <v>8.8692019999999996</v>
      </c>
      <c r="AO100">
        <f t="shared" si="5"/>
        <v>7.3117869270501207E-2</v>
      </c>
    </row>
    <row r="101" spans="1:41" x14ac:dyDescent="0.2">
      <c r="A101" s="29" t="s">
        <v>211</v>
      </c>
      <c r="B101" t="s">
        <v>212</v>
      </c>
      <c r="C101" t="s">
        <v>185</v>
      </c>
      <c r="D101" t="s">
        <v>171</v>
      </c>
      <c r="E101" t="s">
        <v>199</v>
      </c>
      <c r="F101" t="s">
        <v>213</v>
      </c>
      <c r="K101" t="s">
        <v>1614</v>
      </c>
      <c r="L101" s="28">
        <v>44470</v>
      </c>
      <c r="M101">
        <v>0.67749599999999999</v>
      </c>
      <c r="N101">
        <v>16.619330000000001</v>
      </c>
      <c r="O101">
        <v>51.02581</v>
      </c>
      <c r="P101">
        <v>21.510470000000002</v>
      </c>
      <c r="Q101">
        <v>1.5999190000000001</v>
      </c>
      <c r="R101">
        <v>2.5660910000000001</v>
      </c>
      <c r="S101">
        <v>1.6100000000000001E-3</v>
      </c>
      <c r="T101">
        <v>6.7423489999999999</v>
      </c>
      <c r="U101">
        <v>1.2779E-2</v>
      </c>
      <c r="V101">
        <v>0.83143699999999998</v>
      </c>
      <c r="W101">
        <v>5.5286000000000002E-2</v>
      </c>
      <c r="X101">
        <v>6.6928000000000001E-2</v>
      </c>
      <c r="Y101">
        <v>101.70950000000001</v>
      </c>
      <c r="Z101">
        <v>92.028657811504317</v>
      </c>
      <c r="AA101">
        <v>13.73267449583604</v>
      </c>
      <c r="AB101">
        <v>-17986</v>
      </c>
      <c r="AC101">
        <v>7296</v>
      </c>
      <c r="AD101">
        <v>-1</v>
      </c>
      <c r="AE101">
        <v>2243.3155920447321</v>
      </c>
      <c r="AF101">
        <v>1024.1972771835201</v>
      </c>
      <c r="AG101">
        <v>2241.9001963730461</v>
      </c>
      <c r="AH101">
        <v>4.1623377344738257</v>
      </c>
      <c r="AI101">
        <v>9.1110823980600593</v>
      </c>
      <c r="AJ101">
        <v>7.8599176019399408</v>
      </c>
      <c r="AK101" s="30">
        <v>2.5884719956857429</v>
      </c>
      <c r="AM101">
        <f t="shared" si="6"/>
        <v>1373.267449583604</v>
      </c>
      <c r="AN101" s="10">
        <f t="shared" si="4"/>
        <v>8.3422680000000007</v>
      </c>
      <c r="AO101">
        <f t="shared" si="5"/>
        <v>0.1004836741616312</v>
      </c>
    </row>
    <row r="102" spans="1:41" x14ac:dyDescent="0.2">
      <c r="A102" s="29" t="s">
        <v>214</v>
      </c>
      <c r="B102" t="s">
        <v>215</v>
      </c>
      <c r="C102" t="s">
        <v>185</v>
      </c>
      <c r="D102" t="s">
        <v>171</v>
      </c>
      <c r="E102" t="s">
        <v>195</v>
      </c>
      <c r="F102" t="s">
        <v>216</v>
      </c>
      <c r="K102" t="s">
        <v>1614</v>
      </c>
      <c r="L102" s="28">
        <v>44470</v>
      </c>
      <c r="M102">
        <v>0.75011499999999998</v>
      </c>
      <c r="N102">
        <v>15.775639999999999</v>
      </c>
      <c r="O102">
        <v>49.953069999999997</v>
      </c>
      <c r="P102">
        <v>21.221240000000002</v>
      </c>
      <c r="Q102">
        <v>1.461417</v>
      </c>
      <c r="R102">
        <v>2.710331</v>
      </c>
      <c r="S102">
        <v>7.3559999999999997E-3</v>
      </c>
      <c r="T102">
        <v>7.8285549999999997</v>
      </c>
      <c r="U102">
        <v>4.2129999999999997E-3</v>
      </c>
      <c r="V102">
        <v>0.84399199999999996</v>
      </c>
      <c r="W102">
        <v>6.2375E-2</v>
      </c>
      <c r="X102">
        <v>6.2562000000000006E-2</v>
      </c>
      <c r="Y102">
        <v>100.68089999999999</v>
      </c>
      <c r="Z102">
        <v>91.209279316215643</v>
      </c>
      <c r="AA102">
        <v>11.129410935505177</v>
      </c>
      <c r="AB102">
        <v>-17901</v>
      </c>
      <c r="AC102">
        <v>7233</v>
      </c>
      <c r="AD102">
        <v>0</v>
      </c>
      <c r="AE102">
        <v>2343.1786396772618</v>
      </c>
      <c r="AF102">
        <v>1045.3316269355889</v>
      </c>
      <c r="AG102">
        <v>2257.7874839189799</v>
      </c>
      <c r="AH102">
        <v>4.2482277318662334</v>
      </c>
      <c r="AI102">
        <v>9.1756483346467341</v>
      </c>
      <c r="AJ102">
        <v>7.795351665353266</v>
      </c>
      <c r="AK102" s="30">
        <v>2.6940815998787961</v>
      </c>
      <c r="AM102">
        <f t="shared" si="6"/>
        <v>1112.9410935505177</v>
      </c>
      <c r="AN102" s="10">
        <f t="shared" si="4"/>
        <v>9.2899719999999988</v>
      </c>
      <c r="AO102">
        <f t="shared" si="5"/>
        <v>9.5817810566573264E-2</v>
      </c>
    </row>
    <row r="103" spans="1:41" x14ac:dyDescent="0.2">
      <c r="A103" s="29" t="s">
        <v>217</v>
      </c>
      <c r="B103" t="s">
        <v>218</v>
      </c>
      <c r="C103" t="s">
        <v>185</v>
      </c>
      <c r="D103" t="s">
        <v>171</v>
      </c>
      <c r="E103" t="s">
        <v>195</v>
      </c>
      <c r="F103" t="s">
        <v>219</v>
      </c>
      <c r="K103" t="s">
        <v>1614</v>
      </c>
      <c r="L103" s="28">
        <v>44470</v>
      </c>
      <c r="M103">
        <v>0.78798699999999999</v>
      </c>
      <c r="N103">
        <v>15.135339999999999</v>
      </c>
      <c r="O103">
        <v>49.038249999999998</v>
      </c>
      <c r="P103">
        <v>21.311450000000001</v>
      </c>
      <c r="Q103">
        <v>1.9178029999999999</v>
      </c>
      <c r="R103">
        <v>2.8167339999999998</v>
      </c>
      <c r="S103">
        <v>1.5015000000000001E-2</v>
      </c>
      <c r="T103">
        <v>8.6252560000000003</v>
      </c>
      <c r="U103">
        <v>7.8980000000000005E-3</v>
      </c>
      <c r="V103">
        <v>1.0521419999999999</v>
      </c>
      <c r="W103">
        <v>7.1841000000000002E-2</v>
      </c>
      <c r="X103">
        <v>6.2757999999999994E-2</v>
      </c>
      <c r="Y103">
        <v>100.8425</v>
      </c>
      <c r="Z103">
        <v>90.546833176730345</v>
      </c>
      <c r="AA103">
        <v>12.979948782718894</v>
      </c>
      <c r="AB103">
        <v>-17793</v>
      </c>
      <c r="AC103">
        <v>7353</v>
      </c>
      <c r="AD103">
        <v>-2</v>
      </c>
      <c r="AE103">
        <v>2422.86807275816</v>
      </c>
      <c r="AF103">
        <v>1072.853840076908</v>
      </c>
      <c r="AG103">
        <v>2227.372789439285</v>
      </c>
      <c r="AH103">
        <v>4.3600780060725537</v>
      </c>
      <c r="AI103">
        <v>9.0520430162812549</v>
      </c>
      <c r="AJ103">
        <v>7.9189569837187452</v>
      </c>
      <c r="AK103" s="30">
        <v>2.7681805704489677</v>
      </c>
      <c r="AM103">
        <f t="shared" si="6"/>
        <v>1297.9948782718895</v>
      </c>
      <c r="AN103" s="10">
        <f t="shared" si="4"/>
        <v>10.543059</v>
      </c>
      <c r="AO103">
        <f t="shared" si="5"/>
        <v>9.1358099979873056E-2</v>
      </c>
    </row>
    <row r="104" spans="1:41" x14ac:dyDescent="0.2">
      <c r="A104" s="29" t="s">
        <v>104</v>
      </c>
      <c r="B104" t="s">
        <v>220</v>
      </c>
      <c r="C104" t="s">
        <v>185</v>
      </c>
      <c r="D104" t="s">
        <v>171</v>
      </c>
      <c r="E104" t="s">
        <v>199</v>
      </c>
      <c r="F104" t="s">
        <v>221</v>
      </c>
      <c r="K104" t="s">
        <v>1614</v>
      </c>
      <c r="L104" s="28">
        <v>44470</v>
      </c>
      <c r="M104">
        <v>0.463752</v>
      </c>
      <c r="N104">
        <v>14.90911</v>
      </c>
      <c r="O104">
        <v>49.905909999999999</v>
      </c>
      <c r="P104">
        <v>22.78903</v>
      </c>
      <c r="Q104">
        <v>1.1540710000000001</v>
      </c>
      <c r="R104">
        <v>2.9945189999999999</v>
      </c>
      <c r="S104">
        <v>9.1479000000000005E-2</v>
      </c>
      <c r="T104">
        <v>7.0771069999999998</v>
      </c>
      <c r="U104">
        <v>7.9459999999999999E-3</v>
      </c>
      <c r="V104">
        <v>1.245484</v>
      </c>
      <c r="W104">
        <v>4.6184999999999997E-2</v>
      </c>
      <c r="X104">
        <v>5.5488999999999997E-2</v>
      </c>
      <c r="Y104">
        <v>100.7401</v>
      </c>
      <c r="Z104">
        <v>89.873552614623748</v>
      </c>
      <c r="AA104">
        <v>9.8607997497523581</v>
      </c>
      <c r="AB104">
        <v>-15865</v>
      </c>
      <c r="AC104">
        <v>13259</v>
      </c>
      <c r="AD104">
        <v>-27</v>
      </c>
      <c r="AE104">
        <v>2957.5163375563279</v>
      </c>
      <c r="AF104">
        <v>1576.766140362176</v>
      </c>
      <c r="AG104">
        <v>732.3855531416616</v>
      </c>
      <c r="AH104">
        <v>6.4079775944318831</v>
      </c>
      <c r="AI104">
        <v>2.9764148879677128</v>
      </c>
      <c r="AJ104">
        <v>13.994585112032286</v>
      </c>
      <c r="AK104" s="30">
        <v>2.9604732538197371</v>
      </c>
      <c r="AM104">
        <f t="shared" si="6"/>
        <v>986.07997497523581</v>
      </c>
      <c r="AN104" s="10">
        <f t="shared" si="4"/>
        <v>8.2311779999999999</v>
      </c>
      <c r="AO104">
        <f t="shared" si="5"/>
        <v>6.5528470885066456E-2</v>
      </c>
    </row>
    <row r="105" spans="1:41" x14ac:dyDescent="0.2">
      <c r="A105" s="29" t="s">
        <v>222</v>
      </c>
      <c r="B105" t="s">
        <v>223</v>
      </c>
      <c r="C105" t="s">
        <v>185</v>
      </c>
      <c r="D105" t="s">
        <v>171</v>
      </c>
      <c r="E105" t="s">
        <v>224</v>
      </c>
      <c r="F105" t="s">
        <v>225</v>
      </c>
      <c r="K105" t="s">
        <v>1614</v>
      </c>
      <c r="L105" s="28">
        <v>44470</v>
      </c>
      <c r="M105">
        <v>0.45775500000000002</v>
      </c>
      <c r="N105">
        <v>17.654869999999999</v>
      </c>
      <c r="O105">
        <v>51.804229999999997</v>
      </c>
      <c r="P105">
        <v>20.57657</v>
      </c>
      <c r="Q105">
        <v>1.59554</v>
      </c>
      <c r="R105">
        <v>3.0891579999999998</v>
      </c>
      <c r="S105">
        <v>1.2E-5</v>
      </c>
      <c r="T105">
        <v>4.2817959999999999</v>
      </c>
      <c r="U105">
        <v>9.0720000000000002E-3</v>
      </c>
      <c r="V105">
        <v>0.70187299999999997</v>
      </c>
      <c r="W105">
        <v>9.5379000000000005E-2</v>
      </c>
      <c r="X105">
        <v>3.6371000000000001E-2</v>
      </c>
      <c r="Y105">
        <v>100.3026</v>
      </c>
      <c r="Z105">
        <v>91.061578578594762</v>
      </c>
      <c r="AA105">
        <v>19.998651175032375</v>
      </c>
      <c r="AB105">
        <v>-17886</v>
      </c>
      <c r="AC105">
        <v>4480</v>
      </c>
      <c r="AD105">
        <v>13</v>
      </c>
      <c r="AE105">
        <v>3007.6702290796711</v>
      </c>
      <c r="AF105">
        <v>1039.889627436796</v>
      </c>
      <c r="AG105">
        <v>2954.1364427126468</v>
      </c>
      <c r="AH105">
        <v>4.2261114459031388</v>
      </c>
      <c r="AI105">
        <v>12.005610503184197</v>
      </c>
      <c r="AJ105">
        <v>4.9653894968158028</v>
      </c>
      <c r="AK105" s="30">
        <v>3.2691965965180025</v>
      </c>
      <c r="AM105">
        <f t="shared" si="6"/>
        <v>1999.8651175032376</v>
      </c>
      <c r="AN105" s="10">
        <f t="shared" si="4"/>
        <v>5.8773359999999997</v>
      </c>
      <c r="AO105">
        <f t="shared" si="5"/>
        <v>0.10690724172753677</v>
      </c>
    </row>
    <row r="106" spans="1:41" x14ac:dyDescent="0.2">
      <c r="A106" s="29" t="s">
        <v>226</v>
      </c>
      <c r="B106" t="s">
        <v>227</v>
      </c>
      <c r="C106" t="s">
        <v>185</v>
      </c>
      <c r="D106" t="s">
        <v>171</v>
      </c>
      <c r="E106" t="s">
        <v>224</v>
      </c>
      <c r="F106" t="s">
        <v>228</v>
      </c>
      <c r="K106" t="s">
        <v>1614</v>
      </c>
      <c r="L106" s="28">
        <v>44470</v>
      </c>
      <c r="M106">
        <v>0.39168900000000001</v>
      </c>
      <c r="N106">
        <v>18.073789999999999</v>
      </c>
      <c r="O106">
        <v>52.733289999999997</v>
      </c>
      <c r="P106">
        <v>21.188759999999998</v>
      </c>
      <c r="Q106">
        <v>1.091102</v>
      </c>
      <c r="R106">
        <v>3.1699709999999999</v>
      </c>
      <c r="S106">
        <v>1.2E-5</v>
      </c>
      <c r="T106">
        <v>3.5491830000000002</v>
      </c>
      <c r="U106">
        <v>5.0639999999999999E-3</v>
      </c>
      <c r="V106">
        <v>0.59287999999999996</v>
      </c>
      <c r="W106">
        <v>9.7586999999999993E-2</v>
      </c>
      <c r="X106">
        <v>4.0438000000000002E-2</v>
      </c>
      <c r="Y106">
        <v>100.93380000000001</v>
      </c>
      <c r="Z106">
        <v>91.042242190690146</v>
      </c>
      <c r="AA106">
        <v>17.097286302525177</v>
      </c>
      <c r="AB106">
        <v>-17765</v>
      </c>
      <c r="AC106">
        <v>4456</v>
      </c>
      <c r="AD106">
        <v>13</v>
      </c>
      <c r="AE106">
        <v>3134.3323424634909</v>
      </c>
      <c r="AF106">
        <v>1070.1947032381011</v>
      </c>
      <c r="AG106">
        <v>2960.1384437245201</v>
      </c>
      <c r="AH106">
        <v>4.3492712739596424</v>
      </c>
      <c r="AI106">
        <v>12.03000263529645</v>
      </c>
      <c r="AJ106">
        <v>4.9409973647035503</v>
      </c>
      <c r="AK106" s="30">
        <v>3.3962127052429727</v>
      </c>
      <c r="AM106">
        <f t="shared" si="6"/>
        <v>1709.7286302525176</v>
      </c>
      <c r="AN106" s="10">
        <f t="shared" si="4"/>
        <v>4.6402850000000004</v>
      </c>
      <c r="AO106">
        <f t="shared" si="5"/>
        <v>0.11036032799661218</v>
      </c>
    </row>
    <row r="107" spans="1:41" x14ac:dyDescent="0.2">
      <c r="A107" s="29" t="s">
        <v>229</v>
      </c>
      <c r="B107" t="s">
        <v>230</v>
      </c>
      <c r="C107" t="s">
        <v>185</v>
      </c>
      <c r="D107" t="s">
        <v>171</v>
      </c>
      <c r="E107" t="s">
        <v>224</v>
      </c>
      <c r="F107" t="s">
        <v>231</v>
      </c>
      <c r="K107" t="s">
        <v>1614</v>
      </c>
      <c r="L107" s="28">
        <v>44470</v>
      </c>
      <c r="M107">
        <v>0.37228499999999998</v>
      </c>
      <c r="N107">
        <v>15.81259</v>
      </c>
      <c r="O107">
        <v>49.543750000000003</v>
      </c>
      <c r="P107">
        <v>22.324100000000001</v>
      </c>
      <c r="Q107">
        <v>1.550068</v>
      </c>
      <c r="R107">
        <v>2.8974389999999999</v>
      </c>
      <c r="S107">
        <v>1.2E-5</v>
      </c>
      <c r="T107">
        <v>6.5758599999999996</v>
      </c>
      <c r="U107">
        <v>1.1505E-2</v>
      </c>
      <c r="V107">
        <v>1.086894</v>
      </c>
      <c r="W107">
        <v>7.7078999999999995E-2</v>
      </c>
      <c r="X107">
        <v>4.4345999999999997E-2</v>
      </c>
      <c r="Y107">
        <v>100.2959</v>
      </c>
      <c r="Z107">
        <v>90.67889741917358</v>
      </c>
      <c r="AA107">
        <v>13.65407919701328</v>
      </c>
      <c r="AB107">
        <v>-17723</v>
      </c>
      <c r="AC107">
        <v>4298</v>
      </c>
      <c r="AD107">
        <v>13</v>
      </c>
      <c r="AE107">
        <v>3213.60792224031</v>
      </c>
      <c r="AF107">
        <v>1080.2131765622471</v>
      </c>
      <c r="AG107">
        <v>3000.0799086259749</v>
      </c>
      <c r="AH107">
        <v>4.3899863495489724</v>
      </c>
      <c r="AI107">
        <v>12.192324748655961</v>
      </c>
      <c r="AJ107">
        <v>4.7786752513440387</v>
      </c>
      <c r="AK107" s="30">
        <v>3.4625901388800653</v>
      </c>
      <c r="AM107">
        <f t="shared" si="6"/>
        <v>1365.407919701328</v>
      </c>
      <c r="AN107" s="10">
        <f t="shared" si="4"/>
        <v>8.125928</v>
      </c>
      <c r="AO107">
        <f t="shared" si="5"/>
        <v>5.6613887765250476E-2</v>
      </c>
    </row>
    <row r="108" spans="1:41" x14ac:dyDescent="0.2">
      <c r="A108" s="29" t="s">
        <v>140</v>
      </c>
      <c r="B108" t="s">
        <v>232</v>
      </c>
      <c r="C108" t="s">
        <v>185</v>
      </c>
      <c r="D108" t="s">
        <v>171</v>
      </c>
      <c r="E108" t="s">
        <v>199</v>
      </c>
      <c r="F108" t="s">
        <v>233</v>
      </c>
      <c r="K108" t="s">
        <v>1614</v>
      </c>
      <c r="L108" s="28">
        <v>44470</v>
      </c>
      <c r="M108">
        <v>0.35768899999999998</v>
      </c>
      <c r="N108">
        <v>15.44861</v>
      </c>
      <c r="O108">
        <v>49.773919999999997</v>
      </c>
      <c r="P108">
        <v>23.145130000000002</v>
      </c>
      <c r="Q108">
        <v>1.0816680000000001</v>
      </c>
      <c r="R108">
        <v>2.7193499999999999</v>
      </c>
      <c r="S108">
        <v>3.653E-3</v>
      </c>
      <c r="T108">
        <v>6.8678860000000004</v>
      </c>
      <c r="U108">
        <v>1.0454E-2</v>
      </c>
      <c r="V108">
        <v>1.220418</v>
      </c>
      <c r="W108">
        <v>4.5090999999999999E-2</v>
      </c>
      <c r="X108">
        <v>5.8925999999999999E-2</v>
      </c>
      <c r="Y108">
        <v>100.7328</v>
      </c>
      <c r="Z108">
        <v>91.012732163571542</v>
      </c>
      <c r="AA108">
        <v>9.5559405742190275</v>
      </c>
      <c r="AB108">
        <v>-15176</v>
      </c>
      <c r="AC108">
        <v>13335</v>
      </c>
      <c r="AD108">
        <v>-27</v>
      </c>
      <c r="AE108">
        <v>3628.5863118408961</v>
      </c>
      <c r="AF108">
        <v>1750.041104926644</v>
      </c>
      <c r="AG108">
        <v>712.7706689086458</v>
      </c>
      <c r="AH108">
        <v>7.1121670504218812</v>
      </c>
      <c r="AI108">
        <v>2.8966999984447366</v>
      </c>
      <c r="AJ108">
        <v>14.074300001555264</v>
      </c>
      <c r="AK108" s="30">
        <v>3.6403163383226622</v>
      </c>
      <c r="AM108">
        <f t="shared" si="6"/>
        <v>955.59405742190279</v>
      </c>
      <c r="AN108" s="10">
        <f t="shared" si="4"/>
        <v>7.9495540000000009</v>
      </c>
      <c r="AO108">
        <f t="shared" si="5"/>
        <v>5.2081382830175105E-2</v>
      </c>
    </row>
    <row r="109" spans="1:41" x14ac:dyDescent="0.2">
      <c r="A109" s="29" t="s">
        <v>234</v>
      </c>
      <c r="B109" t="s">
        <v>235</v>
      </c>
      <c r="C109" t="s">
        <v>185</v>
      </c>
      <c r="D109" t="s">
        <v>171</v>
      </c>
      <c r="E109" t="s">
        <v>199</v>
      </c>
      <c r="F109" t="s">
        <v>236</v>
      </c>
      <c r="K109" t="s">
        <v>1614</v>
      </c>
      <c r="L109" s="28">
        <v>44470</v>
      </c>
      <c r="M109">
        <v>0.34191199999999999</v>
      </c>
      <c r="N109">
        <v>16.199619999999999</v>
      </c>
      <c r="O109">
        <v>50.199019999999997</v>
      </c>
      <c r="P109">
        <v>22.091419999999999</v>
      </c>
      <c r="Q109">
        <v>1.269838</v>
      </c>
      <c r="R109">
        <v>2.9565139999999999</v>
      </c>
      <c r="S109">
        <v>1.2E-5</v>
      </c>
      <c r="T109">
        <v>6.425243</v>
      </c>
      <c r="U109">
        <v>3.2330000000000002E-3</v>
      </c>
      <c r="V109">
        <v>1.241684</v>
      </c>
      <c r="W109">
        <v>7.9098000000000002E-2</v>
      </c>
      <c r="X109">
        <v>4.6467000000000001E-2</v>
      </c>
      <c r="Y109">
        <v>100.854</v>
      </c>
      <c r="Z109">
        <v>90.712621878374193</v>
      </c>
      <c r="AA109">
        <v>11.706074401304125</v>
      </c>
      <c r="AB109">
        <v>-17484</v>
      </c>
      <c r="AC109">
        <v>4077</v>
      </c>
      <c r="AD109">
        <v>14</v>
      </c>
      <c r="AE109">
        <v>3504.7465496496588</v>
      </c>
      <c r="AF109">
        <v>1139.4912876055851</v>
      </c>
      <c r="AG109">
        <v>3055.8450913467468</v>
      </c>
      <c r="AH109">
        <v>4.6308925928290972</v>
      </c>
      <c r="AI109">
        <v>12.418954451233178</v>
      </c>
      <c r="AJ109">
        <v>4.5520455487668219</v>
      </c>
      <c r="AK109" s="30">
        <v>3.7393254657731756</v>
      </c>
      <c r="AM109">
        <f t="shared" si="6"/>
        <v>1170.6074401304124</v>
      </c>
      <c r="AN109" s="10">
        <f t="shared" si="4"/>
        <v>7.6950810000000001</v>
      </c>
      <c r="AO109">
        <f t="shared" si="5"/>
        <v>5.3213862884252006E-2</v>
      </c>
    </row>
    <row r="110" spans="1:41" x14ac:dyDescent="0.2">
      <c r="A110" s="29" t="s">
        <v>237</v>
      </c>
      <c r="B110" t="s">
        <v>238</v>
      </c>
      <c r="C110" t="s">
        <v>185</v>
      </c>
      <c r="D110" t="s">
        <v>171</v>
      </c>
      <c r="E110" t="s">
        <v>186</v>
      </c>
      <c r="F110" t="s">
        <v>239</v>
      </c>
      <c r="K110" t="s">
        <v>1614</v>
      </c>
      <c r="L110" s="28">
        <v>44470</v>
      </c>
      <c r="M110">
        <v>0.30557200000000001</v>
      </c>
      <c r="N110">
        <v>16.996880000000001</v>
      </c>
      <c r="O110">
        <v>51.383099999999999</v>
      </c>
      <c r="P110">
        <v>22.112459999999999</v>
      </c>
      <c r="Q110">
        <v>1.0271189999999999</v>
      </c>
      <c r="R110">
        <v>2.8372769999999998</v>
      </c>
      <c r="S110">
        <v>1.2E-5</v>
      </c>
      <c r="T110">
        <v>4.8842629999999998</v>
      </c>
      <c r="U110">
        <v>5.176E-3</v>
      </c>
      <c r="V110">
        <v>0.84587299999999999</v>
      </c>
      <c r="W110">
        <v>8.0499000000000001E-2</v>
      </c>
      <c r="X110">
        <v>5.3009000000000001E-2</v>
      </c>
      <c r="Y110">
        <v>100.5312</v>
      </c>
      <c r="Z110">
        <v>91.43738363286306</v>
      </c>
      <c r="AA110">
        <v>12.363184184281067</v>
      </c>
      <c r="AB110">
        <v>-17443</v>
      </c>
      <c r="AC110">
        <v>4096</v>
      </c>
      <c r="AD110">
        <v>14</v>
      </c>
      <c r="AE110">
        <v>3541.2640432207991</v>
      </c>
      <c r="AF110">
        <v>1149.8507069102311</v>
      </c>
      <c r="AG110">
        <v>3051.0158660618722</v>
      </c>
      <c r="AH110">
        <v>4.6729932728831791</v>
      </c>
      <c r="AI110">
        <v>12.399328479675448</v>
      </c>
      <c r="AJ110">
        <v>4.5716715203245517</v>
      </c>
      <c r="AK110" s="30">
        <v>3.7783233725899832</v>
      </c>
      <c r="AM110">
        <f t="shared" si="6"/>
        <v>1236.3184184281067</v>
      </c>
      <c r="AN110" s="10">
        <f t="shared" si="4"/>
        <v>5.9113819999999997</v>
      </c>
      <c r="AO110">
        <f t="shared" si="5"/>
        <v>6.2562560615593385E-2</v>
      </c>
    </row>
    <row r="111" spans="1:41" x14ac:dyDescent="0.2">
      <c r="A111" s="29" t="s">
        <v>141</v>
      </c>
      <c r="B111" t="s">
        <v>240</v>
      </c>
      <c r="C111" t="s">
        <v>185</v>
      </c>
      <c r="D111" t="s">
        <v>171</v>
      </c>
      <c r="E111" t="s">
        <v>199</v>
      </c>
      <c r="F111" t="s">
        <v>241</v>
      </c>
      <c r="K111" t="s">
        <v>1614</v>
      </c>
      <c r="L111" s="28">
        <v>44470</v>
      </c>
      <c r="M111">
        <v>0.27257300000000001</v>
      </c>
      <c r="N111">
        <v>16.364570000000001</v>
      </c>
      <c r="O111">
        <v>51.214199999999998</v>
      </c>
      <c r="P111">
        <v>23.12912</v>
      </c>
      <c r="Q111">
        <v>0.76694200000000001</v>
      </c>
      <c r="R111">
        <v>2.7425380000000001</v>
      </c>
      <c r="S111">
        <v>1.2E-5</v>
      </c>
      <c r="T111">
        <v>5.5910950000000001</v>
      </c>
      <c r="U111">
        <v>6.5979999999999997E-3</v>
      </c>
      <c r="V111">
        <v>0.965561</v>
      </c>
      <c r="W111">
        <v>5.4128000000000003E-2</v>
      </c>
      <c r="X111">
        <v>6.6697000000000006E-2</v>
      </c>
      <c r="Y111">
        <v>101.17400000000001</v>
      </c>
      <c r="Z111">
        <v>91.406405783430245</v>
      </c>
      <c r="AA111">
        <v>8.4266943558784249</v>
      </c>
      <c r="AB111">
        <v>-14932</v>
      </c>
      <c r="AC111">
        <v>13294</v>
      </c>
      <c r="AD111">
        <v>-23</v>
      </c>
      <c r="AE111">
        <v>3882.259088871589</v>
      </c>
      <c r="AF111">
        <v>1811.176908799473</v>
      </c>
      <c r="AG111">
        <v>723.00292104450727</v>
      </c>
      <c r="AH111">
        <v>7.3606229573610582</v>
      </c>
      <c r="AI111">
        <v>2.9382838711248773</v>
      </c>
      <c r="AJ111">
        <v>14.032716128875123</v>
      </c>
      <c r="AK111" s="30">
        <v>3.9014727133701226</v>
      </c>
      <c r="AM111">
        <f t="shared" si="6"/>
        <v>842.66943558784249</v>
      </c>
      <c r="AN111" s="10">
        <f t="shared" si="4"/>
        <v>6.3580370000000004</v>
      </c>
      <c r="AO111">
        <f t="shared" si="5"/>
        <v>4.8751273230020237E-2</v>
      </c>
    </row>
    <row r="112" spans="1:41" x14ac:dyDescent="0.2">
      <c r="A112" s="29" t="s">
        <v>242</v>
      </c>
      <c r="B112" t="s">
        <v>243</v>
      </c>
      <c r="C112" t="s">
        <v>185</v>
      </c>
      <c r="D112" t="s">
        <v>171</v>
      </c>
      <c r="E112" t="s">
        <v>199</v>
      </c>
      <c r="F112" t="s">
        <v>244</v>
      </c>
      <c r="K112" t="s">
        <v>1614</v>
      </c>
      <c r="L112" s="28">
        <v>44470</v>
      </c>
      <c r="M112">
        <v>0.95489599999999997</v>
      </c>
      <c r="N112">
        <v>14.92897</v>
      </c>
      <c r="O112">
        <v>48.953099999999999</v>
      </c>
      <c r="P112">
        <v>20.599350000000001</v>
      </c>
      <c r="Q112">
        <v>2.0545450000000001</v>
      </c>
      <c r="R112">
        <v>2.744907</v>
      </c>
      <c r="S112">
        <v>3.4489999999999998E-3</v>
      </c>
      <c r="T112">
        <v>9.2750360000000001</v>
      </c>
      <c r="U112">
        <v>1.3639999999999999E-2</v>
      </c>
      <c r="V112">
        <v>1.0542860000000001</v>
      </c>
      <c r="W112">
        <v>6.8219000000000002E-2</v>
      </c>
      <c r="X112">
        <v>5.8023999999999999E-2</v>
      </c>
      <c r="Y112">
        <v>100.7084</v>
      </c>
      <c r="Z112">
        <v>90.649919414233409</v>
      </c>
      <c r="AA112">
        <v>12.93758452197064</v>
      </c>
      <c r="AB112">
        <v>-17880</v>
      </c>
      <c r="AC112">
        <v>79</v>
      </c>
      <c r="AD112">
        <v>23</v>
      </c>
      <c r="AE112">
        <v>4051.960270837757</v>
      </c>
      <c r="AF112">
        <v>1026.6750036644901</v>
      </c>
      <c r="AG112">
        <v>4067.3438025008741</v>
      </c>
      <c r="AH112">
        <v>4.1724072148924876</v>
      </c>
      <c r="AI112">
        <v>16.529685213363553</v>
      </c>
      <c r="AJ112">
        <v>0.44131478663644685</v>
      </c>
      <c r="AK112" s="30">
        <v>3.9307271702090025</v>
      </c>
      <c r="AM112">
        <f t="shared" si="6"/>
        <v>1293.7584521970641</v>
      </c>
      <c r="AN112" s="10">
        <f t="shared" si="4"/>
        <v>11.329581000000001</v>
      </c>
      <c r="AO112">
        <f t="shared" si="5"/>
        <v>0.10295334702744011</v>
      </c>
    </row>
    <row r="113" spans="1:41" x14ac:dyDescent="0.2">
      <c r="A113" s="29" t="s">
        <v>245</v>
      </c>
      <c r="B113" t="s">
        <v>246</v>
      </c>
      <c r="C113" t="s">
        <v>185</v>
      </c>
      <c r="D113" t="s">
        <v>171</v>
      </c>
      <c r="E113" t="s">
        <v>224</v>
      </c>
      <c r="F113" t="s">
        <v>247</v>
      </c>
      <c r="K113" t="s">
        <v>1614</v>
      </c>
      <c r="L113" s="28">
        <v>44470</v>
      </c>
      <c r="M113">
        <v>0.91830999999999996</v>
      </c>
      <c r="N113">
        <v>14.591419999999999</v>
      </c>
      <c r="O113">
        <v>47.800629999999998</v>
      </c>
      <c r="P113">
        <v>21.022500000000001</v>
      </c>
      <c r="Q113">
        <v>1.85558</v>
      </c>
      <c r="R113">
        <v>2.7511839999999999</v>
      </c>
      <c r="S113">
        <v>6.2449999999999997E-3</v>
      </c>
      <c r="T113">
        <v>9.6718510000000002</v>
      </c>
      <c r="U113">
        <v>8.2310000000000005E-3</v>
      </c>
      <c r="V113">
        <v>1.175583</v>
      </c>
      <c r="W113">
        <v>6.0616000000000003E-2</v>
      </c>
      <c r="X113">
        <v>6.7819000000000004E-2</v>
      </c>
      <c r="Y113">
        <v>99.929969999999997</v>
      </c>
      <c r="Z113">
        <v>90.434530044822807</v>
      </c>
      <c r="AA113">
        <v>11.402810105738192</v>
      </c>
      <c r="AB113">
        <v>-17843</v>
      </c>
      <c r="AC113">
        <v>192</v>
      </c>
      <c r="AD113">
        <v>23</v>
      </c>
      <c r="AE113">
        <v>4062.3011536556041</v>
      </c>
      <c r="AF113">
        <v>1036.3443781987</v>
      </c>
      <c r="AG113">
        <v>4038.7400214013519</v>
      </c>
      <c r="AH113">
        <v>4.2117035529995173</v>
      </c>
      <c r="AI113">
        <v>16.413439446975094</v>
      </c>
      <c r="AJ113">
        <v>0.55756055302490637</v>
      </c>
      <c r="AK113" s="30">
        <v>3.9516456027007321</v>
      </c>
      <c r="AM113">
        <f t="shared" si="6"/>
        <v>1140.2810105738192</v>
      </c>
      <c r="AN113" s="10">
        <f t="shared" si="4"/>
        <v>11.527431</v>
      </c>
      <c r="AO113">
        <f t="shared" si="5"/>
        <v>9.494666532807422E-2</v>
      </c>
    </row>
    <row r="114" spans="1:41" x14ac:dyDescent="0.2">
      <c r="A114" s="29" t="s">
        <v>145</v>
      </c>
      <c r="B114" t="s">
        <v>248</v>
      </c>
      <c r="C114" t="s">
        <v>185</v>
      </c>
      <c r="D114" t="s">
        <v>171</v>
      </c>
      <c r="E114" t="s">
        <v>199</v>
      </c>
      <c r="F114" t="s">
        <v>249</v>
      </c>
      <c r="G114" t="s">
        <v>250</v>
      </c>
      <c r="K114" t="s">
        <v>1614</v>
      </c>
      <c r="L114" s="28">
        <v>44470</v>
      </c>
      <c r="M114">
        <v>0.31029899999999999</v>
      </c>
      <c r="N114">
        <v>15.89977</v>
      </c>
      <c r="O114">
        <v>50.789729999999999</v>
      </c>
      <c r="P114">
        <v>23.11055</v>
      </c>
      <c r="Q114">
        <v>1.0924020000000001</v>
      </c>
      <c r="R114">
        <v>2.7438289999999999</v>
      </c>
      <c r="S114">
        <v>7.659E-3</v>
      </c>
      <c r="T114">
        <v>6.2623049999999996</v>
      </c>
      <c r="U114">
        <v>9.8390000000000005E-3</v>
      </c>
      <c r="V114">
        <v>1.060349</v>
      </c>
      <c r="W114">
        <v>5.2436999999999998E-2</v>
      </c>
      <c r="X114">
        <v>4.2228000000000002E-2</v>
      </c>
      <c r="Y114">
        <v>101.3814</v>
      </c>
      <c r="Z114">
        <v>91.173568374642628</v>
      </c>
      <c r="AA114">
        <v>10.476293882483693</v>
      </c>
      <c r="AB114">
        <v>-14690</v>
      </c>
      <c r="AC114">
        <v>13488</v>
      </c>
      <c r="AD114">
        <v>-23</v>
      </c>
      <c r="AE114">
        <v>4078.4903390190411</v>
      </c>
      <c r="AF114">
        <v>1872.5965498867231</v>
      </c>
      <c r="AG114">
        <v>673.79424294899445</v>
      </c>
      <c r="AH114">
        <v>7.6102323787396422</v>
      </c>
      <c r="AI114">
        <v>2.7382998033447135</v>
      </c>
      <c r="AJ114">
        <v>14.232700196655287</v>
      </c>
      <c r="AK114" s="30">
        <v>4.0900033772567497</v>
      </c>
      <c r="AM114">
        <f t="shared" si="6"/>
        <v>1047.6293882483694</v>
      </c>
      <c r="AN114" s="10">
        <f t="shared" si="4"/>
        <v>7.3547069999999994</v>
      </c>
      <c r="AO114">
        <f t="shared" si="5"/>
        <v>4.9550285398108206E-2</v>
      </c>
    </row>
    <row r="115" spans="1:41" x14ac:dyDescent="0.2">
      <c r="A115" s="29" t="s">
        <v>146</v>
      </c>
      <c r="B115" t="s">
        <v>251</v>
      </c>
      <c r="C115" t="s">
        <v>185</v>
      </c>
      <c r="D115" t="s">
        <v>171</v>
      </c>
      <c r="E115" t="s">
        <v>199</v>
      </c>
      <c r="F115" t="s">
        <v>249</v>
      </c>
      <c r="G115" t="s">
        <v>252</v>
      </c>
      <c r="K115" t="s">
        <v>1614</v>
      </c>
      <c r="L115" s="28">
        <v>44470</v>
      </c>
      <c r="M115">
        <v>0.41882799999999998</v>
      </c>
      <c r="N115">
        <v>16.018429999999999</v>
      </c>
      <c r="O115">
        <v>51.104500000000002</v>
      </c>
      <c r="P115">
        <v>22.9267</v>
      </c>
      <c r="Q115">
        <v>1.2262</v>
      </c>
      <c r="R115">
        <v>2.7742559999999998</v>
      </c>
      <c r="S115">
        <v>1.4586999999999999E-2</v>
      </c>
      <c r="T115">
        <v>6.2957470000000004</v>
      </c>
      <c r="U115">
        <v>1.0768E-2</v>
      </c>
      <c r="V115">
        <v>1.023596</v>
      </c>
      <c r="W115">
        <v>5.1228000000000003E-2</v>
      </c>
      <c r="X115">
        <v>4.7888E-2</v>
      </c>
      <c r="Y115">
        <v>101.9127</v>
      </c>
      <c r="Z115">
        <v>91.144614393734955</v>
      </c>
      <c r="AA115">
        <v>11.555938404939868</v>
      </c>
      <c r="AB115">
        <v>-14665</v>
      </c>
      <c r="AC115">
        <v>13414</v>
      </c>
      <c r="AD115">
        <v>-23</v>
      </c>
      <c r="AE115">
        <v>4120.9485219524868</v>
      </c>
      <c r="AF115">
        <v>1878.6269861084029</v>
      </c>
      <c r="AG115">
        <v>692.49798025649079</v>
      </c>
      <c r="AH115">
        <v>7.6347400715445488</v>
      </c>
      <c r="AI115">
        <v>2.8143117917623783</v>
      </c>
      <c r="AJ115">
        <v>14.156688208237622</v>
      </c>
      <c r="AK115" s="30">
        <v>4.1377265084642172</v>
      </c>
      <c r="AM115">
        <f t="shared" si="6"/>
        <v>1155.5938404939868</v>
      </c>
      <c r="AN115" s="10">
        <f t="shared" si="4"/>
        <v>7.5219470000000008</v>
      </c>
      <c r="AO115">
        <f t="shared" si="5"/>
        <v>6.6525544943276782E-2</v>
      </c>
    </row>
    <row r="116" spans="1:41" x14ac:dyDescent="0.2">
      <c r="A116" s="29" t="s">
        <v>144</v>
      </c>
      <c r="B116" t="s">
        <v>253</v>
      </c>
      <c r="C116" t="s">
        <v>185</v>
      </c>
      <c r="D116" t="s">
        <v>171</v>
      </c>
      <c r="E116" t="s">
        <v>199</v>
      </c>
      <c r="F116" t="s">
        <v>249</v>
      </c>
      <c r="G116" t="s">
        <v>254</v>
      </c>
      <c r="K116" t="s">
        <v>1614</v>
      </c>
      <c r="L116" s="28">
        <v>44470</v>
      </c>
      <c r="M116">
        <v>0.74537900000000001</v>
      </c>
      <c r="N116">
        <v>16.188140000000001</v>
      </c>
      <c r="O116">
        <v>51.407490000000003</v>
      </c>
      <c r="P116">
        <v>21.74869</v>
      </c>
      <c r="Q116">
        <v>1.327083</v>
      </c>
      <c r="R116">
        <v>2.6081259999999999</v>
      </c>
      <c r="S116">
        <v>9.4399999999999996E-4</v>
      </c>
      <c r="T116">
        <v>6.0271350000000004</v>
      </c>
      <c r="U116">
        <v>6.4270000000000004E-3</v>
      </c>
      <c r="V116">
        <v>0.748668</v>
      </c>
      <c r="W116">
        <v>5.4831999999999999E-2</v>
      </c>
      <c r="X116">
        <v>5.5118E-2</v>
      </c>
      <c r="Y116">
        <v>100.91800000000001</v>
      </c>
      <c r="Z116">
        <v>91.710984902968775</v>
      </c>
      <c r="AA116">
        <v>12.869953032279527</v>
      </c>
      <c r="AB116">
        <v>-14647</v>
      </c>
      <c r="AC116">
        <v>13448</v>
      </c>
      <c r="AD116">
        <v>-23</v>
      </c>
      <c r="AE116">
        <v>4130.9271946587396</v>
      </c>
      <c r="AF116">
        <v>1883.260851602141</v>
      </c>
      <c r="AG116">
        <v>683.88763508148804</v>
      </c>
      <c r="AH116">
        <v>7.6535721009111004</v>
      </c>
      <c r="AI116">
        <v>2.7793193489711672</v>
      </c>
      <c r="AJ116">
        <v>14.191680651028832</v>
      </c>
      <c r="AK116" s="30">
        <v>4.1458712118301548</v>
      </c>
      <c r="AM116">
        <f t="shared" si="6"/>
        <v>1286.9953032279527</v>
      </c>
      <c r="AN116" s="10">
        <f t="shared" si="4"/>
        <v>7.3542180000000004</v>
      </c>
      <c r="AO116">
        <f t="shared" si="5"/>
        <v>0.1236705333462748</v>
      </c>
    </row>
    <row r="117" spans="1:41" x14ac:dyDescent="0.2">
      <c r="A117" s="29" t="s">
        <v>255</v>
      </c>
      <c r="B117" t="s">
        <v>256</v>
      </c>
      <c r="C117" t="s">
        <v>185</v>
      </c>
      <c r="D117" t="s">
        <v>171</v>
      </c>
      <c r="E117" t="s">
        <v>199</v>
      </c>
      <c r="F117" t="s">
        <v>257</v>
      </c>
      <c r="K117" t="s">
        <v>1614</v>
      </c>
      <c r="L117" s="28">
        <v>44470</v>
      </c>
      <c r="M117">
        <v>0.443019</v>
      </c>
      <c r="N117">
        <v>15.86129</v>
      </c>
      <c r="O117">
        <v>50.332389999999997</v>
      </c>
      <c r="P117">
        <v>22.30716</v>
      </c>
      <c r="Q117">
        <v>1.4582889999999999</v>
      </c>
      <c r="R117">
        <v>2.8541699999999999</v>
      </c>
      <c r="S117">
        <v>3.8299999999999999E-4</v>
      </c>
      <c r="T117">
        <v>6.4332390000000004</v>
      </c>
      <c r="U117">
        <v>8.5869999999999991E-3</v>
      </c>
      <c r="V117">
        <v>0.96540999999999999</v>
      </c>
      <c r="W117">
        <v>6.2453000000000002E-2</v>
      </c>
      <c r="X117">
        <v>4.5682E-2</v>
      </c>
      <c r="Y117">
        <v>100.77209999999999</v>
      </c>
      <c r="Z117">
        <v>90.830932599977231</v>
      </c>
      <c r="AA117">
        <v>13.199519078655953</v>
      </c>
      <c r="AB117">
        <v>-17640</v>
      </c>
      <c r="AC117">
        <v>194</v>
      </c>
      <c r="AD117">
        <v>25</v>
      </c>
      <c r="AE117">
        <v>4264.8293108736179</v>
      </c>
      <c r="AF117">
        <v>1087.3281526348501</v>
      </c>
      <c r="AG117">
        <v>4038.1189113535188</v>
      </c>
      <c r="AH117">
        <v>4.4189016123080309</v>
      </c>
      <c r="AI117">
        <v>16.410915255740701</v>
      </c>
      <c r="AJ117">
        <v>0.56008474425929933</v>
      </c>
      <c r="AK117" s="30">
        <v>4.1584445993190347</v>
      </c>
      <c r="AM117">
        <f t="shared" si="6"/>
        <v>1319.9519078655953</v>
      </c>
      <c r="AN117" s="10">
        <f t="shared" si="4"/>
        <v>7.8915280000000001</v>
      </c>
      <c r="AO117">
        <f t="shared" si="5"/>
        <v>6.8864066763258749E-2</v>
      </c>
    </row>
    <row r="118" spans="1:41" x14ac:dyDescent="0.2">
      <c r="A118" s="29" t="s">
        <v>258</v>
      </c>
      <c r="B118" t="s">
        <v>259</v>
      </c>
      <c r="C118" t="s">
        <v>185</v>
      </c>
      <c r="D118" t="s">
        <v>171</v>
      </c>
      <c r="E118" t="s">
        <v>199</v>
      </c>
      <c r="F118" t="s">
        <v>260</v>
      </c>
      <c r="K118" t="s">
        <v>1614</v>
      </c>
      <c r="L118" s="28">
        <v>44470</v>
      </c>
      <c r="M118">
        <v>0.89078100000000004</v>
      </c>
      <c r="N118">
        <v>14.82525</v>
      </c>
      <c r="O118">
        <v>48.50468</v>
      </c>
      <c r="P118">
        <v>21.02392</v>
      </c>
      <c r="Q118">
        <v>1.4124030000000001</v>
      </c>
      <c r="R118">
        <v>2.8305989999999999</v>
      </c>
      <c r="S118">
        <v>9.7900000000000001E-3</v>
      </c>
      <c r="T118">
        <v>8.6645489999999992</v>
      </c>
      <c r="U118">
        <v>1.5549E-2</v>
      </c>
      <c r="V118">
        <v>1.156836</v>
      </c>
      <c r="W118">
        <v>6.3477000000000006E-2</v>
      </c>
      <c r="X118">
        <v>5.5945000000000002E-2</v>
      </c>
      <c r="Y118">
        <v>99.453789999999998</v>
      </c>
      <c r="Z118">
        <v>90.325331459325724</v>
      </c>
      <c r="AA118">
        <v>9.8574553970654488</v>
      </c>
      <c r="AB118">
        <v>-16986</v>
      </c>
      <c r="AC118">
        <v>530</v>
      </c>
      <c r="AD118">
        <v>25</v>
      </c>
      <c r="AE118">
        <v>4839.5597235001296</v>
      </c>
      <c r="AF118">
        <v>1252.6836641558989</v>
      </c>
      <c r="AG118">
        <v>3952.758203275745</v>
      </c>
      <c r="AH118">
        <v>5.0909064111295734</v>
      </c>
      <c r="AI118">
        <v>16.064009338112626</v>
      </c>
      <c r="AJ118">
        <v>0.90699066188737376</v>
      </c>
      <c r="AK118" s="30">
        <v>4.7756052140500085</v>
      </c>
      <c r="AM118">
        <f t="shared" si="6"/>
        <v>985.74553970654483</v>
      </c>
      <c r="AN118" s="10">
        <f t="shared" si="4"/>
        <v>10.076951999999999</v>
      </c>
      <c r="AO118">
        <f t="shared" si="5"/>
        <v>0.10280754370481374</v>
      </c>
    </row>
    <row r="119" spans="1:41" x14ac:dyDescent="0.2">
      <c r="A119" s="29" t="s">
        <v>261</v>
      </c>
      <c r="B119" t="s">
        <v>262</v>
      </c>
      <c r="C119" t="s">
        <v>185</v>
      </c>
      <c r="D119" t="s">
        <v>171</v>
      </c>
      <c r="E119" t="s">
        <v>199</v>
      </c>
      <c r="F119" t="s">
        <v>263</v>
      </c>
      <c r="K119" t="s">
        <v>1614</v>
      </c>
      <c r="L119" s="28">
        <v>44470</v>
      </c>
      <c r="M119">
        <v>0.46230599999999999</v>
      </c>
      <c r="N119">
        <v>16.15643</v>
      </c>
      <c r="O119">
        <v>50.789639999999999</v>
      </c>
      <c r="P119">
        <v>22.308160000000001</v>
      </c>
      <c r="Q119">
        <v>1.137845</v>
      </c>
      <c r="R119">
        <v>2.735913</v>
      </c>
      <c r="S119">
        <v>7.143E-3</v>
      </c>
      <c r="T119">
        <v>6.2384950000000003</v>
      </c>
      <c r="U119">
        <v>6.3509999999999999E-3</v>
      </c>
      <c r="V119">
        <v>0.96324799999999999</v>
      </c>
      <c r="W119">
        <v>6.2350999999999997E-2</v>
      </c>
      <c r="X119">
        <v>5.9407000000000001E-2</v>
      </c>
      <c r="Y119">
        <v>100.9273</v>
      </c>
      <c r="Z119">
        <v>91.324507941748408</v>
      </c>
      <c r="AA119">
        <v>10.901698150298147</v>
      </c>
      <c r="AB119">
        <v>-16531</v>
      </c>
      <c r="AC119">
        <v>684</v>
      </c>
      <c r="AD119">
        <v>29</v>
      </c>
      <c r="AE119">
        <v>5258.2278292872834</v>
      </c>
      <c r="AF119">
        <v>1367.4577761943781</v>
      </c>
      <c r="AG119">
        <v>3913.5464275491122</v>
      </c>
      <c r="AH119">
        <v>5.5573484024539521</v>
      </c>
      <c r="AI119">
        <v>15.904652681559591</v>
      </c>
      <c r="AJ119">
        <v>1.0663473184404086</v>
      </c>
      <c r="AK119" s="30">
        <v>5.2168536720158061</v>
      </c>
      <c r="AM119">
        <f t="shared" si="6"/>
        <v>1090.1698150298148</v>
      </c>
      <c r="AN119" s="10">
        <f t="shared" si="4"/>
        <v>7.3763400000000008</v>
      </c>
      <c r="AO119">
        <f t="shared" si="5"/>
        <v>7.4105373170933048E-2</v>
      </c>
    </row>
    <row r="120" spans="1:41" x14ac:dyDescent="0.2">
      <c r="A120" s="29" t="s">
        <v>264</v>
      </c>
      <c r="B120" t="s">
        <v>265</v>
      </c>
      <c r="C120" t="s">
        <v>185</v>
      </c>
      <c r="D120" t="s">
        <v>171</v>
      </c>
      <c r="E120" t="s">
        <v>199</v>
      </c>
      <c r="F120" t="s">
        <v>266</v>
      </c>
      <c r="K120" t="s">
        <v>1614</v>
      </c>
      <c r="L120" s="28">
        <v>44470</v>
      </c>
      <c r="M120">
        <v>0.91300999999999999</v>
      </c>
      <c r="N120">
        <v>14.25055</v>
      </c>
      <c r="O120">
        <v>46.799669999999999</v>
      </c>
      <c r="P120">
        <v>21.292380000000001</v>
      </c>
      <c r="Q120">
        <v>2.0427759999999999</v>
      </c>
      <c r="R120">
        <v>2.659761</v>
      </c>
      <c r="S120">
        <v>3.2070000000000002E-3</v>
      </c>
      <c r="T120">
        <v>9.9247300000000003</v>
      </c>
      <c r="U120">
        <v>6.764E-3</v>
      </c>
      <c r="V120">
        <v>1.198947</v>
      </c>
      <c r="W120">
        <v>6.1758E-2</v>
      </c>
      <c r="X120">
        <v>4.6637999999999999E-2</v>
      </c>
      <c r="Y120">
        <v>99.200190000000006</v>
      </c>
      <c r="Z120">
        <v>90.522028453684754</v>
      </c>
      <c r="AA120">
        <v>12.132547288949306</v>
      </c>
      <c r="AB120">
        <v>-16039</v>
      </c>
      <c r="AC120">
        <v>977</v>
      </c>
      <c r="AD120">
        <v>25</v>
      </c>
      <c r="AE120">
        <v>5681.1028617264747</v>
      </c>
      <c r="AF120">
        <v>1491.988232711697</v>
      </c>
      <c r="AG120">
        <v>3839.1543017845252</v>
      </c>
      <c r="AH120">
        <v>6.0634401777403371</v>
      </c>
      <c r="AI120">
        <v>15.60232308245231</v>
      </c>
      <c r="AJ120">
        <v>1.3686769175476901</v>
      </c>
      <c r="AK120" s="30">
        <v>5.6751485682439196</v>
      </c>
      <c r="AM120">
        <f t="shared" si="6"/>
        <v>1213.2547288949306</v>
      </c>
      <c r="AN120" s="10">
        <f t="shared" si="4"/>
        <v>11.967506</v>
      </c>
      <c r="AO120">
        <f t="shared" si="5"/>
        <v>9.1993434582099465E-2</v>
      </c>
    </row>
    <row r="121" spans="1:41" x14ac:dyDescent="0.2">
      <c r="A121" s="29" t="s">
        <v>267</v>
      </c>
      <c r="B121" t="s">
        <v>268</v>
      </c>
      <c r="C121" t="s">
        <v>185</v>
      </c>
      <c r="D121" t="s">
        <v>171</v>
      </c>
      <c r="E121" t="s">
        <v>199</v>
      </c>
      <c r="F121" t="s">
        <v>269</v>
      </c>
      <c r="K121" t="s">
        <v>1614</v>
      </c>
      <c r="L121" s="28">
        <v>44470</v>
      </c>
      <c r="M121">
        <v>0.89796500000000001</v>
      </c>
      <c r="N121">
        <v>14.78992</v>
      </c>
      <c r="O121">
        <v>48.421379999999999</v>
      </c>
      <c r="P121">
        <v>21.166630000000001</v>
      </c>
      <c r="Q121">
        <v>1.8006599999999999</v>
      </c>
      <c r="R121">
        <v>2.8673630000000001</v>
      </c>
      <c r="S121">
        <v>2.5000000000000001E-3</v>
      </c>
      <c r="T121">
        <v>9.2653639999999999</v>
      </c>
      <c r="U121">
        <v>1.5188999999999999E-2</v>
      </c>
      <c r="V121">
        <v>1.163894</v>
      </c>
      <c r="W121">
        <v>4.6940999999999997E-2</v>
      </c>
      <c r="X121">
        <v>5.6188000000000002E-2</v>
      </c>
      <c r="Y121">
        <v>100.494</v>
      </c>
      <c r="Z121">
        <v>90.190891536499507</v>
      </c>
      <c r="AA121">
        <v>11.533706139003256</v>
      </c>
      <c r="AB121">
        <v>-15911</v>
      </c>
      <c r="AC121">
        <v>1656</v>
      </c>
      <c r="AD121">
        <v>29</v>
      </c>
      <c r="AE121">
        <v>5648.9122372425518</v>
      </c>
      <c r="AF121">
        <v>1526.4026725138481</v>
      </c>
      <c r="AG121">
        <v>3667.3320233916338</v>
      </c>
      <c r="AH121">
        <v>6.2033004610962781</v>
      </c>
      <c r="AI121">
        <v>14.9040373430636</v>
      </c>
      <c r="AJ121">
        <v>2.0669626569364006</v>
      </c>
      <c r="AK121" s="30">
        <v>5.7046131803449462</v>
      </c>
      <c r="AM121">
        <f t="shared" si="6"/>
        <v>1153.3706139003255</v>
      </c>
      <c r="AN121" s="10">
        <f t="shared" si="4"/>
        <v>11.066024000000001</v>
      </c>
      <c r="AO121">
        <f t="shared" si="5"/>
        <v>9.6916321905971534E-2</v>
      </c>
    </row>
    <row r="122" spans="1:41" x14ac:dyDescent="0.2">
      <c r="A122" s="29" t="s">
        <v>270</v>
      </c>
      <c r="B122" t="s">
        <v>271</v>
      </c>
      <c r="C122" t="s">
        <v>185</v>
      </c>
      <c r="D122" t="s">
        <v>171</v>
      </c>
      <c r="E122" t="s">
        <v>199</v>
      </c>
      <c r="F122" t="s">
        <v>272</v>
      </c>
      <c r="G122" t="s">
        <v>254</v>
      </c>
      <c r="K122" t="s">
        <v>1614</v>
      </c>
      <c r="L122" s="28">
        <v>44470</v>
      </c>
      <c r="M122">
        <v>0.87852300000000005</v>
      </c>
      <c r="N122">
        <v>14.75231</v>
      </c>
      <c r="O122">
        <v>48.569400000000002</v>
      </c>
      <c r="P122">
        <v>21.385190000000001</v>
      </c>
      <c r="Q122">
        <v>1.9971460000000001</v>
      </c>
      <c r="R122">
        <v>2.712358</v>
      </c>
      <c r="S122">
        <v>1.2E-5</v>
      </c>
      <c r="T122">
        <v>8.8618749999999995</v>
      </c>
      <c r="U122">
        <v>7.1130000000000004E-3</v>
      </c>
      <c r="V122">
        <v>1.1301680000000001</v>
      </c>
      <c r="W122">
        <v>5.9771999999999999E-2</v>
      </c>
      <c r="X122">
        <v>5.9655E-2</v>
      </c>
      <c r="Y122">
        <v>100.4135</v>
      </c>
      <c r="Z122">
        <v>90.650126088830291</v>
      </c>
      <c r="AA122">
        <v>13.132923426539787</v>
      </c>
      <c r="AB122">
        <v>-15525</v>
      </c>
      <c r="AC122">
        <v>1617</v>
      </c>
      <c r="AD122">
        <v>29</v>
      </c>
      <c r="AE122">
        <v>6044.113171491259</v>
      </c>
      <c r="AF122">
        <v>1623.2040136264491</v>
      </c>
      <c r="AG122">
        <v>3676.977788277195</v>
      </c>
      <c r="AH122">
        <v>6.5967011113778886</v>
      </c>
      <c r="AI122">
        <v>14.94323773155852</v>
      </c>
      <c r="AJ122">
        <v>2.0277622684414798</v>
      </c>
      <c r="AK122" s="30">
        <v>6.1042112265595438</v>
      </c>
      <c r="AM122">
        <f t="shared" si="6"/>
        <v>1313.2923426539787</v>
      </c>
      <c r="AN122" s="10">
        <f t="shared" si="4"/>
        <v>10.859021</v>
      </c>
      <c r="AO122">
        <f t="shared" si="5"/>
        <v>9.913511531137599E-2</v>
      </c>
    </row>
    <row r="123" spans="1:41" x14ac:dyDescent="0.2">
      <c r="A123" s="29" t="s">
        <v>273</v>
      </c>
      <c r="B123" t="s">
        <v>274</v>
      </c>
      <c r="C123" t="s">
        <v>185</v>
      </c>
      <c r="D123" t="s">
        <v>171</v>
      </c>
      <c r="E123" t="s">
        <v>199</v>
      </c>
      <c r="F123" t="s">
        <v>272</v>
      </c>
      <c r="G123" t="s">
        <v>250</v>
      </c>
      <c r="K123" t="s">
        <v>1614</v>
      </c>
      <c r="L123" s="28">
        <v>44470</v>
      </c>
      <c r="M123">
        <v>0.77816200000000002</v>
      </c>
      <c r="N123">
        <v>16.926780000000001</v>
      </c>
      <c r="O123">
        <v>51.424259999999997</v>
      </c>
      <c r="P123">
        <v>20.984670000000001</v>
      </c>
      <c r="Q123">
        <v>1.1101479999999999</v>
      </c>
      <c r="R123">
        <v>2.7173340000000001</v>
      </c>
      <c r="S123">
        <v>7.1699999999999997E-4</v>
      </c>
      <c r="T123">
        <v>5.842257</v>
      </c>
      <c r="U123">
        <v>9.8840000000000004E-3</v>
      </c>
      <c r="V123">
        <v>0.65102400000000005</v>
      </c>
      <c r="W123">
        <v>5.9090999999999998E-2</v>
      </c>
      <c r="X123">
        <v>5.4611E-2</v>
      </c>
      <c r="Y123">
        <v>100.55889999999999</v>
      </c>
      <c r="Z123">
        <v>91.738304729075963</v>
      </c>
      <c r="AA123">
        <v>11.306160062278984</v>
      </c>
      <c r="AB123">
        <v>-15490</v>
      </c>
      <c r="AC123">
        <v>1631</v>
      </c>
      <c r="AD123">
        <v>29</v>
      </c>
      <c r="AE123">
        <v>6075.8102720173674</v>
      </c>
      <c r="AF123">
        <v>1632.039996086361</v>
      </c>
      <c r="AG123">
        <v>3673.4166933092411</v>
      </c>
      <c r="AH123">
        <v>6.6326105440949714</v>
      </c>
      <c r="AI123">
        <v>14.928765441608755</v>
      </c>
      <c r="AJ123">
        <v>2.0422345583912449</v>
      </c>
      <c r="AK123" s="30">
        <v>6.1378326587154248</v>
      </c>
      <c r="AM123">
        <f t="shared" si="6"/>
        <v>1130.6160062278984</v>
      </c>
      <c r="AN123" s="10">
        <f t="shared" si="4"/>
        <v>6.9524049999999997</v>
      </c>
      <c r="AO123">
        <f t="shared" si="5"/>
        <v>0.13319544141930079</v>
      </c>
    </row>
    <row r="124" spans="1:41" x14ac:dyDescent="0.2">
      <c r="A124" s="29" t="s">
        <v>275</v>
      </c>
      <c r="B124" t="s">
        <v>276</v>
      </c>
      <c r="C124" t="s">
        <v>185</v>
      </c>
      <c r="D124" t="s">
        <v>171</v>
      </c>
      <c r="E124" t="s">
        <v>199</v>
      </c>
      <c r="F124" t="s">
        <v>277</v>
      </c>
      <c r="K124" t="s">
        <v>1614</v>
      </c>
      <c r="L124" s="28">
        <v>44470</v>
      </c>
      <c r="M124">
        <v>0.432392</v>
      </c>
      <c r="N124">
        <v>16.69774</v>
      </c>
      <c r="O124">
        <v>51.06662</v>
      </c>
      <c r="P124">
        <v>22.19792</v>
      </c>
      <c r="Q124">
        <v>1.273304</v>
      </c>
      <c r="R124">
        <v>2.6850710000000002</v>
      </c>
      <c r="S124">
        <v>1.0012E-2</v>
      </c>
      <c r="T124">
        <v>5.499282</v>
      </c>
      <c r="U124">
        <v>8.9160000000000003E-3</v>
      </c>
      <c r="V124">
        <v>0.83515399999999995</v>
      </c>
      <c r="W124">
        <v>7.3180999999999996E-2</v>
      </c>
      <c r="X124">
        <v>6.4262E-2</v>
      </c>
      <c r="Y124">
        <v>100.8439</v>
      </c>
      <c r="Z124">
        <v>91.725557553907237</v>
      </c>
      <c r="AA124">
        <v>13.444445596054386</v>
      </c>
      <c r="AB124">
        <v>-15309</v>
      </c>
      <c r="AC124">
        <v>1959</v>
      </c>
      <c r="AD124">
        <v>29</v>
      </c>
      <c r="AE124">
        <v>6179.4280557718193</v>
      </c>
      <c r="AF124">
        <v>1678.5896296918661</v>
      </c>
      <c r="AG124">
        <v>3590.3480134824158</v>
      </c>
      <c r="AH124">
        <v>6.8217882550677436</v>
      </c>
      <c r="AI124">
        <v>14.591174326792537</v>
      </c>
      <c r="AJ124">
        <v>2.3798256732074634</v>
      </c>
      <c r="AK124" s="30">
        <v>6.2736388118464799</v>
      </c>
      <c r="AM124">
        <f t="shared" si="6"/>
        <v>1344.4445596054386</v>
      </c>
      <c r="AN124" s="10">
        <f t="shared" si="4"/>
        <v>6.7725860000000004</v>
      </c>
      <c r="AO124">
        <f t="shared" si="5"/>
        <v>7.8626991669094259E-2</v>
      </c>
    </row>
    <row r="125" spans="1:41" x14ac:dyDescent="0.2">
      <c r="A125" s="29" t="s">
        <v>278</v>
      </c>
      <c r="B125" t="s">
        <v>279</v>
      </c>
      <c r="C125" t="s">
        <v>185</v>
      </c>
      <c r="D125" t="s">
        <v>171</v>
      </c>
      <c r="E125" t="s">
        <v>199</v>
      </c>
      <c r="F125" t="s">
        <v>280</v>
      </c>
      <c r="K125" t="s">
        <v>1614</v>
      </c>
      <c r="L125" s="28">
        <v>44470</v>
      </c>
      <c r="M125">
        <v>0.90415800000000002</v>
      </c>
      <c r="N125">
        <v>14.876010000000001</v>
      </c>
      <c r="O125">
        <v>48.747340000000001</v>
      </c>
      <c r="P125">
        <v>21.14284</v>
      </c>
      <c r="Q125">
        <v>2.2908780000000002</v>
      </c>
      <c r="R125">
        <v>2.6855850000000001</v>
      </c>
      <c r="S125">
        <v>5.0130000000000001E-3</v>
      </c>
      <c r="T125">
        <v>8.8819820000000007</v>
      </c>
      <c r="U125">
        <v>7.2830000000000004E-3</v>
      </c>
      <c r="V125">
        <v>1.0992580000000001</v>
      </c>
      <c r="W125">
        <v>7.1094000000000004E-2</v>
      </c>
      <c r="X125">
        <v>5.6215000000000001E-2</v>
      </c>
      <c r="Y125">
        <v>100.7677</v>
      </c>
      <c r="Z125">
        <v>90.803831253085164</v>
      </c>
      <c r="AA125">
        <v>14.750486334567114</v>
      </c>
      <c r="AB125">
        <v>-15156</v>
      </c>
      <c r="AC125">
        <v>2215</v>
      </c>
      <c r="AD125">
        <v>30</v>
      </c>
      <c r="AE125">
        <v>6272.0321796777316</v>
      </c>
      <c r="AF125">
        <v>1717.867101458922</v>
      </c>
      <c r="AG125">
        <v>3525.50726314752</v>
      </c>
      <c r="AH125">
        <v>6.9814119003290589</v>
      </c>
      <c r="AI125">
        <v>14.327661517431521</v>
      </c>
      <c r="AJ125">
        <v>2.6433384825684794</v>
      </c>
      <c r="AK125" s="30">
        <v>6.3916023288354573</v>
      </c>
      <c r="AM125">
        <f t="shared" si="6"/>
        <v>1475.0486334567113</v>
      </c>
      <c r="AN125" s="10">
        <f t="shared" si="4"/>
        <v>11.17286</v>
      </c>
      <c r="AO125">
        <f t="shared" si="5"/>
        <v>0.10179687371579901</v>
      </c>
    </row>
    <row r="126" spans="1:41" x14ac:dyDescent="0.2">
      <c r="A126" s="29" t="s">
        <v>281</v>
      </c>
      <c r="B126" t="s">
        <v>282</v>
      </c>
      <c r="C126" t="s">
        <v>185</v>
      </c>
      <c r="D126" t="s">
        <v>171</v>
      </c>
      <c r="E126" t="s">
        <v>199</v>
      </c>
      <c r="F126" t="s">
        <v>283</v>
      </c>
      <c r="K126" t="s">
        <v>1614</v>
      </c>
      <c r="L126" s="28">
        <v>44470</v>
      </c>
      <c r="M126">
        <v>0.84131999999999996</v>
      </c>
      <c r="N126">
        <v>17.61327</v>
      </c>
      <c r="O126">
        <v>52.28246</v>
      </c>
      <c r="P126">
        <v>19.526959999999999</v>
      </c>
      <c r="Q126">
        <v>1.021854</v>
      </c>
      <c r="R126">
        <v>3.2271260000000002</v>
      </c>
      <c r="S126">
        <v>1.8E-3</v>
      </c>
      <c r="T126">
        <v>5.6037340000000002</v>
      </c>
      <c r="U126">
        <v>1.0869999999999999E-2</v>
      </c>
      <c r="V126">
        <v>0.42114600000000002</v>
      </c>
      <c r="W126">
        <v>9.1209999999999999E-2</v>
      </c>
      <c r="X126">
        <v>6.6541000000000003E-2</v>
      </c>
      <c r="Y126">
        <v>100.70829999999999</v>
      </c>
      <c r="Z126">
        <v>90.679576237051336</v>
      </c>
      <c r="AA126">
        <v>10.899650464868182</v>
      </c>
      <c r="AB126">
        <v>-14352</v>
      </c>
      <c r="AC126">
        <v>2392</v>
      </c>
      <c r="AD126">
        <v>30</v>
      </c>
      <c r="AE126">
        <v>7034.2740934720568</v>
      </c>
      <c r="AF126">
        <v>1920.3585547031139</v>
      </c>
      <c r="AG126">
        <v>3480.2796655511338</v>
      </c>
      <c r="AH126">
        <v>7.8043371663134549</v>
      </c>
      <c r="AI126">
        <v>14.143856560799808</v>
      </c>
      <c r="AJ126">
        <v>2.8271434392001922</v>
      </c>
      <c r="AK126" s="30">
        <v>7.1854689009030883</v>
      </c>
      <c r="AM126">
        <f t="shared" si="6"/>
        <v>1089.9650464868182</v>
      </c>
      <c r="AN126" s="10">
        <f t="shared" si="4"/>
        <v>6.6255880000000005</v>
      </c>
      <c r="AO126">
        <f t="shared" si="5"/>
        <v>0.15013560600842224</v>
      </c>
    </row>
    <row r="127" spans="1:41" x14ac:dyDescent="0.2">
      <c r="A127" s="29" t="s">
        <v>284</v>
      </c>
      <c r="B127" t="s">
        <v>285</v>
      </c>
      <c r="C127" t="s">
        <v>185</v>
      </c>
      <c r="D127" t="s">
        <v>171</v>
      </c>
      <c r="E127" t="s">
        <v>224</v>
      </c>
      <c r="F127" t="s">
        <v>286</v>
      </c>
      <c r="K127" t="s">
        <v>1614</v>
      </c>
      <c r="L127" s="28">
        <v>44470</v>
      </c>
      <c r="M127">
        <v>1.0567800000000001</v>
      </c>
      <c r="N127">
        <v>15.345739999999999</v>
      </c>
      <c r="O127">
        <v>49.22813</v>
      </c>
      <c r="P127">
        <v>19.870149999999999</v>
      </c>
      <c r="Q127">
        <v>1.9341140000000001</v>
      </c>
      <c r="R127">
        <v>3.1509839999999998</v>
      </c>
      <c r="S127">
        <v>7.522E-3</v>
      </c>
      <c r="T127">
        <v>8.9101859999999995</v>
      </c>
      <c r="U127">
        <v>1.4291E-2</v>
      </c>
      <c r="V127">
        <v>1.086684</v>
      </c>
      <c r="W127">
        <v>7.8738000000000002E-2</v>
      </c>
      <c r="X127">
        <v>5.1809000000000001E-2</v>
      </c>
      <c r="Y127">
        <v>100.7351</v>
      </c>
      <c r="Z127">
        <v>89.670949845878766</v>
      </c>
      <c r="AA127">
        <v>12.710938579919825</v>
      </c>
      <c r="AB127">
        <v>-14122</v>
      </c>
      <c r="AC127">
        <v>2516</v>
      </c>
      <c r="AD127">
        <v>30</v>
      </c>
      <c r="AE127">
        <v>7235.0198409889854</v>
      </c>
      <c r="AF127">
        <v>1978.5306222286731</v>
      </c>
      <c r="AG127">
        <v>3448.7839456396928</v>
      </c>
      <c r="AH127">
        <v>8.0407484487373271</v>
      </c>
      <c r="AI127">
        <v>14.015857955079712</v>
      </c>
      <c r="AJ127">
        <v>2.9551420449202883</v>
      </c>
      <c r="AK127" s="30">
        <v>7.4016442094253119</v>
      </c>
      <c r="AM127">
        <f t="shared" si="6"/>
        <v>1271.0938579919825</v>
      </c>
      <c r="AN127" s="10">
        <f t="shared" si="4"/>
        <v>10.8443</v>
      </c>
      <c r="AO127">
        <f t="shared" si="5"/>
        <v>0.11860358470631253</v>
      </c>
    </row>
    <row r="128" spans="1:41" x14ac:dyDescent="0.2">
      <c r="A128" s="29" t="s">
        <v>148</v>
      </c>
      <c r="B128" t="s">
        <v>287</v>
      </c>
      <c r="C128" t="s">
        <v>185</v>
      </c>
      <c r="D128" t="s">
        <v>171</v>
      </c>
      <c r="E128" t="s">
        <v>199</v>
      </c>
      <c r="F128" t="s">
        <v>288</v>
      </c>
      <c r="K128" t="s">
        <v>1614</v>
      </c>
      <c r="L128" s="28">
        <v>44470</v>
      </c>
      <c r="M128">
        <v>0.35690699999999997</v>
      </c>
      <c r="N128">
        <v>18.517489999999999</v>
      </c>
      <c r="O128">
        <v>53.673850000000002</v>
      </c>
      <c r="P128">
        <v>20.827449999999999</v>
      </c>
      <c r="Q128">
        <v>1.221916</v>
      </c>
      <c r="R128">
        <v>3.0615230000000002</v>
      </c>
      <c r="S128">
        <v>1.0576E-2</v>
      </c>
      <c r="T128">
        <v>3.329412</v>
      </c>
      <c r="U128">
        <v>8.071E-3</v>
      </c>
      <c r="V128">
        <v>0.46509</v>
      </c>
      <c r="W128">
        <v>0.116436</v>
      </c>
      <c r="X128">
        <v>4.9707000000000001E-2</v>
      </c>
      <c r="Y128">
        <v>101.6384</v>
      </c>
      <c r="Z128">
        <v>91.512390583766575</v>
      </c>
      <c r="AA128">
        <v>19.756353834968145</v>
      </c>
      <c r="AB128">
        <v>-10897</v>
      </c>
      <c r="AC128">
        <v>13573</v>
      </c>
      <c r="AD128">
        <v>-18</v>
      </c>
      <c r="AE128">
        <v>7851.4370207846769</v>
      </c>
      <c r="AF128">
        <v>2825.3738859494201</v>
      </c>
      <c r="AG128">
        <v>650.14106451722182</v>
      </c>
      <c r="AH128">
        <v>11.482319472498443</v>
      </c>
      <c r="AI128">
        <v>2.6421732861979894</v>
      </c>
      <c r="AJ128">
        <v>14.328826713802011</v>
      </c>
      <c r="AK128" s="30">
        <v>7.9327316911161176</v>
      </c>
      <c r="AM128">
        <f t="shared" si="6"/>
        <v>1975.6353834968145</v>
      </c>
      <c r="AN128" s="10">
        <f t="shared" si="4"/>
        <v>4.5513279999999998</v>
      </c>
      <c r="AO128">
        <f t="shared" si="5"/>
        <v>0.10719820797185808</v>
      </c>
    </row>
    <row r="129" spans="1:41" x14ac:dyDescent="0.2">
      <c r="A129" s="29" t="s">
        <v>147</v>
      </c>
      <c r="B129" t="s">
        <v>289</v>
      </c>
      <c r="C129" t="s">
        <v>185</v>
      </c>
      <c r="D129" t="s">
        <v>171</v>
      </c>
      <c r="E129" t="s">
        <v>199</v>
      </c>
      <c r="F129" t="s">
        <v>290</v>
      </c>
      <c r="K129" t="s">
        <v>1614</v>
      </c>
      <c r="L129" s="28">
        <v>44470</v>
      </c>
      <c r="M129">
        <v>0.81872699999999998</v>
      </c>
      <c r="N129">
        <v>18.13242</v>
      </c>
      <c r="O129">
        <v>51.83417</v>
      </c>
      <c r="P129">
        <v>18.452010000000001</v>
      </c>
      <c r="Q129">
        <v>1.2040759999999999</v>
      </c>
      <c r="R129">
        <v>3.2921659999999999</v>
      </c>
      <c r="S129">
        <v>2.3449999999999999E-3</v>
      </c>
      <c r="T129">
        <v>6.3933369999999998</v>
      </c>
      <c r="U129">
        <v>9.9299999999999996E-3</v>
      </c>
      <c r="V129">
        <v>0.65334899999999996</v>
      </c>
      <c r="W129">
        <v>9.6147999999999997E-2</v>
      </c>
      <c r="X129">
        <v>5.6945000000000003E-2</v>
      </c>
      <c r="Y129">
        <v>100.9456</v>
      </c>
      <c r="Z129">
        <v>90.756168473177752</v>
      </c>
      <c r="AA129">
        <v>11.217025678784603</v>
      </c>
      <c r="AB129">
        <v>-10861</v>
      </c>
      <c r="AC129">
        <v>13632</v>
      </c>
      <c r="AD129">
        <v>-18</v>
      </c>
      <c r="AE129">
        <v>7873.5176587161186</v>
      </c>
      <c r="AF129">
        <v>2834.6115119560641</v>
      </c>
      <c r="AG129">
        <v>635.19687879975072</v>
      </c>
      <c r="AH129">
        <v>11.519861184589445</v>
      </c>
      <c r="AI129">
        <v>2.5814401154421867</v>
      </c>
      <c r="AJ129">
        <v>14.389559884557814</v>
      </c>
      <c r="AK129" s="30">
        <v>7.9517243925309842</v>
      </c>
      <c r="AM129">
        <f t="shared" si="6"/>
        <v>1121.7025678784603</v>
      </c>
      <c r="AN129" s="10">
        <f t="shared" si="4"/>
        <v>7.5974129999999995</v>
      </c>
      <c r="AO129">
        <f t="shared" si="5"/>
        <v>0.12805941560721731</v>
      </c>
    </row>
    <row r="130" spans="1:41" x14ac:dyDescent="0.2">
      <c r="A130" s="29" t="s">
        <v>149</v>
      </c>
      <c r="B130" t="s">
        <v>291</v>
      </c>
      <c r="C130" t="s">
        <v>185</v>
      </c>
      <c r="D130" t="s">
        <v>171</v>
      </c>
      <c r="E130" t="s">
        <v>199</v>
      </c>
      <c r="F130" t="s">
        <v>292</v>
      </c>
      <c r="K130" t="s">
        <v>1614</v>
      </c>
      <c r="L130" s="28">
        <v>44470</v>
      </c>
      <c r="M130">
        <v>0.39679700000000001</v>
      </c>
      <c r="N130">
        <v>15.9573</v>
      </c>
      <c r="O130">
        <v>48.43</v>
      </c>
      <c r="P130">
        <v>22.197780000000002</v>
      </c>
      <c r="Q130">
        <v>1.5732839999999999</v>
      </c>
      <c r="R130">
        <v>2.7612480000000001</v>
      </c>
      <c r="S130">
        <v>1.2E-5</v>
      </c>
      <c r="T130">
        <v>6.4457649999999997</v>
      </c>
      <c r="U130">
        <v>6.9300000000000004E-3</v>
      </c>
      <c r="V130">
        <v>0.95017399999999996</v>
      </c>
      <c r="W130">
        <v>6.8697999999999995E-2</v>
      </c>
      <c r="X130">
        <v>4.5956999999999998E-2</v>
      </c>
      <c r="Y130">
        <v>98.833960000000005</v>
      </c>
      <c r="Z130">
        <v>91.151689573723914</v>
      </c>
      <c r="AA130">
        <v>14.070137604314578</v>
      </c>
      <c r="AB130">
        <v>-9184</v>
      </c>
      <c r="AC130">
        <v>12396</v>
      </c>
      <c r="AD130">
        <v>-18</v>
      </c>
      <c r="AE130">
        <v>9842.1164979828718</v>
      </c>
      <c r="AF130">
        <v>3251.6030581673799</v>
      </c>
      <c r="AG130">
        <v>946.88500519575791</v>
      </c>
      <c r="AH130">
        <v>13.214514828392232</v>
      </c>
      <c r="AI130">
        <v>3.84814066111556</v>
      </c>
      <c r="AJ130">
        <v>13.122859338884441</v>
      </c>
      <c r="AK130" s="30">
        <v>10.033251332306337</v>
      </c>
      <c r="AM130">
        <f t="shared" si="6"/>
        <v>1407.0137604314577</v>
      </c>
      <c r="AN130" s="10">
        <f t="shared" si="4"/>
        <v>8.019048999999999</v>
      </c>
      <c r="AO130">
        <f t="shared" si="5"/>
        <v>6.1559333919247755E-2</v>
      </c>
    </row>
    <row r="131" spans="1:41" x14ac:dyDescent="0.2">
      <c r="A131" s="29" t="s">
        <v>293</v>
      </c>
      <c r="B131" t="s">
        <v>294</v>
      </c>
      <c r="C131" t="s">
        <v>185</v>
      </c>
      <c r="D131" t="s">
        <v>171</v>
      </c>
      <c r="E131" t="s">
        <v>195</v>
      </c>
      <c r="F131" t="s">
        <v>295</v>
      </c>
      <c r="K131" t="s">
        <v>1614</v>
      </c>
      <c r="L131" s="28">
        <v>44470</v>
      </c>
      <c r="M131">
        <v>0.55919300000000005</v>
      </c>
      <c r="N131">
        <v>17.661660000000001</v>
      </c>
      <c r="O131">
        <v>51.149949999999997</v>
      </c>
      <c r="P131">
        <v>20.438690000000001</v>
      </c>
      <c r="Q131">
        <v>1.7491369999999999</v>
      </c>
      <c r="R131">
        <v>2.9812349999999999</v>
      </c>
      <c r="S131">
        <v>1.2E-5</v>
      </c>
      <c r="T131">
        <v>3.88164</v>
      </c>
      <c r="U131">
        <v>3.8040000000000001E-3</v>
      </c>
      <c r="V131">
        <v>0.44849600000000001</v>
      </c>
      <c r="W131">
        <v>0.106077</v>
      </c>
      <c r="X131">
        <v>2.9791000000000002E-2</v>
      </c>
      <c r="Y131">
        <v>99.00967</v>
      </c>
      <c r="Z131">
        <v>91.349872823966365</v>
      </c>
      <c r="AA131">
        <v>23.212447706260782</v>
      </c>
      <c r="AB131">
        <v>-9004</v>
      </c>
      <c r="AC131">
        <v>12726</v>
      </c>
      <c r="AD131">
        <v>-18</v>
      </c>
      <c r="AE131">
        <v>9944.2624389553421</v>
      </c>
      <c r="AF131">
        <v>3297.908263126064</v>
      </c>
      <c r="AG131">
        <v>863.31100303743688</v>
      </c>
      <c r="AH131">
        <v>13.402699181344323</v>
      </c>
      <c r="AI131">
        <v>3.5084959163441436</v>
      </c>
      <c r="AJ131">
        <v>13.462504083655856</v>
      </c>
      <c r="AK131" s="30">
        <v>10.117702026724611</v>
      </c>
      <c r="AM131">
        <f t="shared" si="6"/>
        <v>2321.2447706260782</v>
      </c>
      <c r="AN131" s="10">
        <f t="shared" ref="AN131:AN169" si="7">Q131+T131</f>
        <v>5.6307770000000001</v>
      </c>
      <c r="AO131">
        <f t="shared" ref="AO131:AO169" si="8">M131/T131</f>
        <v>0.14406101544707908</v>
      </c>
    </row>
    <row r="132" spans="1:41" x14ac:dyDescent="0.2">
      <c r="A132" s="29" t="s">
        <v>296</v>
      </c>
      <c r="B132" t="s">
        <v>297</v>
      </c>
      <c r="C132" t="s">
        <v>185</v>
      </c>
      <c r="D132" t="s">
        <v>171</v>
      </c>
      <c r="E132" t="s">
        <v>186</v>
      </c>
      <c r="F132" t="s">
        <v>298</v>
      </c>
      <c r="K132" t="s">
        <v>1614</v>
      </c>
      <c r="L132" s="28">
        <v>44470</v>
      </c>
      <c r="M132">
        <v>0.44559199999999999</v>
      </c>
      <c r="N132">
        <v>15.67639</v>
      </c>
      <c r="O132">
        <v>48.657400000000003</v>
      </c>
      <c r="P132">
        <v>22.224440000000001</v>
      </c>
      <c r="Q132">
        <v>1.104433</v>
      </c>
      <c r="R132">
        <v>2.7437839999999998</v>
      </c>
      <c r="S132">
        <v>1.2E-5</v>
      </c>
      <c r="T132">
        <v>6.5438580000000002</v>
      </c>
      <c r="U132">
        <v>5.0000000000000001E-3</v>
      </c>
      <c r="V132">
        <v>0.91138600000000003</v>
      </c>
      <c r="W132">
        <v>5.0182999999999998E-2</v>
      </c>
      <c r="X132">
        <v>4.8417000000000002E-2</v>
      </c>
      <c r="Y132">
        <v>98.410889999999995</v>
      </c>
      <c r="Z132">
        <v>91.059172279695204</v>
      </c>
      <c r="AA132">
        <v>10.170584943505135</v>
      </c>
      <c r="AB132">
        <v>-8235</v>
      </c>
      <c r="AC132">
        <v>12724</v>
      </c>
      <c r="AD132">
        <v>-18</v>
      </c>
      <c r="AE132">
        <v>10713.73428173733</v>
      </c>
      <c r="AF132">
        <v>3491.0118092617258</v>
      </c>
      <c r="AG132">
        <v>863.38041867213542</v>
      </c>
      <c r="AH132">
        <v>14.187471992839653</v>
      </c>
      <c r="AI132">
        <v>3.5087780214835584</v>
      </c>
      <c r="AJ132">
        <v>13.462221978516443</v>
      </c>
      <c r="AK132" s="30">
        <v>10.902560998240531</v>
      </c>
      <c r="AM132">
        <f t="shared" si="6"/>
        <v>1017.0584943505136</v>
      </c>
      <c r="AN132" s="10">
        <f t="shared" si="7"/>
        <v>7.6482910000000004</v>
      </c>
      <c r="AO132">
        <f t="shared" si="8"/>
        <v>6.8093164613290805E-2</v>
      </c>
    </row>
    <row r="133" spans="1:41" x14ac:dyDescent="0.2">
      <c r="A133" s="29" t="s">
        <v>299</v>
      </c>
      <c r="B133" t="s">
        <v>300</v>
      </c>
      <c r="C133" t="s">
        <v>185</v>
      </c>
      <c r="D133" t="s">
        <v>171</v>
      </c>
      <c r="E133" t="s">
        <v>186</v>
      </c>
      <c r="F133" t="s">
        <v>301</v>
      </c>
      <c r="K133" t="s">
        <v>1614</v>
      </c>
      <c r="L133" s="28">
        <v>44470</v>
      </c>
      <c r="M133">
        <v>0.36765300000000001</v>
      </c>
      <c r="N133">
        <v>16.06157</v>
      </c>
      <c r="O133">
        <v>48.413249999999998</v>
      </c>
      <c r="P133">
        <v>22.805869999999999</v>
      </c>
      <c r="Q133">
        <v>0.99247600000000002</v>
      </c>
      <c r="R133">
        <v>2.7440669999999998</v>
      </c>
      <c r="S133">
        <v>7.5129999999999997E-3</v>
      </c>
      <c r="T133">
        <v>5.8965540000000001</v>
      </c>
      <c r="U133">
        <v>1.3901E-2</v>
      </c>
      <c r="V133">
        <v>0.86937299999999995</v>
      </c>
      <c r="W133">
        <v>6.5168000000000004E-2</v>
      </c>
      <c r="X133">
        <v>5.2363E-2</v>
      </c>
      <c r="Y133">
        <v>98.289760000000001</v>
      </c>
      <c r="Z133">
        <v>91.254019615900006</v>
      </c>
      <c r="AA133">
        <v>10.145708420263432</v>
      </c>
      <c r="AB133">
        <v>-8090</v>
      </c>
      <c r="AC133">
        <v>12712</v>
      </c>
      <c r="AD133">
        <v>-18</v>
      </c>
      <c r="AE133">
        <v>10861.56533842924</v>
      </c>
      <c r="AF133">
        <v>3527.3838724590019</v>
      </c>
      <c r="AG133">
        <v>866.33345808968716</v>
      </c>
      <c r="AH133">
        <v>14.335288057673383</v>
      </c>
      <c r="AI133">
        <v>3.5207791736764884</v>
      </c>
      <c r="AJ133">
        <v>13.450220826323513</v>
      </c>
      <c r="AK133" s="30">
        <v>11.054042432383691</v>
      </c>
      <c r="AM133">
        <f t="shared" si="6"/>
        <v>1014.5708420263431</v>
      </c>
      <c r="AN133" s="10">
        <f t="shared" si="7"/>
        <v>6.88903</v>
      </c>
      <c r="AO133">
        <f t="shared" si="8"/>
        <v>6.2350484706830467E-2</v>
      </c>
    </row>
    <row r="134" spans="1:41" x14ac:dyDescent="0.2">
      <c r="A134" s="29" t="s">
        <v>302</v>
      </c>
      <c r="B134" t="s">
        <v>303</v>
      </c>
      <c r="C134" t="s">
        <v>185</v>
      </c>
      <c r="D134" t="s">
        <v>171</v>
      </c>
      <c r="E134" t="s">
        <v>195</v>
      </c>
      <c r="F134" t="s">
        <v>304</v>
      </c>
      <c r="K134" t="s">
        <v>1614</v>
      </c>
      <c r="L134" s="28">
        <v>44470</v>
      </c>
      <c r="M134">
        <v>0.56349899999999997</v>
      </c>
      <c r="N134">
        <v>16.48002</v>
      </c>
      <c r="O134">
        <v>48.561799999999998</v>
      </c>
      <c r="P134">
        <v>21.773579999999999</v>
      </c>
      <c r="Q134">
        <v>0.59145099999999995</v>
      </c>
      <c r="R134">
        <v>2.918787</v>
      </c>
      <c r="S134">
        <v>1.2E-5</v>
      </c>
      <c r="T134">
        <v>4.3061660000000002</v>
      </c>
      <c r="U134">
        <v>1.4114E-2</v>
      </c>
      <c r="V134">
        <v>0.25437900000000002</v>
      </c>
      <c r="W134">
        <v>8.5384000000000002E-2</v>
      </c>
      <c r="X134">
        <v>4.2055000000000002E-2</v>
      </c>
      <c r="Y134">
        <v>95.591250000000002</v>
      </c>
      <c r="Z134">
        <v>90.962331978652145</v>
      </c>
      <c r="AA134">
        <v>8.4366921084621413</v>
      </c>
      <c r="AB134">
        <v>-3388</v>
      </c>
      <c r="AC134">
        <v>12934</v>
      </c>
      <c r="AD134">
        <v>-18</v>
      </c>
      <c r="AE134">
        <v>15511.190789628899</v>
      </c>
      <c r="AF134">
        <v>4708.8863193202524</v>
      </c>
      <c r="AG134">
        <v>807.51088380964575</v>
      </c>
      <c r="AH134">
        <v>19.136914001717503</v>
      </c>
      <c r="AI134">
        <v>3.2817242318024</v>
      </c>
      <c r="AJ134">
        <v>13.6892757681976</v>
      </c>
      <c r="AK134" s="30">
        <v>15.782656666124808</v>
      </c>
      <c r="AM134">
        <f t="shared" si="6"/>
        <v>843.66921084621413</v>
      </c>
      <c r="AN134" s="10">
        <f t="shared" si="7"/>
        <v>4.8976170000000003</v>
      </c>
      <c r="AO134">
        <f t="shared" si="8"/>
        <v>0.13085863387523844</v>
      </c>
    </row>
    <row r="135" spans="1:41" x14ac:dyDescent="0.2">
      <c r="A135" s="29" t="s">
        <v>305</v>
      </c>
      <c r="B135" t="s">
        <v>306</v>
      </c>
      <c r="C135" t="s">
        <v>185</v>
      </c>
      <c r="D135" t="s">
        <v>171</v>
      </c>
      <c r="E135" t="s">
        <v>199</v>
      </c>
      <c r="F135" t="s">
        <v>307</v>
      </c>
      <c r="K135" t="s">
        <v>1614</v>
      </c>
      <c r="L135" s="28">
        <v>44470</v>
      </c>
      <c r="M135">
        <v>0.43091200000000002</v>
      </c>
      <c r="N135">
        <v>17.768339999999998</v>
      </c>
      <c r="O135">
        <v>51.563189999999999</v>
      </c>
      <c r="P135">
        <v>20.607690000000002</v>
      </c>
      <c r="Q135">
        <v>1.8367230000000001</v>
      </c>
      <c r="R135">
        <v>3.0673859999999999</v>
      </c>
      <c r="S135">
        <v>1.2E-5</v>
      </c>
      <c r="T135">
        <v>4.7494249999999996</v>
      </c>
      <c r="U135">
        <v>7.6109999999999997E-3</v>
      </c>
      <c r="V135">
        <v>0.54742599999999997</v>
      </c>
      <c r="W135">
        <v>0.115747</v>
      </c>
      <c r="X135">
        <v>5.0237999999999998E-2</v>
      </c>
      <c r="Y135">
        <v>100.74469999999999</v>
      </c>
      <c r="Z135">
        <v>91.170691168657726</v>
      </c>
      <c r="AA135">
        <v>20.599169594881435</v>
      </c>
      <c r="AB135">
        <v>-2191</v>
      </c>
      <c r="AC135">
        <v>3071</v>
      </c>
      <c r="AD135">
        <v>43</v>
      </c>
      <c r="AE135">
        <v>19035.08346898813</v>
      </c>
      <c r="AF135">
        <v>4976.48362047299</v>
      </c>
      <c r="AG135">
        <v>3301.6276146549071</v>
      </c>
      <c r="AH135">
        <v>20.224429433602232</v>
      </c>
      <c r="AI135">
        <v>13.417814625957542</v>
      </c>
      <c r="AJ135">
        <v>3.5531853740424584</v>
      </c>
      <c r="AK135" s="30">
        <v>19.490777373772271</v>
      </c>
      <c r="AM135">
        <f t="shared" si="6"/>
        <v>2059.9169594881437</v>
      </c>
      <c r="AN135" s="10">
        <f t="shared" si="7"/>
        <v>6.5861479999999997</v>
      </c>
      <c r="AO135">
        <f t="shared" si="8"/>
        <v>9.0729298809855946E-2</v>
      </c>
    </row>
    <row r="136" spans="1:41" x14ac:dyDescent="0.2">
      <c r="A136" s="29" t="s">
        <v>308</v>
      </c>
      <c r="B136" t="s">
        <v>309</v>
      </c>
      <c r="C136" t="s">
        <v>185</v>
      </c>
      <c r="D136" t="s">
        <v>171</v>
      </c>
      <c r="E136" t="s">
        <v>186</v>
      </c>
      <c r="F136" t="s">
        <v>310</v>
      </c>
      <c r="K136" t="s">
        <v>1614</v>
      </c>
      <c r="L136" s="28">
        <v>44470</v>
      </c>
      <c r="M136">
        <v>0.64874100000000001</v>
      </c>
      <c r="N136">
        <v>17.524059999999999</v>
      </c>
      <c r="O136">
        <v>52.856439999999999</v>
      </c>
      <c r="P136">
        <v>20.940460000000002</v>
      </c>
      <c r="Q136">
        <v>0.86612900000000004</v>
      </c>
      <c r="R136">
        <v>3.0214340000000002</v>
      </c>
      <c r="S136">
        <v>1.2E-5</v>
      </c>
      <c r="T136">
        <v>6.9580529999999996</v>
      </c>
      <c r="U136">
        <v>9.1669999999999998E-3</v>
      </c>
      <c r="V136">
        <v>0.68418199999999996</v>
      </c>
      <c r="W136">
        <v>6.5146999999999997E-2</v>
      </c>
      <c r="X136">
        <v>6.5712000000000007E-2</v>
      </c>
      <c r="Y136">
        <v>103.6395</v>
      </c>
      <c r="Z136">
        <v>91.180751192496075</v>
      </c>
      <c r="AA136">
        <v>7.7069978218905169</v>
      </c>
      <c r="AB136">
        <v>894</v>
      </c>
      <c r="AC136">
        <v>3919</v>
      </c>
      <c r="AD136">
        <v>40</v>
      </c>
      <c r="AE136">
        <v>21920.022129426481</v>
      </c>
      <c r="AF136">
        <v>5754.0211909757872</v>
      </c>
      <c r="AG136">
        <v>3085.3792838621662</v>
      </c>
      <c r="AH136">
        <v>23.384342120125599</v>
      </c>
      <c r="AI136">
        <v>12.538981409615843</v>
      </c>
      <c r="AJ136">
        <v>4.4320185903841569</v>
      </c>
      <c r="AK136" s="30">
        <v>22.511750687247449</v>
      </c>
      <c r="AM136">
        <f t="shared" si="6"/>
        <v>770.69978218905169</v>
      </c>
      <c r="AN136" s="10">
        <f t="shared" si="7"/>
        <v>7.8241819999999995</v>
      </c>
      <c r="AO136">
        <f t="shared" si="8"/>
        <v>9.3235995759158502E-2</v>
      </c>
    </row>
    <row r="137" spans="1:41" x14ac:dyDescent="0.2">
      <c r="A137" s="29" t="s">
        <v>311</v>
      </c>
      <c r="B137" t="s">
        <v>312</v>
      </c>
      <c r="C137" t="s">
        <v>185</v>
      </c>
      <c r="D137" t="s">
        <v>171</v>
      </c>
      <c r="E137" t="s">
        <v>199</v>
      </c>
      <c r="F137" t="s">
        <v>313</v>
      </c>
      <c r="K137" t="s">
        <v>1614</v>
      </c>
      <c r="L137" s="28">
        <v>44470</v>
      </c>
      <c r="M137">
        <v>0.80249700000000002</v>
      </c>
      <c r="N137">
        <v>17.140609999999999</v>
      </c>
      <c r="O137">
        <v>51.532470000000004</v>
      </c>
      <c r="P137">
        <v>20.73583</v>
      </c>
      <c r="Q137">
        <v>1.5488850000000001</v>
      </c>
      <c r="R137">
        <v>2.7144430000000002</v>
      </c>
      <c r="S137">
        <v>1.2E-5</v>
      </c>
      <c r="T137">
        <v>5.912407</v>
      </c>
      <c r="U137">
        <v>2.7620000000000001E-3</v>
      </c>
      <c r="V137">
        <v>0.52369600000000005</v>
      </c>
      <c r="W137">
        <v>6.6499000000000003E-2</v>
      </c>
      <c r="X137">
        <v>6.0518000000000002E-2</v>
      </c>
      <c r="Y137">
        <v>101.0406</v>
      </c>
      <c r="Z137">
        <v>91.840929382439541</v>
      </c>
      <c r="AA137">
        <v>14.947370786011973</v>
      </c>
      <c r="AB137">
        <v>3194</v>
      </c>
      <c r="AC137">
        <v>4658</v>
      </c>
      <c r="AD137">
        <v>40</v>
      </c>
      <c r="AE137">
        <v>24045.676221483009</v>
      </c>
      <c r="AF137">
        <v>6334.0660222982879</v>
      </c>
      <c r="AG137">
        <v>2897.147509292166</v>
      </c>
      <c r="AH137">
        <v>25.741644314620242</v>
      </c>
      <c r="AI137">
        <v>11.774007477763362</v>
      </c>
      <c r="AJ137">
        <v>5.1969925222366378</v>
      </c>
      <c r="AK137" s="30">
        <v>24.74811412281327</v>
      </c>
      <c r="AM137">
        <f t="shared" si="6"/>
        <v>1494.7370786011973</v>
      </c>
      <c r="AN137" s="10">
        <f t="shared" si="7"/>
        <v>7.4612920000000003</v>
      </c>
      <c r="AO137">
        <f t="shared" si="8"/>
        <v>0.1357310144582401</v>
      </c>
    </row>
    <row r="138" spans="1:41" x14ac:dyDescent="0.2">
      <c r="A138" s="29" t="s">
        <v>314</v>
      </c>
      <c r="B138" t="s">
        <v>315</v>
      </c>
      <c r="C138" t="s">
        <v>185</v>
      </c>
      <c r="D138" t="s">
        <v>171</v>
      </c>
      <c r="E138" t="s">
        <v>186</v>
      </c>
      <c r="F138" t="s">
        <v>316</v>
      </c>
      <c r="K138" t="s">
        <v>1614</v>
      </c>
      <c r="L138" s="28">
        <v>44470</v>
      </c>
      <c r="M138">
        <v>0.349854</v>
      </c>
      <c r="N138">
        <v>16.106829999999999</v>
      </c>
      <c r="O138">
        <v>51.134129999999999</v>
      </c>
      <c r="P138">
        <v>22.848669999999998</v>
      </c>
      <c r="Q138">
        <v>1.189316</v>
      </c>
      <c r="R138">
        <v>2.6342289999999999</v>
      </c>
      <c r="S138">
        <v>1.7899999999999999E-4</v>
      </c>
      <c r="T138">
        <v>5.9133570000000004</v>
      </c>
      <c r="U138">
        <v>7.4079999999999997E-3</v>
      </c>
      <c r="V138">
        <v>0.70100300000000004</v>
      </c>
      <c r="W138">
        <v>5.5677999999999998E-2</v>
      </c>
      <c r="X138">
        <v>5.2947000000000001E-2</v>
      </c>
      <c r="Y138">
        <v>100.9936</v>
      </c>
      <c r="Z138">
        <v>91.596284069747753</v>
      </c>
      <c r="AA138">
        <v>11.888277904661914</v>
      </c>
      <c r="AB138">
        <v>3302</v>
      </c>
      <c r="AC138">
        <v>4736</v>
      </c>
      <c r="AD138">
        <v>40</v>
      </c>
      <c r="AE138">
        <v>24135.274352985591</v>
      </c>
      <c r="AF138">
        <v>6361.4477455290489</v>
      </c>
      <c r="AG138">
        <v>2877.356503097632</v>
      </c>
      <c r="AH138">
        <v>25.852923637830052</v>
      </c>
      <c r="AI138">
        <v>11.693576828588776</v>
      </c>
      <c r="AJ138">
        <v>5.2774231714112236</v>
      </c>
      <c r="AK138" s="30">
        <v>24.846677740969632</v>
      </c>
      <c r="AM138">
        <f t="shared" si="6"/>
        <v>1188.8277904661913</v>
      </c>
      <c r="AN138" s="10">
        <f t="shared" si="7"/>
        <v>7.1026730000000002</v>
      </c>
      <c r="AO138">
        <f t="shared" si="8"/>
        <v>5.9163348331582211E-2</v>
      </c>
    </row>
    <row r="139" spans="1:41" x14ac:dyDescent="0.2">
      <c r="A139" s="29" t="s">
        <v>317</v>
      </c>
      <c r="B139" t="s">
        <v>318</v>
      </c>
      <c r="C139" t="s">
        <v>185</v>
      </c>
      <c r="D139" t="s">
        <v>171</v>
      </c>
      <c r="E139" t="s">
        <v>199</v>
      </c>
      <c r="F139" t="s">
        <v>319</v>
      </c>
      <c r="K139" t="s">
        <v>1614</v>
      </c>
      <c r="L139" s="28">
        <v>44470</v>
      </c>
      <c r="M139">
        <v>0.71620499999999998</v>
      </c>
      <c r="N139">
        <v>16.888500000000001</v>
      </c>
      <c r="O139">
        <v>51.285229999999999</v>
      </c>
      <c r="P139">
        <v>21.240600000000001</v>
      </c>
      <c r="Q139">
        <v>1.204723</v>
      </c>
      <c r="R139">
        <v>2.7887569999999999</v>
      </c>
      <c r="S139">
        <v>3.4020000000000001E-3</v>
      </c>
      <c r="T139">
        <v>6.2560570000000002</v>
      </c>
      <c r="U139">
        <v>9.9939999999999994E-3</v>
      </c>
      <c r="V139">
        <v>0.63295100000000004</v>
      </c>
      <c r="W139">
        <v>5.6286999999999997E-2</v>
      </c>
      <c r="X139">
        <v>7.6791999999999999E-2</v>
      </c>
      <c r="Y139">
        <v>101.15949999999999</v>
      </c>
      <c r="Z139">
        <v>91.521968228676926</v>
      </c>
      <c r="AA139">
        <v>11.44046925773457</v>
      </c>
      <c r="AB139">
        <v>7238</v>
      </c>
      <c r="AC139">
        <v>14395</v>
      </c>
      <c r="AD139">
        <v>-18</v>
      </c>
      <c r="AE139">
        <v>25792.509637388819</v>
      </c>
      <c r="AF139">
        <v>7382.1600570896744</v>
      </c>
      <c r="AG139">
        <v>431.92712064885109</v>
      </c>
      <c r="AH139">
        <v>30.001098472012437</v>
      </c>
      <c r="AI139">
        <v>1.7553518183169308</v>
      </c>
      <c r="AJ139">
        <v>15.215648181683068</v>
      </c>
      <c r="AK139" s="30">
        <v>26.180659347437558</v>
      </c>
      <c r="AM139">
        <f t="shared" si="6"/>
        <v>1144.0469257734569</v>
      </c>
      <c r="AN139" s="10">
        <f t="shared" si="7"/>
        <v>7.4607799999999997</v>
      </c>
      <c r="AO139">
        <f t="shared" si="8"/>
        <v>0.11448185334628504</v>
      </c>
    </row>
    <row r="140" spans="1:41" x14ac:dyDescent="0.2">
      <c r="A140" s="29" t="s">
        <v>320</v>
      </c>
      <c r="B140" t="s">
        <v>321</v>
      </c>
      <c r="C140" t="s">
        <v>185</v>
      </c>
      <c r="D140" t="s">
        <v>171</v>
      </c>
      <c r="E140" t="s">
        <v>186</v>
      </c>
      <c r="F140" t="s">
        <v>322</v>
      </c>
      <c r="K140" t="s">
        <v>1614</v>
      </c>
      <c r="L140" s="28">
        <v>44470</v>
      </c>
      <c r="M140">
        <v>0.44128699999999998</v>
      </c>
      <c r="N140">
        <v>16.414729999999999</v>
      </c>
      <c r="O140">
        <v>50.64564</v>
      </c>
      <c r="P140">
        <v>22.07591</v>
      </c>
      <c r="Q140">
        <v>1.1017189999999999</v>
      </c>
      <c r="R140">
        <v>2.7320920000000002</v>
      </c>
      <c r="S140">
        <v>1.2E-5</v>
      </c>
      <c r="T140">
        <v>6.1107529999999999</v>
      </c>
      <c r="U140">
        <v>1.2269E-2</v>
      </c>
      <c r="V140">
        <v>0.80998999999999999</v>
      </c>
      <c r="W140">
        <v>6.7043000000000005E-2</v>
      </c>
      <c r="X140">
        <v>3.9635999999999998E-2</v>
      </c>
      <c r="Y140">
        <v>100.4511</v>
      </c>
      <c r="Z140">
        <v>91.460272441616112</v>
      </c>
      <c r="AA140">
        <v>10.789772840043556</v>
      </c>
      <c r="AB140">
        <v>7242</v>
      </c>
      <c r="AC140">
        <v>14035</v>
      </c>
      <c r="AD140">
        <v>-18</v>
      </c>
      <c r="AE140">
        <v>25881.441338146131</v>
      </c>
      <c r="AF140">
        <v>7381.960332426579</v>
      </c>
      <c r="AG140">
        <v>522.98503560284553</v>
      </c>
      <c r="AH140">
        <v>30.000286790981615</v>
      </c>
      <c r="AI140">
        <v>2.1254111846899644</v>
      </c>
      <c r="AJ140">
        <v>14.845588815310036</v>
      </c>
      <c r="AK140" s="30">
        <v>26.292870501411635</v>
      </c>
      <c r="AM140">
        <f t="shared" si="6"/>
        <v>1078.9772840043556</v>
      </c>
      <c r="AN140" s="10">
        <f t="shared" si="7"/>
        <v>7.212472</v>
      </c>
      <c r="AO140">
        <f t="shared" si="8"/>
        <v>7.2214831789142842E-2</v>
      </c>
    </row>
    <row r="141" spans="1:41" x14ac:dyDescent="0.2">
      <c r="A141" s="29" t="s">
        <v>323</v>
      </c>
      <c r="B141" t="s">
        <v>324</v>
      </c>
      <c r="C141" t="s">
        <v>185</v>
      </c>
      <c r="D141" t="s">
        <v>171</v>
      </c>
      <c r="E141" t="s">
        <v>186</v>
      </c>
      <c r="F141" t="s">
        <v>325</v>
      </c>
      <c r="K141" t="s">
        <v>1614</v>
      </c>
      <c r="L141" s="28">
        <v>44470</v>
      </c>
      <c r="M141">
        <v>0.40867799999999999</v>
      </c>
      <c r="N141">
        <v>16.173010000000001</v>
      </c>
      <c r="O141">
        <v>50.790080000000003</v>
      </c>
      <c r="P141">
        <v>22.559640000000002</v>
      </c>
      <c r="Q141">
        <v>1.2212719999999999</v>
      </c>
      <c r="R141">
        <v>2.682957</v>
      </c>
      <c r="S141">
        <v>5.0109999999999998E-3</v>
      </c>
      <c r="T141">
        <v>5.7994269999999997</v>
      </c>
      <c r="U141">
        <v>1.4215E-2</v>
      </c>
      <c r="V141">
        <v>0.78073499999999996</v>
      </c>
      <c r="W141">
        <v>6.3355999999999996E-2</v>
      </c>
      <c r="X141">
        <v>5.6585000000000003E-2</v>
      </c>
      <c r="Y141">
        <v>100.55500000000001</v>
      </c>
      <c r="Z141">
        <v>91.48611548688703</v>
      </c>
      <c r="AA141">
        <v>12.378303986588662</v>
      </c>
      <c r="AB141">
        <v>5014</v>
      </c>
      <c r="AC141">
        <v>5457</v>
      </c>
      <c r="AD141">
        <v>30</v>
      </c>
      <c r="AE141">
        <v>25677.175030079979</v>
      </c>
      <c r="AF141">
        <v>6793.7746050624892</v>
      </c>
      <c r="AG141">
        <v>2694.011478857436</v>
      </c>
      <c r="AH141">
        <v>27.609899994973954</v>
      </c>
      <c r="AI141">
        <v>10.948462650076619</v>
      </c>
      <c r="AJ141">
        <v>6.0225373499233807</v>
      </c>
      <c r="AK141" s="30">
        <v>26.485855072215607</v>
      </c>
      <c r="AM141">
        <f t="shared" si="6"/>
        <v>1237.8303986588662</v>
      </c>
      <c r="AN141" s="10">
        <f t="shared" si="7"/>
        <v>7.0206989999999996</v>
      </c>
      <c r="AO141">
        <f t="shared" si="8"/>
        <v>7.0468685958112759E-2</v>
      </c>
    </row>
    <row r="142" spans="1:41" x14ac:dyDescent="0.2">
      <c r="A142" s="29" t="s">
        <v>326</v>
      </c>
      <c r="B142" t="s">
        <v>327</v>
      </c>
      <c r="C142" t="s">
        <v>185</v>
      </c>
      <c r="D142" t="s">
        <v>171</v>
      </c>
      <c r="E142" t="s">
        <v>186</v>
      </c>
      <c r="F142" t="s">
        <v>328</v>
      </c>
      <c r="K142" t="s">
        <v>1614</v>
      </c>
      <c r="L142" s="28">
        <v>44470</v>
      </c>
      <c r="M142">
        <v>0.34006599999999998</v>
      </c>
      <c r="N142">
        <v>17.697749999999999</v>
      </c>
      <c r="O142">
        <v>51.881999999999998</v>
      </c>
      <c r="P142">
        <v>21.994800000000001</v>
      </c>
      <c r="Q142">
        <v>0.68724499999999999</v>
      </c>
      <c r="R142">
        <v>2.6032150000000001</v>
      </c>
      <c r="S142">
        <v>2.8700000000000002E-3</v>
      </c>
      <c r="T142">
        <v>4.8191810000000004</v>
      </c>
      <c r="U142">
        <v>8.9219999999999994E-3</v>
      </c>
      <c r="V142">
        <v>0.65137400000000001</v>
      </c>
      <c r="W142">
        <v>6.5121999999999999E-2</v>
      </c>
      <c r="X142">
        <v>5.3614000000000002E-2</v>
      </c>
      <c r="Y142">
        <v>100.8062</v>
      </c>
      <c r="Z142">
        <v>92.377323893980446</v>
      </c>
      <c r="AA142">
        <v>8.7313654977111632</v>
      </c>
      <c r="AB142">
        <v>5155</v>
      </c>
      <c r="AC142">
        <v>5322</v>
      </c>
      <c r="AD142">
        <v>30</v>
      </c>
      <c r="AE142">
        <v>25850.02441786397</v>
      </c>
      <c r="AF142">
        <v>6828.7307589514503</v>
      </c>
      <c r="AG142">
        <v>2728.079018600336</v>
      </c>
      <c r="AH142">
        <v>27.751961804378695</v>
      </c>
      <c r="AI142">
        <v>11.086913131591766</v>
      </c>
      <c r="AJ142">
        <v>5.8840868684082341</v>
      </c>
      <c r="AK142" s="30">
        <v>26.649805247629097</v>
      </c>
      <c r="AM142">
        <f t="shared" si="6"/>
        <v>873.13654977111628</v>
      </c>
      <c r="AN142" s="10">
        <f t="shared" si="7"/>
        <v>5.5064260000000003</v>
      </c>
      <c r="AO142">
        <f t="shared" si="8"/>
        <v>7.0565102244551509E-2</v>
      </c>
    </row>
    <row r="143" spans="1:41" x14ac:dyDescent="0.2">
      <c r="A143" s="29" t="s">
        <v>181</v>
      </c>
      <c r="B143" t="s">
        <v>329</v>
      </c>
      <c r="C143" t="s">
        <v>185</v>
      </c>
      <c r="D143" t="s">
        <v>171</v>
      </c>
      <c r="E143" t="s">
        <v>195</v>
      </c>
      <c r="F143" t="s">
        <v>330</v>
      </c>
      <c r="G143" t="s">
        <v>252</v>
      </c>
      <c r="K143" t="s">
        <v>1614</v>
      </c>
      <c r="L143" s="28">
        <v>44470</v>
      </c>
      <c r="M143">
        <v>0.85812900000000003</v>
      </c>
      <c r="N143">
        <v>17.63428</v>
      </c>
      <c r="O143">
        <v>51.446089999999998</v>
      </c>
      <c r="P143">
        <v>19.149750000000001</v>
      </c>
      <c r="Q143">
        <v>1.36178</v>
      </c>
      <c r="R143">
        <v>3.608622</v>
      </c>
      <c r="S143">
        <v>4.3779999999999999E-3</v>
      </c>
      <c r="T143">
        <v>5.5487690000000001</v>
      </c>
      <c r="U143">
        <v>1.2383E-2</v>
      </c>
      <c r="V143">
        <v>0.42311399999999999</v>
      </c>
      <c r="W143">
        <v>0.107196</v>
      </c>
      <c r="X143">
        <v>5.9096000000000003E-2</v>
      </c>
      <c r="Y143">
        <v>100.2136</v>
      </c>
      <c r="Z143">
        <v>89.702366605035138</v>
      </c>
      <c r="AA143">
        <v>14.136459020063482</v>
      </c>
      <c r="AB143">
        <v>8064</v>
      </c>
      <c r="AC143">
        <v>13901</v>
      </c>
      <c r="AD143">
        <v>-18</v>
      </c>
      <c r="AE143">
        <v>26735.05480453913</v>
      </c>
      <c r="AF143">
        <v>7587.9316268992188</v>
      </c>
      <c r="AG143">
        <v>556.41310374527438</v>
      </c>
      <c r="AH143">
        <v>30.837354131718424</v>
      </c>
      <c r="AI143">
        <v>2.2612628536207948</v>
      </c>
      <c r="AJ143">
        <v>14.709737146379204</v>
      </c>
      <c r="AK143" s="30">
        <v>27.171429403119316</v>
      </c>
      <c r="AM143">
        <f t="shared" si="6"/>
        <v>1413.6459020063483</v>
      </c>
      <c r="AN143" s="10">
        <f t="shared" si="7"/>
        <v>6.9105489999999996</v>
      </c>
      <c r="AO143">
        <f t="shared" si="8"/>
        <v>0.15465213996113372</v>
      </c>
    </row>
    <row r="144" spans="1:41" x14ac:dyDescent="0.2">
      <c r="A144" s="29" t="s">
        <v>331</v>
      </c>
      <c r="B144" t="s">
        <v>332</v>
      </c>
      <c r="C144" t="s">
        <v>185</v>
      </c>
      <c r="D144" t="s">
        <v>171</v>
      </c>
      <c r="E144" t="s">
        <v>186</v>
      </c>
      <c r="F144" t="s">
        <v>333</v>
      </c>
      <c r="K144" t="s">
        <v>1614</v>
      </c>
      <c r="L144" s="28">
        <v>44470</v>
      </c>
      <c r="M144">
        <v>0.380025</v>
      </c>
      <c r="N144">
        <v>15.923349999999999</v>
      </c>
      <c r="O144">
        <v>49.986609999999999</v>
      </c>
      <c r="P144">
        <v>22.214870000000001</v>
      </c>
      <c r="Q144">
        <v>1.5273129999999999</v>
      </c>
      <c r="R144">
        <v>2.7982469999999999</v>
      </c>
      <c r="S144">
        <v>9.4900000000000002E-3</v>
      </c>
      <c r="T144">
        <v>6.4361370000000004</v>
      </c>
      <c r="U144">
        <v>1.0149E-2</v>
      </c>
      <c r="V144">
        <v>0.79816100000000001</v>
      </c>
      <c r="W144">
        <v>6.8337999999999996E-2</v>
      </c>
      <c r="X144">
        <v>5.4859999999999999E-2</v>
      </c>
      <c r="Y144">
        <v>100.2076</v>
      </c>
      <c r="Z144">
        <v>91.026353275227237</v>
      </c>
      <c r="AA144">
        <v>13.733101433908661</v>
      </c>
      <c r="AB144">
        <v>7152</v>
      </c>
      <c r="AC144">
        <v>5010</v>
      </c>
      <c r="AD144">
        <v>30</v>
      </c>
      <c r="AE144">
        <v>27920.631891853631</v>
      </c>
      <c r="AF144">
        <v>7329.1710488153776</v>
      </c>
      <c r="AG144">
        <v>2805.8643749324851</v>
      </c>
      <c r="AH144">
        <v>29.785751142385696</v>
      </c>
      <c r="AI144">
        <v>11.403032819725619</v>
      </c>
      <c r="AJ144">
        <v>5.5679671802743815</v>
      </c>
      <c r="AK144" s="30">
        <v>28.733571612517643</v>
      </c>
      <c r="AM144">
        <f t="shared" si="6"/>
        <v>1373.3101433908662</v>
      </c>
      <c r="AN144" s="10">
        <f t="shared" si="7"/>
        <v>7.9634499999999999</v>
      </c>
      <c r="AO144">
        <f t="shared" si="8"/>
        <v>5.9045511305927757E-2</v>
      </c>
    </row>
    <row r="145" spans="1:41" x14ac:dyDescent="0.2">
      <c r="A145" s="29" t="s">
        <v>334</v>
      </c>
      <c r="B145" t="s">
        <v>335</v>
      </c>
      <c r="C145" t="s">
        <v>185</v>
      </c>
      <c r="D145" t="s">
        <v>171</v>
      </c>
      <c r="E145" t="s">
        <v>186</v>
      </c>
      <c r="F145" t="s">
        <v>336</v>
      </c>
      <c r="G145" t="s">
        <v>250</v>
      </c>
      <c r="K145" t="s">
        <v>1614</v>
      </c>
      <c r="L145" s="28">
        <v>44470</v>
      </c>
      <c r="M145">
        <v>0.31317600000000001</v>
      </c>
      <c r="N145">
        <v>16.463750000000001</v>
      </c>
      <c r="O145">
        <v>50.828780000000002</v>
      </c>
      <c r="P145">
        <v>22.61393</v>
      </c>
      <c r="Q145">
        <v>1.2725010000000001</v>
      </c>
      <c r="R145">
        <v>2.8211219999999999</v>
      </c>
      <c r="S145">
        <v>1.2848E-2</v>
      </c>
      <c r="T145">
        <v>5.5965879999999997</v>
      </c>
      <c r="U145">
        <v>2.2629999999999998E-3</v>
      </c>
      <c r="V145">
        <v>0.69338999999999995</v>
      </c>
      <c r="W145">
        <v>6.7888000000000004E-2</v>
      </c>
      <c r="X145">
        <v>4.6399999999999997E-2</v>
      </c>
      <c r="Y145">
        <v>100.73260000000001</v>
      </c>
      <c r="Z145">
        <v>91.23034222814114</v>
      </c>
      <c r="AA145">
        <v>13.234414933618824</v>
      </c>
      <c r="AB145">
        <v>7634</v>
      </c>
      <c r="AC145">
        <v>4890</v>
      </c>
      <c r="AD145">
        <v>30</v>
      </c>
      <c r="AE145">
        <v>28430.942458772741</v>
      </c>
      <c r="AF145">
        <v>7449.8088347865814</v>
      </c>
      <c r="AG145">
        <v>2835.9441931737551</v>
      </c>
      <c r="AH145">
        <v>30.276023104572666</v>
      </c>
      <c r="AI145">
        <v>11.52527720105814</v>
      </c>
      <c r="AJ145">
        <v>5.4457227989418602</v>
      </c>
      <c r="AK145" s="30">
        <v>29.243169832958376</v>
      </c>
      <c r="AM145">
        <f t="shared" si="6"/>
        <v>1323.4414933618825</v>
      </c>
      <c r="AN145" s="10">
        <f t="shared" si="7"/>
        <v>6.8690889999999998</v>
      </c>
      <c r="AO145">
        <f t="shared" si="8"/>
        <v>5.5958380356031213E-2</v>
      </c>
    </row>
    <row r="146" spans="1:41" x14ac:dyDescent="0.2">
      <c r="A146" s="29" t="s">
        <v>182</v>
      </c>
      <c r="B146" t="s">
        <v>337</v>
      </c>
      <c r="C146" t="s">
        <v>185</v>
      </c>
      <c r="D146" t="s">
        <v>171</v>
      </c>
      <c r="E146" t="s">
        <v>199</v>
      </c>
      <c r="F146" t="s">
        <v>338</v>
      </c>
      <c r="H146" t="s">
        <v>339</v>
      </c>
      <c r="K146" t="s">
        <v>1614</v>
      </c>
      <c r="L146" s="28">
        <v>44470</v>
      </c>
      <c r="M146">
        <v>0.37142700000000001</v>
      </c>
      <c r="N146">
        <v>15.719200000000001</v>
      </c>
      <c r="O146">
        <v>48.616019999999999</v>
      </c>
      <c r="P146">
        <v>22.404990000000002</v>
      </c>
      <c r="Q146">
        <v>1.5149710000000001</v>
      </c>
      <c r="R146">
        <v>2.6851500000000001</v>
      </c>
      <c r="S146">
        <v>8.5070000000000007E-3</v>
      </c>
      <c r="T146">
        <v>6.3080299999999996</v>
      </c>
      <c r="U146">
        <v>1.2248999999999999E-2</v>
      </c>
      <c r="V146">
        <v>0.77417800000000003</v>
      </c>
      <c r="W146">
        <v>7.1070999999999995E-2</v>
      </c>
      <c r="X146">
        <v>5.8622E-2</v>
      </c>
      <c r="Y146">
        <v>98.544430000000006</v>
      </c>
      <c r="Z146">
        <v>91.2552743602741</v>
      </c>
      <c r="AA146">
        <v>13.8757930089835</v>
      </c>
      <c r="AB146">
        <v>10288</v>
      </c>
      <c r="AC146">
        <v>13026</v>
      </c>
      <c r="AD146">
        <v>-21</v>
      </c>
      <c r="AE146">
        <v>29165.48602165758</v>
      </c>
      <c r="AF146">
        <v>8143.4926148240393</v>
      </c>
      <c r="AG146">
        <v>776.47762987663782</v>
      </c>
      <c r="AH146">
        <v>33.095153986644895</v>
      </c>
      <c r="AI146">
        <v>3.1556050878186559</v>
      </c>
      <c r="AJ146">
        <v>13.815394912181343</v>
      </c>
      <c r="AK146" s="30">
        <v>29.702377579528243</v>
      </c>
      <c r="AM146">
        <f t="shared" si="6"/>
        <v>1387.5793008983501</v>
      </c>
      <c r="AN146" s="10">
        <f t="shared" si="7"/>
        <v>7.8230009999999996</v>
      </c>
      <c r="AO146">
        <f t="shared" si="8"/>
        <v>5.8881615972022967E-2</v>
      </c>
    </row>
    <row r="147" spans="1:41" x14ac:dyDescent="0.2">
      <c r="A147" s="29" t="s">
        <v>340</v>
      </c>
      <c r="B147" t="s">
        <v>341</v>
      </c>
      <c r="C147" t="s">
        <v>185</v>
      </c>
      <c r="D147" t="s">
        <v>171</v>
      </c>
      <c r="E147" t="s">
        <v>195</v>
      </c>
      <c r="F147" t="s">
        <v>342</v>
      </c>
      <c r="K147" t="s">
        <v>1614</v>
      </c>
      <c r="L147" s="28">
        <v>44470</v>
      </c>
      <c r="M147">
        <v>0.71597299999999997</v>
      </c>
      <c r="N147">
        <v>15.412050000000001</v>
      </c>
      <c r="O147">
        <v>48.402720000000002</v>
      </c>
      <c r="P147">
        <v>21.79393</v>
      </c>
      <c r="Q147">
        <v>1.3946050000000001</v>
      </c>
      <c r="R147">
        <v>2.90856</v>
      </c>
      <c r="S147">
        <v>8.7410000000000005E-3</v>
      </c>
      <c r="T147">
        <v>8.4408930000000009</v>
      </c>
      <c r="U147">
        <v>1.8355E-2</v>
      </c>
      <c r="V147">
        <v>0.92083400000000004</v>
      </c>
      <c r="W147">
        <v>6.4152000000000001E-2</v>
      </c>
      <c r="X147">
        <v>6.7422999999999997E-2</v>
      </c>
      <c r="Y147">
        <v>100.1482</v>
      </c>
      <c r="Z147">
        <v>90.426646593251604</v>
      </c>
      <c r="AA147">
        <v>9.9777913219795789</v>
      </c>
      <c r="AB147">
        <v>10524</v>
      </c>
      <c r="AC147">
        <v>13178</v>
      </c>
      <c r="AD147">
        <v>-21</v>
      </c>
      <c r="AE147">
        <v>29365.62597022672</v>
      </c>
      <c r="AF147">
        <v>8203.2650541453513</v>
      </c>
      <c r="AG147">
        <v>737.89604558735482</v>
      </c>
      <c r="AH147">
        <v>33.338069180046709</v>
      </c>
      <c r="AI147">
        <v>2.9988095292670098</v>
      </c>
      <c r="AJ147">
        <v>13.97219047073299</v>
      </c>
      <c r="AK147" s="30">
        <v>29.897404568620104</v>
      </c>
      <c r="AM147">
        <f t="shared" si="6"/>
        <v>997.77913219795789</v>
      </c>
      <c r="AN147" s="10">
        <f t="shared" si="7"/>
        <v>9.8354980000000012</v>
      </c>
      <c r="AO147">
        <f t="shared" si="8"/>
        <v>8.4821949525956536E-2</v>
      </c>
    </row>
    <row r="148" spans="1:41" x14ac:dyDescent="0.2">
      <c r="A148" s="29" t="s">
        <v>343</v>
      </c>
      <c r="B148" t="s">
        <v>344</v>
      </c>
      <c r="C148" t="s">
        <v>185</v>
      </c>
      <c r="D148" t="s">
        <v>171</v>
      </c>
      <c r="E148" t="s">
        <v>199</v>
      </c>
      <c r="F148" t="s">
        <v>345</v>
      </c>
      <c r="K148" t="s">
        <v>1614</v>
      </c>
      <c r="L148" s="28">
        <v>44470</v>
      </c>
      <c r="M148">
        <v>0.53964800000000002</v>
      </c>
      <c r="N148">
        <v>16.959779999999999</v>
      </c>
      <c r="O148">
        <v>52.618290000000002</v>
      </c>
      <c r="P148">
        <v>22.43891</v>
      </c>
      <c r="Q148">
        <v>0.68168399999999996</v>
      </c>
      <c r="R148">
        <v>3.044594</v>
      </c>
      <c r="S148">
        <v>1.2E-5</v>
      </c>
      <c r="T148">
        <v>4.4604920000000003</v>
      </c>
      <c r="U148">
        <v>1.2703000000000001E-2</v>
      </c>
      <c r="V148">
        <v>0.23873900000000001</v>
      </c>
      <c r="W148">
        <v>8.5470000000000004E-2</v>
      </c>
      <c r="X148">
        <v>5.6584000000000002E-2</v>
      </c>
      <c r="Y148">
        <v>101.1369</v>
      </c>
      <c r="Z148">
        <v>90.850707840019027</v>
      </c>
      <c r="AA148">
        <v>9.2989702510016183</v>
      </c>
      <c r="AB148">
        <v>10216</v>
      </c>
      <c r="AC148">
        <v>5524</v>
      </c>
      <c r="AD148">
        <v>25</v>
      </c>
      <c r="AE148">
        <v>30863.36829688348</v>
      </c>
      <c r="AF148">
        <v>8100.3178985356217</v>
      </c>
      <c r="AG148">
        <v>2674.111579826425</v>
      </c>
      <c r="AH148">
        <v>32.919691939648764</v>
      </c>
      <c r="AI148">
        <v>10.867589460414591</v>
      </c>
      <c r="AJ148">
        <v>6.1034105395854095</v>
      </c>
      <c r="AK148" s="30">
        <v>31.782861348279912</v>
      </c>
      <c r="AM148">
        <f t="shared" si="6"/>
        <v>929.89702510016184</v>
      </c>
      <c r="AN148" s="10">
        <f t="shared" si="7"/>
        <v>5.1421760000000001</v>
      </c>
      <c r="AO148">
        <f t="shared" si="8"/>
        <v>0.1209839632040591</v>
      </c>
    </row>
    <row r="149" spans="1:41" x14ac:dyDescent="0.2">
      <c r="A149" s="29" t="s">
        <v>346</v>
      </c>
      <c r="B149" t="s">
        <v>347</v>
      </c>
      <c r="C149" t="s">
        <v>185</v>
      </c>
      <c r="D149" t="s">
        <v>171</v>
      </c>
      <c r="E149" t="s">
        <v>199</v>
      </c>
      <c r="F149" t="s">
        <v>348</v>
      </c>
      <c r="K149" t="s">
        <v>1614</v>
      </c>
      <c r="L149" s="28">
        <v>44470</v>
      </c>
      <c r="M149">
        <v>0.36310399999999998</v>
      </c>
      <c r="N149">
        <v>16.054539999999999</v>
      </c>
      <c r="O149">
        <v>50.150739999999999</v>
      </c>
      <c r="P149">
        <v>22.571660000000001</v>
      </c>
      <c r="Q149">
        <v>1.5024010000000001</v>
      </c>
      <c r="R149">
        <v>2.7367849999999998</v>
      </c>
      <c r="S149">
        <v>2.6800000000000001E-3</v>
      </c>
      <c r="T149">
        <v>6.4318879999999998</v>
      </c>
      <c r="U149">
        <v>1.2030000000000001E-3</v>
      </c>
      <c r="V149">
        <v>0.74348499999999995</v>
      </c>
      <c r="W149">
        <v>6.8490999999999996E-2</v>
      </c>
      <c r="X149">
        <v>6.5733E-2</v>
      </c>
      <c r="Y149">
        <v>100.6927</v>
      </c>
      <c r="Z149">
        <v>91.271712118304919</v>
      </c>
      <c r="AA149">
        <v>13.547175492125241</v>
      </c>
      <c r="AB149">
        <v>10292</v>
      </c>
      <c r="AC149">
        <v>5456</v>
      </c>
      <c r="AD149">
        <v>25</v>
      </c>
      <c r="AE149">
        <v>30955.410951470971</v>
      </c>
      <c r="AF149">
        <v>8119.1754555152665</v>
      </c>
      <c r="AG149">
        <v>2691.2687004498139</v>
      </c>
      <c r="AH149">
        <v>32.99632905121404</v>
      </c>
      <c r="AI149">
        <v>10.937315998628044</v>
      </c>
      <c r="AJ149">
        <v>6.0336840013719559</v>
      </c>
      <c r="AK149" s="30">
        <v>31.8705218956053</v>
      </c>
      <c r="AM149">
        <f t="shared" si="6"/>
        <v>1354.7175492125241</v>
      </c>
      <c r="AN149" s="10">
        <f t="shared" si="7"/>
        <v>7.9342889999999997</v>
      </c>
      <c r="AO149">
        <f t="shared" si="8"/>
        <v>5.645371934337165E-2</v>
      </c>
    </row>
    <row r="150" spans="1:41" x14ac:dyDescent="0.2">
      <c r="A150" s="29" t="s">
        <v>349</v>
      </c>
      <c r="B150" t="s">
        <v>350</v>
      </c>
      <c r="C150" t="s">
        <v>185</v>
      </c>
      <c r="D150" t="s">
        <v>171</v>
      </c>
      <c r="E150" t="s">
        <v>186</v>
      </c>
      <c r="F150" t="s">
        <v>351</v>
      </c>
      <c r="K150" t="s">
        <v>1614</v>
      </c>
      <c r="L150" s="28">
        <v>44470</v>
      </c>
      <c r="M150">
        <v>0.50321000000000005</v>
      </c>
      <c r="N150">
        <v>16.832229999999999</v>
      </c>
      <c r="O150">
        <v>50.974130000000002</v>
      </c>
      <c r="P150">
        <v>21.673469999999998</v>
      </c>
      <c r="Q150">
        <v>1.42228</v>
      </c>
      <c r="R150">
        <v>2.8621270000000001</v>
      </c>
      <c r="S150">
        <v>1.2E-5</v>
      </c>
      <c r="T150">
        <v>5.6929059999999998</v>
      </c>
      <c r="U150">
        <v>1.214E-2</v>
      </c>
      <c r="V150">
        <v>0.60021899999999995</v>
      </c>
      <c r="W150">
        <v>9.3479000000000007E-2</v>
      </c>
      <c r="X150">
        <v>5.3263999999999999E-2</v>
      </c>
      <c r="Y150">
        <v>100.7195</v>
      </c>
      <c r="Z150">
        <v>91.291793184409258</v>
      </c>
      <c r="AA150">
        <v>14.354214183419083</v>
      </c>
      <c r="AB150">
        <v>10625</v>
      </c>
      <c r="AC150">
        <v>5166</v>
      </c>
      <c r="AD150">
        <v>25</v>
      </c>
      <c r="AE150">
        <v>31356.828154858798</v>
      </c>
      <c r="AF150">
        <v>8201.8279141065232</v>
      </c>
      <c r="AG150">
        <v>2764.4337321899402</v>
      </c>
      <c r="AH150">
        <v>33.332228642928911</v>
      </c>
      <c r="AI150">
        <v>11.234658687619916</v>
      </c>
      <c r="AJ150">
        <v>5.7363413123800839</v>
      </c>
      <c r="AK150" s="30">
        <v>32.253429959486212</v>
      </c>
      <c r="AM150">
        <f t="shared" si="6"/>
        <v>1435.4214183419083</v>
      </c>
      <c r="AN150" s="10">
        <f t="shared" si="7"/>
        <v>7.1151859999999996</v>
      </c>
      <c r="AO150">
        <f t="shared" si="8"/>
        <v>8.8392465991885355E-2</v>
      </c>
    </row>
    <row r="151" spans="1:41" x14ac:dyDescent="0.2">
      <c r="A151" s="29" t="s">
        <v>352</v>
      </c>
      <c r="B151" t="s">
        <v>353</v>
      </c>
      <c r="C151" t="s">
        <v>185</v>
      </c>
      <c r="D151" t="s">
        <v>171</v>
      </c>
      <c r="E151" t="s">
        <v>186</v>
      </c>
      <c r="F151" t="s">
        <v>354</v>
      </c>
      <c r="K151" t="s">
        <v>1614</v>
      </c>
      <c r="L151" s="28">
        <v>44470</v>
      </c>
      <c r="M151">
        <v>0.307444</v>
      </c>
      <c r="N151">
        <v>18.44407</v>
      </c>
      <c r="O151">
        <v>52.777769999999997</v>
      </c>
      <c r="P151">
        <v>21.53407</v>
      </c>
      <c r="Q151">
        <v>0.92746300000000004</v>
      </c>
      <c r="R151">
        <v>2.6064780000000001</v>
      </c>
      <c r="S151">
        <v>8.7609999999999997E-3</v>
      </c>
      <c r="T151">
        <v>3.0164089999999999</v>
      </c>
      <c r="U151">
        <v>6.6439999999999997E-3</v>
      </c>
      <c r="V151">
        <v>0.37134600000000001</v>
      </c>
      <c r="W151">
        <v>7.7814999999999995E-2</v>
      </c>
      <c r="X151">
        <v>4.4761000000000002E-2</v>
      </c>
      <c r="Y151">
        <v>100.123</v>
      </c>
      <c r="Z151">
        <v>92.654621043307557</v>
      </c>
      <c r="AA151">
        <v>17.099567518282299</v>
      </c>
      <c r="AB151">
        <v>13144</v>
      </c>
      <c r="AC151">
        <v>12357</v>
      </c>
      <c r="AD151">
        <v>-21</v>
      </c>
      <c r="AE151">
        <v>32179.317432231579</v>
      </c>
      <c r="AF151">
        <v>8858.4496544103567</v>
      </c>
      <c r="AG151">
        <v>944.07677953297616</v>
      </c>
      <c r="AH151">
        <v>36.000739395523688</v>
      </c>
      <c r="AI151">
        <v>3.8367280320220152</v>
      </c>
      <c r="AJ151">
        <v>13.134271967977984</v>
      </c>
      <c r="AK151" s="30">
        <v>32.815990275745428</v>
      </c>
      <c r="AM151">
        <f t="shared" si="6"/>
        <v>1709.9567518282299</v>
      </c>
      <c r="AN151" s="10">
        <f t="shared" si="7"/>
        <v>3.9438719999999998</v>
      </c>
      <c r="AO151">
        <f t="shared" si="8"/>
        <v>0.10192384388191389</v>
      </c>
    </row>
    <row r="152" spans="1:41" x14ac:dyDescent="0.2">
      <c r="A152" s="29" t="s">
        <v>355</v>
      </c>
      <c r="B152" t="s">
        <v>356</v>
      </c>
      <c r="C152" t="s">
        <v>185</v>
      </c>
      <c r="D152" t="s">
        <v>171</v>
      </c>
      <c r="E152" t="s">
        <v>199</v>
      </c>
      <c r="F152" t="s">
        <v>357</v>
      </c>
      <c r="K152" t="s">
        <v>1614</v>
      </c>
      <c r="L152" s="28">
        <v>44470</v>
      </c>
      <c r="M152">
        <v>1.078355</v>
      </c>
      <c r="N152">
        <v>14.549049999999999</v>
      </c>
      <c r="O152">
        <v>52.617370000000001</v>
      </c>
      <c r="P152">
        <v>18.07713</v>
      </c>
      <c r="Q152">
        <v>0.74436100000000005</v>
      </c>
      <c r="R152">
        <v>2.8614989999999998</v>
      </c>
      <c r="S152">
        <v>0.23421800000000001</v>
      </c>
      <c r="T152">
        <v>9.2179970000000004</v>
      </c>
      <c r="U152">
        <v>8.8360000000000001E-3</v>
      </c>
      <c r="V152">
        <v>0.65849299999999999</v>
      </c>
      <c r="W152">
        <v>6.6390000000000005E-2</v>
      </c>
      <c r="X152">
        <v>5.5635999999999998E-2</v>
      </c>
      <c r="Y152">
        <v>100.16930000000001</v>
      </c>
      <c r="Z152">
        <v>90.062991495442219</v>
      </c>
      <c r="AA152">
        <v>5.1387415693262541</v>
      </c>
      <c r="AB152">
        <v>13431</v>
      </c>
      <c r="AC152">
        <v>12195</v>
      </c>
      <c r="AD152">
        <v>-21</v>
      </c>
      <c r="AE152">
        <v>32504.53669757237</v>
      </c>
      <c r="AF152">
        <v>8929.9788151711018</v>
      </c>
      <c r="AG152">
        <v>984.89096549413989</v>
      </c>
      <c r="AH152">
        <v>36.29143390485536</v>
      </c>
      <c r="AI152">
        <v>4.0025968837681845</v>
      </c>
      <c r="AJ152">
        <v>12.968403116231816</v>
      </c>
      <c r="AK152" s="30">
        <v>33.157344137513164</v>
      </c>
      <c r="AM152">
        <f t="shared" si="6"/>
        <v>513.8741569326254</v>
      </c>
      <c r="AN152" s="10">
        <f t="shared" si="7"/>
        <v>9.962358</v>
      </c>
      <c r="AO152">
        <f t="shared" si="8"/>
        <v>0.11698365707864733</v>
      </c>
    </row>
    <row r="153" spans="1:41" x14ac:dyDescent="0.2">
      <c r="A153" s="29" t="s">
        <v>358</v>
      </c>
      <c r="B153" t="s">
        <v>359</v>
      </c>
      <c r="C153" t="s">
        <v>185</v>
      </c>
      <c r="D153" t="s">
        <v>171</v>
      </c>
      <c r="E153" t="s">
        <v>199</v>
      </c>
      <c r="F153" t="s">
        <v>360</v>
      </c>
      <c r="K153" t="s">
        <v>1614</v>
      </c>
      <c r="L153" s="28">
        <v>44470</v>
      </c>
      <c r="M153">
        <v>0.74429599999999996</v>
      </c>
      <c r="N153">
        <v>17.017440000000001</v>
      </c>
      <c r="O153">
        <v>51.209400000000002</v>
      </c>
      <c r="P153">
        <v>20.966470000000001</v>
      </c>
      <c r="Q153">
        <v>1.06043</v>
      </c>
      <c r="R153">
        <v>2.6835420000000001</v>
      </c>
      <c r="S153">
        <v>1.428E-3</v>
      </c>
      <c r="T153">
        <v>5.5845830000000003</v>
      </c>
      <c r="U153">
        <v>1.2215999999999999E-2</v>
      </c>
      <c r="V153">
        <v>0.52659999999999996</v>
      </c>
      <c r="W153">
        <v>6.9316000000000003E-2</v>
      </c>
      <c r="X153">
        <v>6.3589999999999994E-2</v>
      </c>
      <c r="Y153">
        <v>99.939319999999995</v>
      </c>
      <c r="Z153">
        <v>91.872621812040194</v>
      </c>
      <c r="AA153">
        <v>11.299055164317066</v>
      </c>
      <c r="AB153">
        <v>13499</v>
      </c>
      <c r="AC153">
        <v>12049</v>
      </c>
      <c r="AD153">
        <v>-21</v>
      </c>
      <c r="AE153">
        <v>32606.981220657279</v>
      </c>
      <c r="AF153">
        <v>8946.5665131763453</v>
      </c>
      <c r="AG153">
        <v>1021.782333627585</v>
      </c>
      <c r="AH153">
        <v>36.358846309548667</v>
      </c>
      <c r="AI153">
        <v>4.1525234038625056</v>
      </c>
      <c r="AJ153">
        <v>12.818476596137494</v>
      </c>
      <c r="AK153" s="30">
        <v>33.270546817722419</v>
      </c>
      <c r="AM153">
        <f t="shared" si="6"/>
        <v>1129.9055164317065</v>
      </c>
      <c r="AN153" s="10">
        <f t="shared" si="7"/>
        <v>6.6450130000000005</v>
      </c>
      <c r="AO153">
        <f t="shared" si="8"/>
        <v>0.13327691610994052</v>
      </c>
    </row>
    <row r="154" spans="1:41" x14ac:dyDescent="0.2">
      <c r="A154" s="29" t="s">
        <v>361</v>
      </c>
      <c r="B154" t="s">
        <v>362</v>
      </c>
      <c r="C154" t="s">
        <v>185</v>
      </c>
      <c r="D154" t="s">
        <v>171</v>
      </c>
      <c r="E154" t="s">
        <v>199</v>
      </c>
      <c r="F154" t="s">
        <v>363</v>
      </c>
      <c r="G154" t="s">
        <v>250</v>
      </c>
      <c r="K154" t="s">
        <v>1614</v>
      </c>
      <c r="L154" s="28">
        <v>44470</v>
      </c>
      <c r="M154">
        <v>0.893459</v>
      </c>
      <c r="N154">
        <v>17.672640000000001</v>
      </c>
      <c r="O154">
        <v>51.091909999999999</v>
      </c>
      <c r="P154">
        <v>19.301960000000001</v>
      </c>
      <c r="Q154">
        <v>0.94293199999999999</v>
      </c>
      <c r="R154">
        <v>3.0261040000000001</v>
      </c>
      <c r="S154">
        <v>1.1001E-2</v>
      </c>
      <c r="T154">
        <v>5.9950479999999997</v>
      </c>
      <c r="U154">
        <v>3.9129999999999998E-3</v>
      </c>
      <c r="V154">
        <v>0.43844499999999997</v>
      </c>
      <c r="W154">
        <v>9.7711000000000006E-2</v>
      </c>
      <c r="X154">
        <v>5.7459999999999997E-2</v>
      </c>
      <c r="Y154">
        <v>99.532579999999996</v>
      </c>
      <c r="Z154">
        <v>91.236073293683901</v>
      </c>
      <c r="AA154">
        <v>9.5443453895207675</v>
      </c>
      <c r="AB154">
        <v>15396</v>
      </c>
      <c r="AC154">
        <v>13600</v>
      </c>
      <c r="AD154">
        <v>-33</v>
      </c>
      <c r="AE154">
        <v>34138.067143227883</v>
      </c>
      <c r="AF154">
        <v>9428.1266698164945</v>
      </c>
      <c r="AG154">
        <v>628.38798970960261</v>
      </c>
      <c r="AH154">
        <v>38.315906786134235</v>
      </c>
      <c r="AI154">
        <v>2.5537687901798249</v>
      </c>
      <c r="AJ154">
        <v>14.417231209820175</v>
      </c>
      <c r="AK154" s="30">
        <v>34.739318670008103</v>
      </c>
      <c r="AM154">
        <f t="shared" si="6"/>
        <v>954.43453895207676</v>
      </c>
      <c r="AN154" s="10">
        <f t="shared" si="7"/>
        <v>6.9379799999999996</v>
      </c>
      <c r="AO154">
        <f t="shared" si="8"/>
        <v>0.14903283509990245</v>
      </c>
    </row>
    <row r="155" spans="1:41" x14ac:dyDescent="0.2">
      <c r="A155" s="29" t="s">
        <v>364</v>
      </c>
      <c r="B155" t="s">
        <v>365</v>
      </c>
      <c r="C155" t="s">
        <v>185</v>
      </c>
      <c r="D155" t="s">
        <v>171</v>
      </c>
      <c r="E155" t="s">
        <v>199</v>
      </c>
      <c r="F155" t="s">
        <v>363</v>
      </c>
      <c r="G155" t="s">
        <v>254</v>
      </c>
      <c r="K155" t="s">
        <v>1614</v>
      </c>
      <c r="L155" s="28">
        <v>44470</v>
      </c>
      <c r="M155">
        <v>0.52149599999999996</v>
      </c>
      <c r="N155">
        <v>17.415700000000001</v>
      </c>
      <c r="O155">
        <v>50.15522</v>
      </c>
      <c r="P155">
        <v>20.694050000000001</v>
      </c>
      <c r="Q155">
        <v>1.2677039999999999</v>
      </c>
      <c r="R155">
        <v>3.0296340000000002</v>
      </c>
      <c r="S155">
        <v>1.9680000000000001E-3</v>
      </c>
      <c r="T155">
        <v>5.2826570000000004</v>
      </c>
      <c r="U155">
        <v>7.77E-3</v>
      </c>
      <c r="V155">
        <v>0.60407900000000003</v>
      </c>
      <c r="W155">
        <v>0.106792</v>
      </c>
      <c r="X155">
        <v>4.4809000000000002E-2</v>
      </c>
      <c r="Y155">
        <v>99.131870000000006</v>
      </c>
      <c r="Z155">
        <v>91.108814583025733</v>
      </c>
      <c r="AA155">
        <v>13.866307069928723</v>
      </c>
      <c r="AB155">
        <v>15435</v>
      </c>
      <c r="AC155">
        <v>13508</v>
      </c>
      <c r="AD155">
        <v>-35</v>
      </c>
      <c r="AE155">
        <v>34198.77191119919</v>
      </c>
      <c r="AF155">
        <v>9437.6125570723962</v>
      </c>
      <c r="AG155">
        <v>651.63679006634038</v>
      </c>
      <c r="AH155">
        <v>38.354457431942215</v>
      </c>
      <c r="AI155">
        <v>2.6482519148296073</v>
      </c>
      <c r="AJ155">
        <v>14.322748085170392</v>
      </c>
      <c r="AK155" s="30">
        <v>34.806726173872946</v>
      </c>
      <c r="AM155">
        <f t="shared" si="6"/>
        <v>1386.6307069928723</v>
      </c>
      <c r="AN155" s="10">
        <f t="shared" si="7"/>
        <v>6.5503610000000005</v>
      </c>
      <c r="AO155">
        <f t="shared" si="8"/>
        <v>9.8718504722150227E-2</v>
      </c>
    </row>
    <row r="156" spans="1:41" x14ac:dyDescent="0.2">
      <c r="A156" s="29" t="s">
        <v>366</v>
      </c>
      <c r="B156" t="s">
        <v>367</v>
      </c>
      <c r="C156" t="s">
        <v>185</v>
      </c>
      <c r="D156" t="s">
        <v>171</v>
      </c>
      <c r="E156" t="s">
        <v>199</v>
      </c>
      <c r="F156" t="s">
        <v>368</v>
      </c>
      <c r="K156" t="s">
        <v>1614</v>
      </c>
      <c r="L156" s="28">
        <v>44470</v>
      </c>
      <c r="M156">
        <v>0.39520499999999997</v>
      </c>
      <c r="N156">
        <v>17.970800000000001</v>
      </c>
      <c r="O156">
        <v>50.985750000000003</v>
      </c>
      <c r="P156">
        <v>20.81757</v>
      </c>
      <c r="Q156">
        <v>1.5145219999999999</v>
      </c>
      <c r="R156">
        <v>2.9628890000000001</v>
      </c>
      <c r="S156">
        <v>3.5799999999999997E-4</v>
      </c>
      <c r="T156">
        <v>3.6655470000000001</v>
      </c>
      <c r="U156">
        <v>2.3E-5</v>
      </c>
      <c r="V156">
        <v>0.34823399999999999</v>
      </c>
      <c r="W156">
        <v>0.11347599999999999</v>
      </c>
      <c r="X156">
        <v>2.9204999999999998E-2</v>
      </c>
      <c r="Y156">
        <v>98.803569999999993</v>
      </c>
      <c r="Z156">
        <v>91.533954287119812</v>
      </c>
      <c r="AA156">
        <v>21.702362249763556</v>
      </c>
      <c r="AB156">
        <v>15903</v>
      </c>
      <c r="AC156">
        <v>14497</v>
      </c>
      <c r="AD156">
        <v>-41</v>
      </c>
      <c r="AE156">
        <v>34433.445655507589</v>
      </c>
      <c r="AF156">
        <v>9558.4442846859965</v>
      </c>
      <c r="AG156">
        <v>401.20859480337231</v>
      </c>
      <c r="AH156">
        <v>38.845517572963892</v>
      </c>
      <c r="AI156">
        <v>1.630511729280905</v>
      </c>
      <c r="AJ156">
        <v>15.340488270719096</v>
      </c>
      <c r="AK156" s="30">
        <v>34.98695002341924</v>
      </c>
      <c r="AM156">
        <f t="shared" si="6"/>
        <v>2170.2362249763555</v>
      </c>
      <c r="AN156" s="10">
        <f t="shared" si="7"/>
        <v>5.1800689999999996</v>
      </c>
      <c r="AO156">
        <f t="shared" si="8"/>
        <v>0.10781610493604364</v>
      </c>
    </row>
    <row r="157" spans="1:41" x14ac:dyDescent="0.2">
      <c r="A157" s="29" t="s">
        <v>369</v>
      </c>
      <c r="B157" t="s">
        <v>370</v>
      </c>
      <c r="C157" t="s">
        <v>185</v>
      </c>
      <c r="D157" t="s">
        <v>171</v>
      </c>
      <c r="E157" t="s">
        <v>195</v>
      </c>
      <c r="F157" t="s">
        <v>371</v>
      </c>
      <c r="K157" t="s">
        <v>1614</v>
      </c>
      <c r="L157" s="28">
        <v>44470</v>
      </c>
      <c r="M157">
        <v>0.56020999999999999</v>
      </c>
      <c r="N157">
        <v>16.913219999999999</v>
      </c>
      <c r="O157">
        <v>51.306449999999998</v>
      </c>
      <c r="P157">
        <v>22.177869999999999</v>
      </c>
      <c r="Q157">
        <v>0.63497599999999998</v>
      </c>
      <c r="R157">
        <v>3.0732590000000002</v>
      </c>
      <c r="S157">
        <v>8.9160000000000003E-3</v>
      </c>
      <c r="T157">
        <v>4.4023079999999997</v>
      </c>
      <c r="U157">
        <v>5.9839999999999997E-3</v>
      </c>
      <c r="V157">
        <v>0.245061</v>
      </c>
      <c r="W157">
        <v>8.6166000000000006E-2</v>
      </c>
      <c r="X157">
        <v>4.9468999999999999E-2</v>
      </c>
      <c r="Y157">
        <v>99.463880000000003</v>
      </c>
      <c r="Z157">
        <v>90.749462271960567</v>
      </c>
      <c r="AA157">
        <v>8.8224119273776598</v>
      </c>
      <c r="AB157">
        <v>15903</v>
      </c>
      <c r="AC157">
        <v>14351</v>
      </c>
      <c r="AD157">
        <v>-42</v>
      </c>
      <c r="AE157">
        <v>34467.890178592497</v>
      </c>
      <c r="AF157">
        <v>9557.9559149969173</v>
      </c>
      <c r="AG157">
        <v>438.13855884226268</v>
      </c>
      <c r="AH157">
        <v>38.843532838547468</v>
      </c>
      <c r="AI157">
        <v>1.7805951031349554</v>
      </c>
      <c r="AJ157">
        <v>15.190404896865045</v>
      </c>
      <c r="AK157" s="30">
        <v>35.030803470498768</v>
      </c>
      <c r="AM157">
        <f t="shared" ref="AM157" si="9">100*AA157</f>
        <v>882.24119273776603</v>
      </c>
      <c r="AN157" s="10">
        <f t="shared" si="7"/>
        <v>5.0372839999999997</v>
      </c>
      <c r="AO157">
        <f t="shared" si="8"/>
        <v>0.12725370419334586</v>
      </c>
    </row>
    <row r="158" spans="1:41" x14ac:dyDescent="0.2">
      <c r="J158" t="s">
        <v>1742</v>
      </c>
      <c r="AN158" s="10">
        <f t="shared" si="7"/>
        <v>0</v>
      </c>
    </row>
    <row r="159" spans="1:41" x14ac:dyDescent="0.2">
      <c r="A159" s="29"/>
      <c r="B159" s="29"/>
      <c r="C159" s="29"/>
      <c r="D159" s="29"/>
      <c r="E159" s="29"/>
      <c r="F159" s="29"/>
      <c r="G159" s="29"/>
      <c r="J159" t="s">
        <v>1742</v>
      </c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41"/>
      <c r="AA159" s="29"/>
      <c r="AN159" s="10">
        <f t="shared" si="7"/>
        <v>0</v>
      </c>
    </row>
    <row r="160" spans="1:41" x14ac:dyDescent="0.2">
      <c r="A160" s="29" t="s">
        <v>142</v>
      </c>
      <c r="B160" t="s">
        <v>1615</v>
      </c>
      <c r="C160" t="s">
        <v>185</v>
      </c>
      <c r="D160" t="s">
        <v>172</v>
      </c>
      <c r="F160" t="s">
        <v>1616</v>
      </c>
      <c r="K160" t="s">
        <v>1614</v>
      </c>
      <c r="L160" s="28">
        <v>44470</v>
      </c>
      <c r="M160">
        <v>0.560527</v>
      </c>
      <c r="N160">
        <v>16.99935</v>
      </c>
      <c r="O160">
        <v>53.015979999999999</v>
      </c>
      <c r="P160">
        <v>22.271560000000001</v>
      </c>
      <c r="Q160">
        <v>0.60590900000000003</v>
      </c>
      <c r="R160">
        <v>3.0605440000000002</v>
      </c>
      <c r="S160">
        <v>1.2E-5</v>
      </c>
      <c r="T160">
        <v>4.1944270000000001</v>
      </c>
      <c r="U160">
        <v>9.0840000000000001E-3</v>
      </c>
      <c r="V160">
        <v>0.29601100000000002</v>
      </c>
      <c r="W160">
        <v>9.2882000000000006E-2</v>
      </c>
      <c r="X160">
        <v>5.3945E-2</v>
      </c>
      <c r="Y160">
        <v>101.1602</v>
      </c>
      <c r="Z160" s="10">
        <v>90.826619679832262</v>
      </c>
      <c r="AA160" s="10">
        <v>8.8346100393085631</v>
      </c>
      <c r="AB160">
        <v>-14659</v>
      </c>
      <c r="AC160">
        <v>13128</v>
      </c>
      <c r="AD160">
        <v>-23</v>
      </c>
      <c r="AE160">
        <v>4194.4220397763493</v>
      </c>
      <c r="AF160">
        <v>1879.177028572846</v>
      </c>
      <c r="AG160">
        <v>764.83683305818022</v>
      </c>
      <c r="AH160">
        <f t="shared" ref="AH160:AI169" si="10">AF160*0.004064</f>
        <v>7.6369754441200461</v>
      </c>
      <c r="AI160">
        <f t="shared" si="10"/>
        <v>3.1082968895484444</v>
      </c>
      <c r="AJ160">
        <f t="shared" ref="AJ160:AJ169" si="11">16.971-AI160</f>
        <v>13.862703110451555</v>
      </c>
      <c r="AK160" s="30">
        <f t="shared" ref="AK160:AK169" si="12">AH160-(IF(AG160&gt;2508,(AG160-4443.5)/-6.3253,(AG160-3509.9)/-3.2742)*0.004064)</f>
        <v>4.2297502561499911</v>
      </c>
      <c r="AN160" s="10">
        <f t="shared" si="7"/>
        <v>4.8003359999999997</v>
      </c>
      <c r="AO160">
        <f t="shared" si="8"/>
        <v>0.13363613194364807</v>
      </c>
    </row>
    <row r="161" spans="1:41" x14ac:dyDescent="0.2">
      <c r="A161" s="29" t="s">
        <v>143</v>
      </c>
      <c r="B161" t="s">
        <v>1617</v>
      </c>
      <c r="C161" t="s">
        <v>185</v>
      </c>
      <c r="D161" t="s">
        <v>172</v>
      </c>
      <c r="F161" t="s">
        <v>1618</v>
      </c>
      <c r="K161" t="s">
        <v>1614</v>
      </c>
      <c r="L161" s="28">
        <v>44470</v>
      </c>
      <c r="M161">
        <v>0.54940199999999995</v>
      </c>
      <c r="N161">
        <v>17.141190000000002</v>
      </c>
      <c r="O161">
        <v>53.171979999999998</v>
      </c>
      <c r="P161">
        <v>22.355229999999999</v>
      </c>
      <c r="Q161">
        <v>0.58387800000000001</v>
      </c>
      <c r="R161">
        <v>3.0932240000000002</v>
      </c>
      <c r="S161">
        <v>8.9289999999999994E-3</v>
      </c>
      <c r="T161">
        <v>4.1603300000000001</v>
      </c>
      <c r="U161">
        <v>1.3977E-2</v>
      </c>
      <c r="V161">
        <v>0.31557400000000002</v>
      </c>
      <c r="W161">
        <v>9.6644999999999995E-2</v>
      </c>
      <c r="X161">
        <v>4.7822999999999997E-2</v>
      </c>
      <c r="Y161">
        <v>101.5382</v>
      </c>
      <c r="Z161" s="10">
        <v>90.807340171802679</v>
      </c>
      <c r="AA161" s="10">
        <v>8.6047619891779608</v>
      </c>
      <c r="AB161">
        <v>-14243</v>
      </c>
      <c r="AC161">
        <v>13387</v>
      </c>
      <c r="AD161">
        <v>-23</v>
      </c>
      <c r="AE161">
        <v>4549.3183995092841</v>
      </c>
      <c r="AF161">
        <v>1984.508738327738</v>
      </c>
      <c r="AG161">
        <v>699.08797250559292</v>
      </c>
      <c r="AH161">
        <f t="shared" si="10"/>
        <v>8.0650435125639266</v>
      </c>
      <c r="AI161">
        <f t="shared" si="10"/>
        <v>2.8410935202627297</v>
      </c>
      <c r="AJ161">
        <f t="shared" si="11"/>
        <v>14.12990647973727</v>
      </c>
      <c r="AK161" s="30">
        <f t="shared" si="12"/>
        <v>4.576209574582963</v>
      </c>
      <c r="AN161" s="10">
        <f t="shared" si="7"/>
        <v>4.7442080000000004</v>
      </c>
      <c r="AO161">
        <f t="shared" si="8"/>
        <v>0.1320573127612473</v>
      </c>
    </row>
    <row r="162" spans="1:41" x14ac:dyDescent="0.2">
      <c r="A162" s="29" t="s">
        <v>491</v>
      </c>
      <c r="B162" t="s">
        <v>1619</v>
      </c>
      <c r="C162" t="s">
        <v>185</v>
      </c>
      <c r="D162" t="s">
        <v>172</v>
      </c>
      <c r="F162" t="s">
        <v>1620</v>
      </c>
      <c r="K162" t="s">
        <v>1614</v>
      </c>
      <c r="L162" s="28">
        <v>44470</v>
      </c>
      <c r="M162">
        <v>0.53084500000000001</v>
      </c>
      <c r="N162">
        <v>16.753830000000001</v>
      </c>
      <c r="O162">
        <v>50.578270000000003</v>
      </c>
      <c r="P162">
        <v>22.146239999999999</v>
      </c>
      <c r="Q162">
        <v>0.63833600000000001</v>
      </c>
      <c r="R162">
        <v>3.0411929999999998</v>
      </c>
      <c r="S162">
        <v>3.9420000000000002E-3</v>
      </c>
      <c r="T162">
        <v>4.3474000000000004</v>
      </c>
      <c r="U162">
        <v>1.3738E-2</v>
      </c>
      <c r="V162">
        <v>0.27366000000000001</v>
      </c>
      <c r="W162">
        <v>8.4268999999999997E-2</v>
      </c>
      <c r="X162">
        <v>4.7364999999999997E-2</v>
      </c>
      <c r="Y162">
        <v>98.459090000000003</v>
      </c>
      <c r="Z162" s="10">
        <v>90.758018918180554</v>
      </c>
      <c r="AA162" s="10">
        <v>8.9668713497830197</v>
      </c>
      <c r="AB162">
        <v>-8985</v>
      </c>
      <c r="AC162">
        <v>12380</v>
      </c>
      <c r="AD162">
        <v>-18</v>
      </c>
      <c r="AE162">
        <v>10044.89124023875</v>
      </c>
      <c r="AF162">
        <v>3301.5221480716091</v>
      </c>
      <c r="AG162">
        <v>950.81917476037279</v>
      </c>
      <c r="AH162">
        <f t="shared" si="10"/>
        <v>13.417386009763019</v>
      </c>
      <c r="AI162">
        <f t="shared" si="10"/>
        <v>3.864129126226155</v>
      </c>
      <c r="AJ162">
        <f t="shared" si="11"/>
        <v>13.106870873773845</v>
      </c>
      <c r="AK162" s="30">
        <f t="shared" si="12"/>
        <v>10.241005680591361</v>
      </c>
      <c r="AN162" s="10">
        <f t="shared" si="7"/>
        <v>4.9857360000000002</v>
      </c>
      <c r="AO162">
        <f t="shared" si="8"/>
        <v>0.12210631641900906</v>
      </c>
    </row>
    <row r="163" spans="1:41" x14ac:dyDescent="0.2">
      <c r="A163" s="29" t="s">
        <v>492</v>
      </c>
      <c r="B163" t="s">
        <v>1621</v>
      </c>
      <c r="C163" t="s">
        <v>185</v>
      </c>
      <c r="D163" t="s">
        <v>172</v>
      </c>
      <c r="F163" t="s">
        <v>1622</v>
      </c>
      <c r="K163" t="s">
        <v>1614</v>
      </c>
      <c r="L163" s="28">
        <v>44470</v>
      </c>
      <c r="M163">
        <v>0.54406699999999997</v>
      </c>
      <c r="N163">
        <v>16.767440000000001</v>
      </c>
      <c r="O163">
        <v>50.109380000000002</v>
      </c>
      <c r="P163">
        <v>21.975860000000001</v>
      </c>
      <c r="Q163">
        <v>0.54156700000000002</v>
      </c>
      <c r="R163">
        <v>3.0254819999999998</v>
      </c>
      <c r="S163">
        <v>1.2E-5</v>
      </c>
      <c r="T163">
        <v>4.1444780000000003</v>
      </c>
      <c r="U163">
        <v>1.4855E-2</v>
      </c>
      <c r="V163">
        <v>0.27312599999999998</v>
      </c>
      <c r="W163">
        <v>0.10283100000000001</v>
      </c>
      <c r="X163">
        <v>4.9244999999999997E-2</v>
      </c>
      <c r="Y163">
        <v>97.548339999999996</v>
      </c>
      <c r="Z163" s="10">
        <v>90.808152656243863</v>
      </c>
      <c r="AA163" s="10">
        <v>8.0595378089524843</v>
      </c>
      <c r="AB163">
        <v>-8661</v>
      </c>
      <c r="AC163">
        <v>12137</v>
      </c>
      <c r="AD163">
        <v>-18</v>
      </c>
      <c r="AE163">
        <v>10426.220138249941</v>
      </c>
      <c r="AF163">
        <v>3382.0717537797032</v>
      </c>
      <c r="AG163">
        <v>1012.100901701089</v>
      </c>
      <c r="AH163">
        <f t="shared" si="10"/>
        <v>13.744739607360714</v>
      </c>
      <c r="AI163">
        <f t="shared" si="10"/>
        <v>4.1131780645132254</v>
      </c>
      <c r="AJ163">
        <f t="shared" si="11"/>
        <v>12.857821935486776</v>
      </c>
      <c r="AK163" s="30">
        <f t="shared" si="12"/>
        <v>10.644423336061839</v>
      </c>
      <c r="AN163" s="10">
        <f t="shared" si="7"/>
        <v>4.686045</v>
      </c>
      <c r="AO163">
        <f t="shared" si="8"/>
        <v>0.13127515696789799</v>
      </c>
    </row>
    <row r="164" spans="1:41" x14ac:dyDescent="0.2">
      <c r="A164" s="29" t="s">
        <v>179</v>
      </c>
      <c r="B164" t="s">
        <v>1623</v>
      </c>
      <c r="C164" t="s">
        <v>185</v>
      </c>
      <c r="D164" t="s">
        <v>172</v>
      </c>
      <c r="F164" t="s">
        <v>330</v>
      </c>
      <c r="G164" t="s">
        <v>254</v>
      </c>
      <c r="K164" t="s">
        <v>1614</v>
      </c>
      <c r="L164" s="28">
        <v>44470</v>
      </c>
      <c r="M164">
        <v>0.54654700000000001</v>
      </c>
      <c r="N164">
        <v>16.91301</v>
      </c>
      <c r="O164">
        <v>52.492710000000002</v>
      </c>
      <c r="P164">
        <v>22.228470000000002</v>
      </c>
      <c r="Q164">
        <v>0.60493600000000003</v>
      </c>
      <c r="R164">
        <v>2.9210150000000001</v>
      </c>
      <c r="S164">
        <v>5.6800000000000004E-4</v>
      </c>
      <c r="T164">
        <v>4.4462429999999999</v>
      </c>
      <c r="U164">
        <v>1.6147000000000002E-2</v>
      </c>
      <c r="V164">
        <v>0.24310100000000001</v>
      </c>
      <c r="W164">
        <v>0.100551</v>
      </c>
      <c r="X164">
        <v>3.4957000000000002E-2</v>
      </c>
      <c r="Y164">
        <v>100.5483</v>
      </c>
      <c r="Z164" s="10">
        <v>91.167145518619108</v>
      </c>
      <c r="AA164" s="10">
        <v>8.3638282745896788</v>
      </c>
      <c r="AB164">
        <v>7941</v>
      </c>
      <c r="AC164">
        <v>13992</v>
      </c>
      <c r="AD164">
        <v>-18</v>
      </c>
      <c r="AE164">
        <v>26590.58595795881</v>
      </c>
      <c r="AF164">
        <v>7557.3484286701041</v>
      </c>
      <c r="AG164">
        <v>533.46492564266964</v>
      </c>
      <c r="AH164">
        <f t="shared" si="10"/>
        <v>30.713064014115304</v>
      </c>
      <c r="AI164">
        <f t="shared" si="10"/>
        <v>2.1680014578118092</v>
      </c>
      <c r="AJ164">
        <f t="shared" si="11"/>
        <v>14.802998542188192</v>
      </c>
      <c r="AK164" s="30">
        <f t="shared" si="12"/>
        <v>27.018655565581863</v>
      </c>
      <c r="AN164" s="10">
        <f t="shared" si="7"/>
        <v>5.0511790000000003</v>
      </c>
      <c r="AO164">
        <f t="shared" si="8"/>
        <v>0.12292333100102716</v>
      </c>
    </row>
    <row r="165" spans="1:41" x14ac:dyDescent="0.2">
      <c r="A165" s="29" t="s">
        <v>1309</v>
      </c>
      <c r="B165" t="s">
        <v>1624</v>
      </c>
      <c r="C165" t="s">
        <v>185</v>
      </c>
      <c r="D165" t="s">
        <v>172</v>
      </c>
      <c r="F165" t="s">
        <v>1625</v>
      </c>
      <c r="K165" t="s">
        <v>1614</v>
      </c>
      <c r="L165" s="28">
        <v>44470</v>
      </c>
      <c r="M165">
        <v>0.56005799999999994</v>
      </c>
      <c r="N165">
        <v>16.694649999999999</v>
      </c>
      <c r="O165">
        <v>51.718859999999999</v>
      </c>
      <c r="P165">
        <v>21.97139</v>
      </c>
      <c r="Q165">
        <v>0.57977199999999995</v>
      </c>
      <c r="R165">
        <v>3.0780310000000002</v>
      </c>
      <c r="S165">
        <v>5.9189999999999998E-3</v>
      </c>
      <c r="T165">
        <v>4.3892800000000003</v>
      </c>
      <c r="U165">
        <v>1.5678999999999998E-2</v>
      </c>
      <c r="V165">
        <v>0.249218</v>
      </c>
      <c r="W165">
        <v>9.3179999999999999E-2</v>
      </c>
      <c r="X165">
        <v>5.3516000000000001E-2</v>
      </c>
      <c r="Y165">
        <v>99.409549999999996</v>
      </c>
      <c r="Z165" s="10">
        <v>90.626519140636248</v>
      </c>
      <c r="AA165" s="10">
        <v>8.1398016610233093</v>
      </c>
      <c r="AB165">
        <v>16832</v>
      </c>
      <c r="AC165">
        <v>14558</v>
      </c>
      <c r="AD165">
        <v>-46</v>
      </c>
      <c r="AE165">
        <v>35348.054450657037</v>
      </c>
      <c r="AF165">
        <v>9791.9375484976699</v>
      </c>
      <c r="AG165">
        <v>385.2516641151642</v>
      </c>
      <c r="AH165">
        <f t="shared" si="10"/>
        <v>39.794434197094532</v>
      </c>
      <c r="AI165">
        <f t="shared" si="10"/>
        <v>1.5656627629640272</v>
      </c>
      <c r="AJ165">
        <f t="shared" si="11"/>
        <v>15.405337237035972</v>
      </c>
      <c r="AK165" s="30">
        <f t="shared" si="12"/>
        <v>35.916060598341865</v>
      </c>
      <c r="AN165" s="10">
        <f t="shared" si="7"/>
        <v>4.9690520000000005</v>
      </c>
      <c r="AO165">
        <f t="shared" si="8"/>
        <v>0.12759678124886084</v>
      </c>
    </row>
    <row r="166" spans="1:41" x14ac:dyDescent="0.2">
      <c r="A166" s="29" t="s">
        <v>1399</v>
      </c>
      <c r="B166" t="s">
        <v>1626</v>
      </c>
      <c r="C166" t="s">
        <v>185</v>
      </c>
      <c r="D166" t="s">
        <v>172</v>
      </c>
      <c r="F166" t="s">
        <v>1627</v>
      </c>
      <c r="K166" t="s">
        <v>1614</v>
      </c>
      <c r="L166" s="28">
        <v>44470</v>
      </c>
      <c r="M166">
        <v>0.55335199999999996</v>
      </c>
      <c r="N166">
        <v>17.116949999999999</v>
      </c>
      <c r="O166">
        <v>52.985790000000001</v>
      </c>
      <c r="P166">
        <v>22.30452</v>
      </c>
      <c r="Q166">
        <v>0.54991100000000004</v>
      </c>
      <c r="R166">
        <v>3.0278550000000002</v>
      </c>
      <c r="S166">
        <v>1.2E-5</v>
      </c>
      <c r="T166">
        <v>4.2298140000000002</v>
      </c>
      <c r="U166">
        <v>1.6742E-2</v>
      </c>
      <c r="V166">
        <v>0.324826</v>
      </c>
      <c r="W166">
        <v>9.7073999999999994E-2</v>
      </c>
      <c r="X166">
        <v>5.2510000000000001E-2</v>
      </c>
      <c r="Y166">
        <v>101.2593</v>
      </c>
      <c r="Z166" s="10">
        <v>90.972474311589195</v>
      </c>
      <c r="AA166" s="10">
        <v>8.021903567464264</v>
      </c>
      <c r="AB166">
        <v>-18590</v>
      </c>
      <c r="AC166">
        <v>6529</v>
      </c>
      <c r="AD166">
        <v>2</v>
      </c>
      <c r="AE166">
        <v>1820.267298935996</v>
      </c>
      <c r="AF166">
        <v>869.95600370850298</v>
      </c>
      <c r="AG166">
        <v>2436.2518025110589</v>
      </c>
      <c r="AH166">
        <f t="shared" si="10"/>
        <v>3.5355011990713558</v>
      </c>
      <c r="AI166">
        <f t="shared" si="10"/>
        <v>9.9009273254049432</v>
      </c>
      <c r="AJ166">
        <f t="shared" si="11"/>
        <v>7.0700726745950568</v>
      </c>
      <c r="AK166" s="30">
        <f t="shared" si="12"/>
        <v>2.2028684110330392</v>
      </c>
      <c r="AN166" s="10">
        <f t="shared" si="7"/>
        <v>4.779725</v>
      </c>
      <c r="AO166">
        <f t="shared" si="8"/>
        <v>0.13082182809929702</v>
      </c>
    </row>
    <row r="167" spans="1:41" x14ac:dyDescent="0.2">
      <c r="A167" s="29" t="s">
        <v>1419</v>
      </c>
      <c r="B167" t="s">
        <v>1628</v>
      </c>
      <c r="C167" t="s">
        <v>185</v>
      </c>
      <c r="D167" t="s">
        <v>172</v>
      </c>
      <c r="F167" t="s">
        <v>1629</v>
      </c>
      <c r="K167" t="s">
        <v>1614</v>
      </c>
      <c r="L167" s="28">
        <v>44470</v>
      </c>
      <c r="M167">
        <v>0.53373700000000002</v>
      </c>
      <c r="N167">
        <v>17.048760000000001</v>
      </c>
      <c r="O167">
        <v>52.725470000000001</v>
      </c>
      <c r="P167">
        <v>22.265969999999999</v>
      </c>
      <c r="Q167">
        <v>0.59631699999999999</v>
      </c>
      <c r="R167">
        <v>2.9942899999999999</v>
      </c>
      <c r="S167">
        <v>2.8679999999999999E-3</v>
      </c>
      <c r="T167">
        <v>4.1345369999999999</v>
      </c>
      <c r="U167">
        <v>8.5190000000000005E-3</v>
      </c>
      <c r="V167">
        <v>0.30005100000000001</v>
      </c>
      <c r="W167">
        <v>9.3353000000000005E-2</v>
      </c>
      <c r="X167">
        <v>4.2554000000000002E-2</v>
      </c>
      <c r="Y167">
        <v>100.74639999999999</v>
      </c>
      <c r="Z167" s="10">
        <v>91.031063300836976</v>
      </c>
      <c r="AA167" s="10">
        <v>8.821905570660995</v>
      </c>
      <c r="AB167">
        <v>-15980</v>
      </c>
      <c r="AC167">
        <v>6282</v>
      </c>
      <c r="AD167">
        <v>7</v>
      </c>
      <c r="AE167">
        <v>4488.5398825111479</v>
      </c>
      <c r="AF167">
        <v>1524.54944632549</v>
      </c>
      <c r="AG167">
        <v>2497.2478057612711</v>
      </c>
      <c r="AH167">
        <f t="shared" si="10"/>
        <v>6.1957689498667907</v>
      </c>
      <c r="AI167">
        <f t="shared" si="10"/>
        <v>10.148815082613806</v>
      </c>
      <c r="AJ167">
        <f t="shared" si="11"/>
        <v>6.8221849173861937</v>
      </c>
      <c r="AK167" s="30">
        <f t="shared" si="12"/>
        <v>4.9388455739623884</v>
      </c>
      <c r="AN167" s="10">
        <f t="shared" si="7"/>
        <v>4.7308539999999999</v>
      </c>
      <c r="AO167">
        <f t="shared" si="8"/>
        <v>0.1290923264201046</v>
      </c>
    </row>
    <row r="168" spans="1:41" x14ac:dyDescent="0.2">
      <c r="A168" s="29" t="s">
        <v>457</v>
      </c>
      <c r="B168" t="s">
        <v>1630</v>
      </c>
      <c r="C168" t="s">
        <v>185</v>
      </c>
      <c r="D168" t="s">
        <v>172</v>
      </c>
      <c r="F168" t="s">
        <v>239</v>
      </c>
      <c r="K168" t="s">
        <v>1614</v>
      </c>
      <c r="L168" s="28">
        <v>44470</v>
      </c>
      <c r="M168">
        <v>0.55528699999999998</v>
      </c>
      <c r="N168">
        <v>16.89547</v>
      </c>
      <c r="O168">
        <v>52.416260000000001</v>
      </c>
      <c r="P168">
        <v>22.07798</v>
      </c>
      <c r="Q168">
        <v>0.63301600000000002</v>
      </c>
      <c r="R168">
        <v>2.9648080000000001</v>
      </c>
      <c r="S168">
        <v>1.2E-5</v>
      </c>
      <c r="T168">
        <v>4.2978100000000001</v>
      </c>
      <c r="U168">
        <v>1.3623E-2</v>
      </c>
      <c r="V168">
        <v>0.307531</v>
      </c>
      <c r="W168">
        <v>9.5689999999999997E-2</v>
      </c>
      <c r="X168">
        <v>4.9121999999999999E-2</v>
      </c>
      <c r="Y168">
        <v>100.3066</v>
      </c>
      <c r="Z168" s="10">
        <v>91.038110105450798</v>
      </c>
      <c r="AA168" s="10">
        <v>8.9922480620155039</v>
      </c>
      <c r="AB168">
        <v>-17343</v>
      </c>
      <c r="AC168">
        <v>4237</v>
      </c>
      <c r="AD168">
        <v>14</v>
      </c>
      <c r="AE168">
        <v>3607.999127090854</v>
      </c>
      <c r="AF168">
        <v>1175.434215866318</v>
      </c>
      <c r="AG168">
        <v>3015.2938681343549</v>
      </c>
      <c r="AH168">
        <f t="shared" si="10"/>
        <v>4.7769646532807162</v>
      </c>
      <c r="AI168">
        <f t="shared" si="10"/>
        <v>12.254154280098017</v>
      </c>
      <c r="AJ168">
        <f t="shared" si="11"/>
        <v>4.7168457199019826</v>
      </c>
      <c r="AK168" s="30">
        <f t="shared" si="12"/>
        <v>3.8593433989683543</v>
      </c>
      <c r="AN168" s="10">
        <f t="shared" si="7"/>
        <v>4.9308259999999997</v>
      </c>
      <c r="AO168">
        <f t="shared" si="8"/>
        <v>0.1292023146672375</v>
      </c>
    </row>
    <row r="169" spans="1:41" x14ac:dyDescent="0.2">
      <c r="A169" s="29" t="s">
        <v>395</v>
      </c>
      <c r="B169" t="s">
        <v>1631</v>
      </c>
      <c r="C169" t="s">
        <v>185</v>
      </c>
      <c r="D169" t="s">
        <v>172</v>
      </c>
      <c r="F169" t="s">
        <v>336</v>
      </c>
      <c r="G169" t="s">
        <v>254</v>
      </c>
      <c r="K169" t="s">
        <v>1614</v>
      </c>
      <c r="L169" s="28">
        <v>44470</v>
      </c>
      <c r="M169">
        <v>0.51233200000000001</v>
      </c>
      <c r="N169">
        <v>16.878050000000002</v>
      </c>
      <c r="O169">
        <v>52.610239999999997</v>
      </c>
      <c r="P169">
        <v>22.129519999999999</v>
      </c>
      <c r="Q169">
        <v>0.632467</v>
      </c>
      <c r="R169">
        <v>2.974485</v>
      </c>
      <c r="S169">
        <v>1.2E-5</v>
      </c>
      <c r="T169">
        <v>4.313828</v>
      </c>
      <c r="U169">
        <v>1.6323000000000001E-2</v>
      </c>
      <c r="V169">
        <v>0.23544399999999999</v>
      </c>
      <c r="W169">
        <v>9.6509999999999999E-2</v>
      </c>
      <c r="X169">
        <v>4.9577999999999997E-2</v>
      </c>
      <c r="Y169">
        <v>100.44880000000001</v>
      </c>
      <c r="Z169" s="10">
        <v>91.003048673651747</v>
      </c>
      <c r="AA169" s="10">
        <v>8.954770332034542</v>
      </c>
      <c r="AB169">
        <v>7664</v>
      </c>
      <c r="AC169">
        <v>4964</v>
      </c>
      <c r="AD169">
        <v>30</v>
      </c>
      <c r="AE169">
        <v>28443.484275839292</v>
      </c>
      <c r="AF169">
        <v>7457.589923905899</v>
      </c>
      <c r="AG169">
        <v>2817.2092385897949</v>
      </c>
      <c r="AH169">
        <f t="shared" si="10"/>
        <v>30.307645450753572</v>
      </c>
      <c r="AI169">
        <f t="shared" si="10"/>
        <v>11.449138345628926</v>
      </c>
      <c r="AJ169">
        <f t="shared" si="11"/>
        <v>5.5218616543710741</v>
      </c>
      <c r="AK169" s="30">
        <f t="shared" si="12"/>
        <v>29.262754986369103</v>
      </c>
      <c r="AN169" s="10">
        <f t="shared" si="7"/>
        <v>4.9462950000000001</v>
      </c>
      <c r="AO169">
        <f t="shared" si="8"/>
        <v>0.11876505043780142</v>
      </c>
    </row>
    <row r="176" spans="1:41" x14ac:dyDescent="0.2">
      <c r="B176" s="9" t="s">
        <v>1670</v>
      </c>
      <c r="J176" t="s">
        <v>1742</v>
      </c>
    </row>
    <row r="177" spans="2:27" x14ac:dyDescent="0.2">
      <c r="B177" s="42" t="s">
        <v>74</v>
      </c>
      <c r="J177" t="s">
        <v>1742</v>
      </c>
      <c r="L177" t="s">
        <v>1671</v>
      </c>
    </row>
    <row r="178" spans="2:27" x14ac:dyDescent="0.2">
      <c r="B178" s="43" t="s">
        <v>172</v>
      </c>
      <c r="J178" t="s">
        <v>1742</v>
      </c>
      <c r="L178">
        <f>COUNT(M4:M6,M8:M9,M12:M15,M17:M19)</f>
        <v>12</v>
      </c>
      <c r="M178" s="40">
        <f>AVERAGE(M4:M6,M8:M9,M12:M15,M17:M19)</f>
        <v>0.46685499999999996</v>
      </c>
      <c r="N178" s="40">
        <f t="shared" ref="N178:Z178" si="13">AVERAGE(N4:N6,N8:N9,N12:N15,N17:N19)</f>
        <v>17.031723263888889</v>
      </c>
      <c r="O178" s="40">
        <f t="shared" si="13"/>
        <v>52.571478680555551</v>
      </c>
      <c r="P178" s="40">
        <f t="shared" si="13"/>
        <v>22.795351736111112</v>
      </c>
      <c r="Q178" s="40">
        <f t="shared" si="13"/>
        <v>0.54288250000000005</v>
      </c>
      <c r="R178" s="40">
        <f t="shared" si="13"/>
        <v>2.7570630555555553</v>
      </c>
      <c r="S178" s="40"/>
      <c r="T178" s="40">
        <f t="shared" si="13"/>
        <v>3.8998888888888885</v>
      </c>
      <c r="U178" s="40"/>
      <c r="V178" s="40">
        <f t="shared" si="13"/>
        <v>0.10627111111111111</v>
      </c>
      <c r="W178" s="40">
        <f t="shared" si="13"/>
        <v>9.8188333333333336E-2</v>
      </c>
      <c r="X178" s="40">
        <f t="shared" si="13"/>
        <v>4.7408611111111117E-2</v>
      </c>
      <c r="Y178" s="40">
        <f t="shared" si="13"/>
        <v>100.31710159722223</v>
      </c>
      <c r="Z178" s="10">
        <f t="shared" si="13"/>
        <v>91.67421210522582</v>
      </c>
      <c r="AA178" s="10">
        <f t="shared" ref="AA178" si="14">AVERAGE(AA4:AA6,AA8:AA9,AA12:AA15,AA17:AA19)</f>
        <v>8.5172376186669929</v>
      </c>
    </row>
    <row r="179" spans="2:27" x14ac:dyDescent="0.2">
      <c r="B179" t="s">
        <v>1668</v>
      </c>
      <c r="J179" t="s">
        <v>1742</v>
      </c>
      <c r="M179" s="40">
        <f>STDEV(M4:M6,M8:M9,M12:M15,M17:M19)</f>
        <v>1.3034787686236114E-2</v>
      </c>
      <c r="N179" s="40">
        <f t="shared" ref="N179:Z179" si="15">STDEV(N4:N6,N8:N9,N12:N15,N17:N19)</f>
        <v>0.16200450194457591</v>
      </c>
      <c r="O179" s="40">
        <f t="shared" si="15"/>
        <v>0.53825703408276693</v>
      </c>
      <c r="P179" s="40">
        <f t="shared" si="15"/>
        <v>7.3168749403002081E-2</v>
      </c>
      <c r="Q179" s="40">
        <f t="shared" si="15"/>
        <v>7.1064560846692604E-2</v>
      </c>
      <c r="R179" s="40">
        <f t="shared" si="15"/>
        <v>5.7115702703988275E-2</v>
      </c>
      <c r="S179" s="40"/>
      <c r="T179" s="40">
        <f t="shared" si="15"/>
        <v>7.6551270959546378E-2</v>
      </c>
      <c r="U179" s="40"/>
      <c r="V179" s="40">
        <f t="shared" si="15"/>
        <v>7.3322297149361424E-3</v>
      </c>
      <c r="W179" s="40">
        <f t="shared" si="15"/>
        <v>8.8562959471802007E-3</v>
      </c>
      <c r="X179" s="40">
        <f t="shared" si="15"/>
        <v>8.8102069431126358E-3</v>
      </c>
      <c r="Y179" s="40">
        <f t="shared" si="15"/>
        <v>0.57986884045825304</v>
      </c>
      <c r="Z179" s="10">
        <f t="shared" si="15"/>
        <v>0.19110221624994111</v>
      </c>
      <c r="AA179" s="10">
        <f t="shared" ref="AA179" si="16">STDEV(AA4:AA6,AA8:AA9,AA12:AA15,AA17:AA19)</f>
        <v>0.91912088130957292</v>
      </c>
    </row>
    <row r="180" spans="2:27" x14ac:dyDescent="0.2">
      <c r="B180" s="43" t="s">
        <v>1634</v>
      </c>
      <c r="J180" t="s">
        <v>1742</v>
      </c>
      <c r="L180">
        <v>3</v>
      </c>
      <c r="M180" s="40">
        <f>AVERAGE(M21:M22,M26)</f>
        <v>0.38545999999999997</v>
      </c>
      <c r="N180" s="40">
        <f t="shared" ref="N180:Z180" si="17">AVERAGE(N21:N22,N26)</f>
        <v>16.723576111111111</v>
      </c>
      <c r="O180" s="40">
        <f t="shared" si="17"/>
        <v>51.233047222222218</v>
      </c>
      <c r="P180" s="40">
        <f t="shared" si="17"/>
        <v>22.754244999999997</v>
      </c>
      <c r="Q180" s="40">
        <f t="shared" si="17"/>
        <v>1.0030699999999999</v>
      </c>
      <c r="R180" s="40">
        <f t="shared" si="17"/>
        <v>2.5530161111111109</v>
      </c>
      <c r="S180" s="40"/>
      <c r="T180" s="40">
        <f t="shared" si="17"/>
        <v>5.0149961111111114</v>
      </c>
      <c r="U180" s="40"/>
      <c r="V180" s="40">
        <f t="shared" si="17"/>
        <v>0.2581816666666667</v>
      </c>
      <c r="W180" s="40">
        <f t="shared" si="17"/>
        <v>7.9785000000000009E-2</v>
      </c>
      <c r="X180" s="40">
        <f t="shared" si="17"/>
        <v>4.9778333333333334E-2</v>
      </c>
      <c r="Y180" s="40">
        <f t="shared" si="17"/>
        <v>100.05516333333333</v>
      </c>
      <c r="Z180" s="10">
        <f t="shared" si="17"/>
        <v>92.119335383347163</v>
      </c>
      <c r="AA180" s="10">
        <f t="shared" ref="AA180" si="18">AVERAGE(AA21:AA22,AA26)</f>
        <v>11.699007122888816</v>
      </c>
    </row>
    <row r="181" spans="2:27" x14ac:dyDescent="0.2">
      <c r="B181" t="s">
        <v>1668</v>
      </c>
      <c r="J181" t="s">
        <v>1742</v>
      </c>
      <c r="M181" s="40">
        <f>STDEV(M21:M22,M26)</f>
        <v>0.10804351391916125</v>
      </c>
      <c r="N181" s="40">
        <f t="shared" ref="N181:Z181" si="19">STDEV(N21:N22,N26)</f>
        <v>0.67356792027879786</v>
      </c>
      <c r="O181" s="40">
        <f t="shared" si="19"/>
        <v>0.38585737322635882</v>
      </c>
      <c r="P181" s="40">
        <f t="shared" si="19"/>
        <v>0.63193976309059929</v>
      </c>
      <c r="Q181" s="40">
        <f t="shared" si="19"/>
        <v>0.33267313792970959</v>
      </c>
      <c r="R181" s="40">
        <f t="shared" si="19"/>
        <v>0.22367079826246963</v>
      </c>
      <c r="S181" s="40"/>
      <c r="T181" s="40">
        <f t="shared" si="19"/>
        <v>1.0834030701814996</v>
      </c>
      <c r="U181" s="40"/>
      <c r="V181" s="40">
        <f t="shared" si="19"/>
        <v>0.13613556243073793</v>
      </c>
      <c r="W181" s="40">
        <f t="shared" si="19"/>
        <v>1.7424272581660342E-2</v>
      </c>
      <c r="X181" s="40">
        <f t="shared" si="19"/>
        <v>8.9368287626726446E-3</v>
      </c>
      <c r="Y181" s="40">
        <f t="shared" si="19"/>
        <v>0.61673509267215498</v>
      </c>
      <c r="Z181" s="10">
        <f t="shared" si="19"/>
        <v>0.3912960991450895</v>
      </c>
      <c r="AA181" s="10">
        <f t="shared" ref="AA181" si="20">STDEV(AA21:AA22,AA26)</f>
        <v>2.5595038425245003</v>
      </c>
    </row>
    <row r="182" spans="2:27" x14ac:dyDescent="0.2">
      <c r="B182" s="42" t="s">
        <v>1614</v>
      </c>
      <c r="J182" t="s">
        <v>1742</v>
      </c>
    </row>
    <row r="183" spans="2:27" x14ac:dyDescent="0.2">
      <c r="B183" s="43" t="s">
        <v>172</v>
      </c>
      <c r="J183" t="s">
        <v>1742</v>
      </c>
      <c r="L183">
        <f>COUNT(M160:M169)</f>
        <v>10</v>
      </c>
      <c r="M183" s="40">
        <f>AVERAGE(M160:M169)</f>
        <v>0.54461539999999986</v>
      </c>
      <c r="N183" s="40">
        <f t="shared" ref="N183:Z183" si="21">AVERAGE(N160:N169)</f>
        <v>16.920870000000001</v>
      </c>
      <c r="O183" s="40">
        <f t="shared" si="21"/>
        <v>52.182494000000005</v>
      </c>
      <c r="P183" s="40">
        <f t="shared" si="21"/>
        <v>22.172674000000001</v>
      </c>
      <c r="Q183" s="40">
        <f t="shared" si="21"/>
        <v>0.59661089999999994</v>
      </c>
      <c r="R183" s="40">
        <f t="shared" si="21"/>
        <v>3.0180927</v>
      </c>
      <c r="S183" s="40">
        <f t="shared" si="21"/>
        <v>2.2286000000000003E-3</v>
      </c>
      <c r="T183" s="40">
        <f t="shared" si="21"/>
        <v>4.2658147</v>
      </c>
      <c r="U183" s="40">
        <f t="shared" si="21"/>
        <v>1.3868700000000001E-2</v>
      </c>
      <c r="V183" s="40">
        <f t="shared" si="21"/>
        <v>0.2818542</v>
      </c>
      <c r="W183" s="40">
        <f t="shared" si="21"/>
        <v>9.5298500000000008E-2</v>
      </c>
      <c r="X183" s="40">
        <f t="shared" si="21"/>
        <v>4.80615E-2</v>
      </c>
      <c r="Y183" s="40">
        <f t="shared" si="21"/>
        <v>100.14247800000001</v>
      </c>
      <c r="Z183" s="10">
        <f t="shared" si="21"/>
        <v>90.903849247684335</v>
      </c>
      <c r="AA183" s="10">
        <f t="shared" ref="AA183" si="22">AVERAGE(AA160:AA169)</f>
        <v>8.5760238655010319</v>
      </c>
    </row>
    <row r="184" spans="2:27" x14ac:dyDescent="0.2">
      <c r="B184" t="s">
        <v>1668</v>
      </c>
      <c r="J184" t="s">
        <v>1742</v>
      </c>
      <c r="M184" s="40">
        <f>STDEV(M160:M169)</f>
        <v>1.5125361021953953E-2</v>
      </c>
      <c r="N184" s="40">
        <f t="shared" ref="N184:Z184" si="23">STDEV(N160:N169)</f>
        <v>0.15443889053962792</v>
      </c>
      <c r="O184" s="40">
        <f t="shared" si="23"/>
        <v>1.0558845050288397</v>
      </c>
      <c r="P184" s="40">
        <f t="shared" si="23"/>
        <v>0.13461253699249387</v>
      </c>
      <c r="Q184" s="40">
        <f t="shared" si="23"/>
        <v>3.3605902915509751E-2</v>
      </c>
      <c r="R184" s="40">
        <f t="shared" si="23"/>
        <v>5.421612321902039E-2</v>
      </c>
      <c r="S184" s="40">
        <f t="shared" si="23"/>
        <v>3.1478944356153004E-3</v>
      </c>
      <c r="T184" s="40">
        <f t="shared" si="23"/>
        <v>0.10916801243450391</v>
      </c>
      <c r="U184" s="40">
        <f t="shared" si="23"/>
        <v>2.8929394912441567E-3</v>
      </c>
      <c r="V184" s="40">
        <f t="shared" si="23"/>
        <v>3.1690521182909909E-2</v>
      </c>
      <c r="W184" s="40">
        <f t="shared" si="23"/>
        <v>5.0185891609760879E-3</v>
      </c>
      <c r="X184" s="40">
        <f t="shared" si="23"/>
        <v>5.6919423603312537E-3</v>
      </c>
      <c r="Y184" s="40">
        <f t="shared" si="23"/>
        <v>1.2902111111218288</v>
      </c>
      <c r="Z184" s="10">
        <f t="shared" si="23"/>
        <v>0.16353693562211163</v>
      </c>
      <c r="AA184" s="10">
        <f t="shared" ref="AA184" si="24">STDEV(AA160:AA169)</f>
        <v>0.39535183450266509</v>
      </c>
    </row>
    <row r="185" spans="2:27" x14ac:dyDescent="0.2">
      <c r="B185" s="43" t="s">
        <v>1634</v>
      </c>
      <c r="J185" t="s">
        <v>1742</v>
      </c>
      <c r="L185">
        <f>COUNT(AA130:AA157)</f>
        <v>28</v>
      </c>
      <c r="M185" s="40">
        <f t="shared" ref="M185:V185" si="25">AVERAGE(M130:M157)</f>
        <v>0.53629039285714286</v>
      </c>
      <c r="N185" s="40">
        <f t="shared" si="25"/>
        <v>16.733316785714287</v>
      </c>
      <c r="O185" s="40">
        <f t="shared" si="25"/>
        <v>50.716743928571439</v>
      </c>
      <c r="P185" s="40">
        <f t="shared" si="25"/>
        <v>21.459806785714285</v>
      </c>
      <c r="Q185" s="40">
        <f t="shared" si="25"/>
        <v>1.1941684285714285</v>
      </c>
      <c r="R185" s="40">
        <f t="shared" si="25"/>
        <v>2.8607945000000004</v>
      </c>
      <c r="S185" s="40">
        <f t="shared" si="25"/>
        <v>1.1871035714285716E-2</v>
      </c>
      <c r="T185" s="40">
        <f t="shared" si="25"/>
        <v>5.7026033928571431</v>
      </c>
      <c r="U185" s="40">
        <f t="shared" si="25"/>
        <v>8.6760000000000014E-3</v>
      </c>
      <c r="V185" s="40">
        <f t="shared" si="25"/>
        <v>0.6124836785714286</v>
      </c>
      <c r="W185" s="40">
        <f t="shared" ref="W185:Z185" si="26">AVERAGE(W130:W157)</f>
        <v>7.7647857142857143E-2</v>
      </c>
      <c r="X185" s="40">
        <f t="shared" si="26"/>
        <v>5.2912035714285724E-2</v>
      </c>
      <c r="Y185" s="10">
        <f t="shared" si="26"/>
        <v>99.967313571428576</v>
      </c>
      <c r="Z185" s="10">
        <f t="shared" si="26"/>
        <v>91.238755611702928</v>
      </c>
      <c r="AA185" s="10">
        <f>AVERAGE(AA130:AA157)</f>
        <v>12.648143178783789</v>
      </c>
    </row>
    <row r="186" spans="2:27" x14ac:dyDescent="0.2">
      <c r="B186" t="s">
        <v>1668</v>
      </c>
      <c r="J186" t="s">
        <v>1742</v>
      </c>
      <c r="M186" s="40">
        <f t="shared" ref="M186:V186" si="27">STDEV(M130:M157)</f>
        <v>0.20083405167697058</v>
      </c>
      <c r="N186" s="40">
        <f t="shared" si="27"/>
        <v>0.90773748625279604</v>
      </c>
      <c r="O186" s="40">
        <f t="shared" si="27"/>
        <v>1.3778724008636549</v>
      </c>
      <c r="P186" s="40">
        <f t="shared" si="27"/>
        <v>1.1832293201831743</v>
      </c>
      <c r="Q186" s="40">
        <f t="shared" si="27"/>
        <v>0.34692287727191579</v>
      </c>
      <c r="R186" s="40">
        <f t="shared" si="27"/>
        <v>0.20821814450368048</v>
      </c>
      <c r="S186" s="40">
        <f t="shared" si="27"/>
        <v>4.3770121839143791E-2</v>
      </c>
      <c r="T186" s="40">
        <f t="shared" si="27"/>
        <v>1.3137696642062264</v>
      </c>
      <c r="U186" s="40">
        <f t="shared" si="27"/>
        <v>4.5149154210526741E-3</v>
      </c>
      <c r="V186" s="40">
        <f t="shared" si="27"/>
        <v>0.20876828855776286</v>
      </c>
      <c r="W186" s="40">
        <f t="shared" ref="W186:Z186" si="28">STDEV(W130:W157)</f>
        <v>1.8741226276559615E-2</v>
      </c>
      <c r="X186" s="40">
        <f t="shared" si="28"/>
        <v>1.0653404451445676E-2</v>
      </c>
      <c r="Y186" s="10">
        <f t="shared" si="28"/>
        <v>1.405925292908063</v>
      </c>
      <c r="Z186" s="10">
        <f t="shared" si="28"/>
        <v>0.59211913988671583</v>
      </c>
      <c r="AA186" s="10">
        <f>STDEV(AA130:AA157)</f>
        <v>4.1751274123805926</v>
      </c>
    </row>
    <row r="187" spans="2:27" x14ac:dyDescent="0.2">
      <c r="B187" s="42" t="s">
        <v>1632</v>
      </c>
      <c r="J187" t="s">
        <v>1742</v>
      </c>
    </row>
    <row r="188" spans="2:27" x14ac:dyDescent="0.2">
      <c r="B188" s="43" t="s">
        <v>172</v>
      </c>
      <c r="J188" t="s">
        <v>1742</v>
      </c>
      <c r="L188">
        <v>2</v>
      </c>
      <c r="M188" s="40">
        <f>AVERAGE(M69,M70)</f>
        <v>0.30344899999999997</v>
      </c>
      <c r="N188" s="40">
        <f t="shared" ref="N188:AA188" si="29">AVERAGE(N69,N70)</f>
        <v>17.29156</v>
      </c>
      <c r="O188" s="40">
        <f t="shared" si="29"/>
        <v>52.941865</v>
      </c>
      <c r="P188" s="40">
        <f t="shared" si="29"/>
        <v>23.411250000000003</v>
      </c>
      <c r="Q188" s="40">
        <f t="shared" si="29"/>
        <v>0.39120450000000001</v>
      </c>
      <c r="R188" s="40">
        <f t="shared" si="29"/>
        <v>2.5089709999999998</v>
      </c>
      <c r="S188" s="40"/>
      <c r="T188" s="40">
        <f t="shared" si="29"/>
        <v>3.0669484999999996</v>
      </c>
      <c r="U188" s="40">
        <f t="shared" si="29"/>
        <v>0.22685050000000001</v>
      </c>
      <c r="V188" s="40">
        <f t="shared" si="29"/>
        <v>3.7335500000000001E-2</v>
      </c>
      <c r="W188" s="40">
        <f t="shared" si="29"/>
        <v>8.7251999999999996E-2</v>
      </c>
      <c r="X188" s="40">
        <f t="shared" si="29"/>
        <v>5.8234999999999995E-2</v>
      </c>
      <c r="Y188" s="10">
        <f t="shared" si="29"/>
        <v>100.3249</v>
      </c>
      <c r="Z188" s="10">
        <f t="shared" si="29"/>
        <v>92.472576613647931</v>
      </c>
      <c r="AA188" s="10">
        <f t="shared" si="29"/>
        <v>7.8230838673669405</v>
      </c>
    </row>
    <row r="189" spans="2:27" x14ac:dyDescent="0.2">
      <c r="B189" t="s">
        <v>1668</v>
      </c>
      <c r="J189" t="s">
        <v>1742</v>
      </c>
      <c r="M189" s="40">
        <f>STDEV(M69,M70)</f>
        <v>1.0821562179278953E-2</v>
      </c>
      <c r="N189" s="40">
        <f t="shared" ref="N189:AA189" si="30">STDEV(N69,N70)</f>
        <v>0.11807269032253137</v>
      </c>
      <c r="O189" s="40">
        <f t="shared" si="30"/>
        <v>0.18310530098825553</v>
      </c>
      <c r="P189" s="40">
        <f t="shared" si="30"/>
        <v>7.9719218510970469E-2</v>
      </c>
      <c r="Q189" s="40">
        <f t="shared" si="30"/>
        <v>0.11957104959186411</v>
      </c>
      <c r="R189" s="40">
        <f t="shared" si="30"/>
        <v>2.9050774998268202E-2</v>
      </c>
      <c r="S189" s="40"/>
      <c r="T189" s="40">
        <f t="shared" si="30"/>
        <v>0.12438503255818205</v>
      </c>
      <c r="U189" s="40">
        <f t="shared" si="30"/>
        <v>1.3142993741914353E-2</v>
      </c>
      <c r="V189" s="40">
        <f t="shared" si="30"/>
        <v>2.1587970029625296E-3</v>
      </c>
      <c r="W189" s="40">
        <f t="shared" si="30"/>
        <v>9.2786551827298731E-3</v>
      </c>
      <c r="X189" s="40">
        <f t="shared" si="30"/>
        <v>1.9938997015898297E-2</v>
      </c>
      <c r="Y189" s="10">
        <f t="shared" si="30"/>
        <v>0.26445793616376539</v>
      </c>
      <c r="Z189" s="10">
        <f t="shared" si="30"/>
        <v>0.12812255859416755</v>
      </c>
      <c r="AA189" s="10">
        <f t="shared" si="30"/>
        <v>1.9284800158600752</v>
      </c>
    </row>
    <row r="190" spans="2:27" x14ac:dyDescent="0.2">
      <c r="B190" s="43" t="s">
        <v>1634</v>
      </c>
      <c r="J190" t="s">
        <v>1742</v>
      </c>
      <c r="L190">
        <v>4</v>
      </c>
      <c r="M190" s="10">
        <f>AVERAGE(M67:M68,M71:M72)</f>
        <v>0.58652949999999993</v>
      </c>
      <c r="N190" s="10">
        <f t="shared" ref="N190:AA190" si="31">AVERAGE(N67:N68,N71:N72)</f>
        <v>15.040700000000001</v>
      </c>
      <c r="O190" s="10">
        <f t="shared" si="31"/>
        <v>48.669892500000003</v>
      </c>
      <c r="P190" s="10">
        <f t="shared" si="31"/>
        <v>22.352834999999999</v>
      </c>
      <c r="Q190" s="10">
        <f t="shared" si="31"/>
        <v>1.6036780000000002</v>
      </c>
      <c r="R190" s="10">
        <f t="shared" si="31"/>
        <v>2.6678902500000001</v>
      </c>
      <c r="S190" s="10"/>
      <c r="T190" s="10">
        <f t="shared" si="31"/>
        <v>7.9458015</v>
      </c>
      <c r="U190" s="10">
        <f t="shared" si="31"/>
        <v>0.21910874999999999</v>
      </c>
      <c r="V190" s="10">
        <f t="shared" si="31"/>
        <v>0.13648025</v>
      </c>
      <c r="W190" s="10">
        <f t="shared" si="31"/>
        <v>4.5766500000000002E-2</v>
      </c>
      <c r="X190" s="10">
        <f t="shared" si="31"/>
        <v>5.4052500000000003E-2</v>
      </c>
      <c r="Y190" s="10">
        <f t="shared" si="31"/>
        <v>99.322732500000001</v>
      </c>
      <c r="Z190" s="10">
        <f t="shared" si="31"/>
        <v>90.939814479212998</v>
      </c>
      <c r="AA190" s="10">
        <f t="shared" si="31"/>
        <v>11.879120254422196</v>
      </c>
    </row>
    <row r="191" spans="2:27" x14ac:dyDescent="0.2">
      <c r="B191" t="s">
        <v>1668</v>
      </c>
      <c r="J191" t="s">
        <v>1742</v>
      </c>
      <c r="M191" s="10">
        <f>STDEV(M67:M68,M71:M72)</f>
        <v>9.5005243555290608E-2</v>
      </c>
      <c r="N191" s="10">
        <f t="shared" ref="N191:AA191" si="32">STDEV(N67:N68,N71:N72)</f>
        <v>0.51103907058723641</v>
      </c>
      <c r="O191" s="10">
        <f t="shared" si="32"/>
        <v>1.3997291588345482</v>
      </c>
      <c r="P191" s="10">
        <f t="shared" si="32"/>
        <v>0.48447101767460432</v>
      </c>
      <c r="Q191" s="10">
        <f t="shared" si="32"/>
        <v>0.31525752506059596</v>
      </c>
      <c r="R191" s="10">
        <f t="shared" si="32"/>
        <v>0.11870926692098094</v>
      </c>
      <c r="S191" s="10"/>
      <c r="T191" s="10">
        <f t="shared" si="32"/>
        <v>1.1919089152191968</v>
      </c>
      <c r="U191" s="10">
        <f t="shared" si="32"/>
        <v>9.3587207592704617E-3</v>
      </c>
      <c r="V191" s="10">
        <f t="shared" si="32"/>
        <v>2.7074964011979823E-2</v>
      </c>
      <c r="W191" s="10">
        <f t="shared" si="32"/>
        <v>2.6201649439173374E-3</v>
      </c>
      <c r="X191" s="10">
        <f t="shared" si="32"/>
        <v>9.1884986985542733E-3</v>
      </c>
      <c r="Y191" s="10">
        <f t="shared" si="32"/>
        <v>0.66014390135156253</v>
      </c>
      <c r="Z191" s="10">
        <f t="shared" si="32"/>
        <v>0.58355170088806385</v>
      </c>
      <c r="AA191" s="10">
        <f t="shared" si="32"/>
        <v>0.8083410162128396</v>
      </c>
    </row>
    <row r="192" spans="2:27" x14ac:dyDescent="0.2">
      <c r="B192" s="42" t="s">
        <v>1636</v>
      </c>
      <c r="J192" t="s">
        <v>1742</v>
      </c>
      <c r="L192">
        <v>2</v>
      </c>
      <c r="M192" s="40">
        <f>AVERAGE(M88:M89,M28:M30)</f>
        <v>0.33420079999999996</v>
      </c>
      <c r="N192" s="40">
        <f t="shared" ref="N192:AA192" si="33">AVERAGE(N88:N89,N28:N30)</f>
        <v>14.150319999999999</v>
      </c>
      <c r="O192" s="40">
        <f t="shared" si="33"/>
        <v>48.137126000000002</v>
      </c>
      <c r="P192" s="40">
        <f t="shared" si="33"/>
        <v>22.798635999999998</v>
      </c>
      <c r="Q192" s="40">
        <f t="shared" si="33"/>
        <v>0.23496179999999994</v>
      </c>
      <c r="R192" s="40">
        <f t="shared" si="33"/>
        <v>6.4417764000000002</v>
      </c>
      <c r="S192" s="40"/>
      <c r="T192" s="40">
        <f t="shared" si="33"/>
        <v>5.8087052000000003</v>
      </c>
      <c r="U192" s="40">
        <f t="shared" si="33"/>
        <v>0.23343560000000002</v>
      </c>
      <c r="V192" s="40">
        <f t="shared" si="33"/>
        <v>1.7095434</v>
      </c>
      <c r="W192" s="40">
        <f t="shared" si="33"/>
        <v>0.1174868</v>
      </c>
      <c r="X192" s="40">
        <f t="shared" si="33"/>
        <v>2.1165999999999997E-2</v>
      </c>
      <c r="Y192" s="40">
        <f t="shared" si="33"/>
        <v>99.974658000000005</v>
      </c>
      <c r="Z192" s="40">
        <f t="shared" si="33"/>
        <v>79.511608858695439</v>
      </c>
      <c r="AA192" s="40">
        <f t="shared" si="33"/>
        <v>2.5815170457593126</v>
      </c>
    </row>
    <row r="193" spans="2:27" x14ac:dyDescent="0.2">
      <c r="B193" t="s">
        <v>1668</v>
      </c>
      <c r="J193" t="s">
        <v>1742</v>
      </c>
      <c r="M193" s="40">
        <f>STDEV(M88:M89,M28:M30)</f>
        <v>0.1001030708929553</v>
      </c>
      <c r="N193" s="40">
        <f t="shared" ref="N193:AA193" si="34">STDEV(N88:N89,N28:N30)</f>
        <v>1.4380176532817672</v>
      </c>
      <c r="O193" s="40">
        <f t="shared" si="34"/>
        <v>2.7237886819887489</v>
      </c>
      <c r="P193" s="40">
        <f t="shared" si="34"/>
        <v>0.39183047766859541</v>
      </c>
      <c r="Q193" s="40">
        <f t="shared" si="34"/>
        <v>0.11352224815735475</v>
      </c>
      <c r="R193" s="40">
        <f t="shared" si="34"/>
        <v>0.45725563421602555</v>
      </c>
      <c r="S193" s="40"/>
      <c r="T193" s="40">
        <f t="shared" si="34"/>
        <v>2.159434035576381</v>
      </c>
      <c r="U193" s="40">
        <f t="shared" si="34"/>
        <v>6.6849938893016204E-3</v>
      </c>
      <c r="V193" s="40">
        <f t="shared" si="34"/>
        <v>0.82825810004871081</v>
      </c>
      <c r="W193" s="40">
        <f t="shared" si="34"/>
        <v>1.8106768726086922E-2</v>
      </c>
      <c r="X193" s="40">
        <f t="shared" si="34"/>
        <v>1.8544582443398395E-2</v>
      </c>
      <c r="Y193" s="40">
        <f t="shared" si="34"/>
        <v>0.25245060174220441</v>
      </c>
      <c r="Z193" s="40">
        <f t="shared" si="34"/>
        <v>2.8195839526732782</v>
      </c>
      <c r="AA193" s="40">
        <f t="shared" si="34"/>
        <v>0.84714806773235207</v>
      </c>
    </row>
    <row r="194" spans="2:27" x14ac:dyDescent="0.2">
      <c r="B194" s="42" t="s">
        <v>1245</v>
      </c>
      <c r="J194" t="s">
        <v>1742</v>
      </c>
      <c r="M194" s="40">
        <f>AVERAGE(M52:M65)</f>
        <v>0.68264649999999993</v>
      </c>
      <c r="N194" s="40">
        <f t="shared" ref="N194:AA194" si="35">AVERAGE(N52:N65)</f>
        <v>16.592102142857144</v>
      </c>
      <c r="O194" s="40">
        <f t="shared" si="35"/>
        <v>52.553577857142848</v>
      </c>
      <c r="P194" s="40">
        <f t="shared" si="35"/>
        <v>22.381589285714288</v>
      </c>
      <c r="Q194" s="40">
        <f t="shared" si="35"/>
        <v>0.480327</v>
      </c>
      <c r="R194" s="40">
        <f t="shared" si="35"/>
        <v>2.7811566428571433</v>
      </c>
      <c r="S194" s="40"/>
      <c r="T194" s="40">
        <f t="shared" si="35"/>
        <v>4.1139704285714283</v>
      </c>
      <c r="U194" s="40">
        <f t="shared" si="35"/>
        <v>0.22126614285714288</v>
      </c>
      <c r="V194" s="40">
        <f t="shared" si="35"/>
        <v>8.4629928571428564E-2</v>
      </c>
      <c r="W194" s="40">
        <f t="shared" si="35"/>
        <v>8.4467142857142852E-2</v>
      </c>
      <c r="X194" s="40" t="e">
        <f t="shared" si="35"/>
        <v>#DIV/0!</v>
      </c>
      <c r="Y194" s="40">
        <f t="shared" si="35"/>
        <v>99.975730714285689</v>
      </c>
      <c r="Z194" s="40">
        <f t="shared" si="35"/>
        <v>91.406010427911866</v>
      </c>
      <c r="AA194" s="40">
        <f t="shared" si="35"/>
        <v>7.2629930572940244</v>
      </c>
    </row>
    <row r="195" spans="2:27" x14ac:dyDescent="0.2">
      <c r="B195" t="s">
        <v>1668</v>
      </c>
      <c r="J195" t="s">
        <v>1742</v>
      </c>
      <c r="M195" s="40">
        <f>STDEV(M52:M65)</f>
        <v>1.5630019025284936E-2</v>
      </c>
      <c r="N195" s="40">
        <f t="shared" ref="N195:AA195" si="36">STDEV(N52:N65)</f>
        <v>0.17761780524826043</v>
      </c>
      <c r="O195" s="40">
        <f t="shared" si="36"/>
        <v>0.19612182780406875</v>
      </c>
      <c r="P195" s="40">
        <f t="shared" si="36"/>
        <v>0.21923490957503464</v>
      </c>
      <c r="Q195" s="40">
        <f t="shared" si="36"/>
        <v>1.5178380687928874E-2</v>
      </c>
      <c r="R195" s="40">
        <f t="shared" si="36"/>
        <v>7.1736756146351457E-2</v>
      </c>
      <c r="S195" s="40"/>
      <c r="T195" s="40">
        <f t="shared" si="36"/>
        <v>2.4734129107880014E-2</v>
      </c>
      <c r="U195" s="40">
        <f t="shared" si="36"/>
        <v>5.0639818151505898E-3</v>
      </c>
      <c r="V195" s="40">
        <f t="shared" si="36"/>
        <v>3.4114099152535333E-3</v>
      </c>
      <c r="W195" s="40">
        <f t="shared" si="36"/>
        <v>6.69207661063719E-3</v>
      </c>
      <c r="X195" s="40" t="e">
        <f t="shared" si="36"/>
        <v>#DIV/0!</v>
      </c>
      <c r="Y195" s="40">
        <f t="shared" si="36"/>
        <v>0.42982100847936755</v>
      </c>
      <c r="Z195" s="40">
        <f t="shared" si="36"/>
        <v>0.14404903778423342</v>
      </c>
      <c r="AA195" s="40">
        <f t="shared" si="36"/>
        <v>0.20942433926519058</v>
      </c>
    </row>
  </sheetData>
  <phoneticPr fontId="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8FC4-5249-1940-B511-EC065B600966}">
  <dimension ref="A1:T35"/>
  <sheetViews>
    <sheetView workbookViewId="0">
      <pane xSplit="3" ySplit="1" topLeftCell="L2" activePane="bottomRight" state="frozen"/>
      <selection pane="topRight" activeCell="D1" sqref="D1"/>
      <selection pane="bottomLeft" activeCell="A2" sqref="A2"/>
      <selection pane="bottomRight" activeCell="T21" sqref="T1:T21"/>
    </sheetView>
  </sheetViews>
  <sheetFormatPr baseColWidth="10" defaultRowHeight="16" x14ac:dyDescent="0.2"/>
  <cols>
    <col min="3" max="5" width="14.5" customWidth="1"/>
  </cols>
  <sheetData>
    <row r="1" spans="1:20" x14ac:dyDescent="0.2">
      <c r="A1" t="s">
        <v>1754</v>
      </c>
      <c r="B1" s="1" t="s">
        <v>30</v>
      </c>
      <c r="C1" t="s">
        <v>28</v>
      </c>
      <c r="D1" t="s">
        <v>1743</v>
      </c>
      <c r="E1" t="s">
        <v>1741</v>
      </c>
      <c r="F1" t="s">
        <v>2</v>
      </c>
      <c r="G1" t="s">
        <v>9</v>
      </c>
      <c r="H1" t="s">
        <v>7</v>
      </c>
      <c r="I1" t="s">
        <v>4</v>
      </c>
      <c r="J1" t="s">
        <v>5</v>
      </c>
      <c r="K1" t="s">
        <v>10</v>
      </c>
      <c r="L1" t="s">
        <v>11</v>
      </c>
      <c r="M1" t="s">
        <v>1</v>
      </c>
      <c r="N1" t="s">
        <v>3</v>
      </c>
      <c r="O1" t="s">
        <v>0</v>
      </c>
      <c r="P1" t="s">
        <v>12</v>
      </c>
      <c r="Q1" t="s">
        <v>13</v>
      </c>
      <c r="R1" t="s">
        <v>14</v>
      </c>
      <c r="S1" s="1"/>
      <c r="T1" s="1" t="s">
        <v>1765</v>
      </c>
    </row>
    <row r="2" spans="1:20" x14ac:dyDescent="0.2">
      <c r="A2" t="s">
        <v>1755</v>
      </c>
      <c r="B2" t="s">
        <v>1744</v>
      </c>
      <c r="C2" t="s">
        <v>1755</v>
      </c>
      <c r="F2">
        <v>51.69</v>
      </c>
      <c r="G2">
        <v>0.18</v>
      </c>
      <c r="H2">
        <v>4.5999999999999996</v>
      </c>
      <c r="I2">
        <v>0.57999999999999996</v>
      </c>
      <c r="J2">
        <v>2.9</v>
      </c>
      <c r="K2">
        <v>0.06</v>
      </c>
      <c r="L2">
        <v>0.06</v>
      </c>
      <c r="M2">
        <v>16.48</v>
      </c>
      <c r="N2">
        <v>21.81</v>
      </c>
      <c r="O2">
        <v>0.73</v>
      </c>
      <c r="P2">
        <v>99.1</v>
      </c>
      <c r="Q2">
        <v>91</v>
      </c>
      <c r="R2" s="10">
        <v>7.8385899814471234</v>
      </c>
      <c r="T2">
        <v>14.2</v>
      </c>
    </row>
    <row r="3" spans="1:20" x14ac:dyDescent="0.2">
      <c r="A3" t="s">
        <v>1755</v>
      </c>
      <c r="B3" t="s">
        <v>1744</v>
      </c>
      <c r="C3" t="s">
        <v>1755</v>
      </c>
      <c r="F3">
        <v>51.83</v>
      </c>
      <c r="G3">
        <v>0.13</v>
      </c>
      <c r="H3">
        <v>4.05</v>
      </c>
      <c r="I3">
        <v>0.4</v>
      </c>
      <c r="J3">
        <v>2.88</v>
      </c>
      <c r="K3">
        <v>0.08</v>
      </c>
      <c r="L3">
        <v>0.03</v>
      </c>
      <c r="M3">
        <v>16.37</v>
      </c>
      <c r="N3">
        <v>22.21</v>
      </c>
      <c r="O3">
        <v>0.62</v>
      </c>
      <c r="P3">
        <v>98.59</v>
      </c>
      <c r="Q3">
        <v>91.03</v>
      </c>
      <c r="R3" s="10">
        <v>6.1431623931623927</v>
      </c>
      <c r="T3">
        <v>14.2</v>
      </c>
    </row>
    <row r="4" spans="1:20" x14ac:dyDescent="0.2">
      <c r="A4" t="s">
        <v>1755</v>
      </c>
      <c r="B4" t="s">
        <v>1745</v>
      </c>
      <c r="C4" t="s">
        <v>1755</v>
      </c>
      <c r="F4">
        <v>51.75</v>
      </c>
      <c r="G4">
        <v>0.13</v>
      </c>
      <c r="H4">
        <v>5.08</v>
      </c>
      <c r="I4">
        <v>0.7</v>
      </c>
      <c r="J4">
        <v>3.13</v>
      </c>
      <c r="K4">
        <v>0.1</v>
      </c>
      <c r="L4">
        <v>0.06</v>
      </c>
      <c r="M4">
        <v>16.350000000000001</v>
      </c>
      <c r="N4">
        <v>21.21</v>
      </c>
      <c r="O4">
        <v>0.93</v>
      </c>
      <c r="P4">
        <v>99.45</v>
      </c>
      <c r="Q4">
        <v>90.3</v>
      </c>
      <c r="R4" s="10">
        <v>8.493723849372385</v>
      </c>
      <c r="T4">
        <v>0.48299999999999998</v>
      </c>
    </row>
    <row r="5" spans="1:20" x14ac:dyDescent="0.2">
      <c r="A5" t="s">
        <v>1755</v>
      </c>
      <c r="B5" t="s">
        <v>1745</v>
      </c>
      <c r="C5" t="s">
        <v>1755</v>
      </c>
      <c r="F5">
        <v>51.8</v>
      </c>
      <c r="G5">
        <v>0.15</v>
      </c>
      <c r="H5">
        <v>5.14</v>
      </c>
      <c r="I5">
        <v>0.62</v>
      </c>
      <c r="J5">
        <v>2.99</v>
      </c>
      <c r="K5">
        <v>0.12</v>
      </c>
      <c r="L5">
        <v>0.03</v>
      </c>
      <c r="M5">
        <v>15.94</v>
      </c>
      <c r="N5">
        <v>21.28</v>
      </c>
      <c r="O5">
        <v>0.92</v>
      </c>
      <c r="P5">
        <v>98.97</v>
      </c>
      <c r="Q5">
        <v>90.5</v>
      </c>
      <c r="R5" s="10">
        <v>7.541666666666667</v>
      </c>
      <c r="T5">
        <v>0.48299999999999998</v>
      </c>
    </row>
    <row r="6" spans="1:20" x14ac:dyDescent="0.2">
      <c r="A6" t="s">
        <v>1755</v>
      </c>
      <c r="B6" t="s">
        <v>1746</v>
      </c>
      <c r="C6" t="s">
        <v>1755</v>
      </c>
      <c r="F6">
        <v>53.16</v>
      </c>
      <c r="G6">
        <v>0.03</v>
      </c>
      <c r="H6">
        <v>3.72</v>
      </c>
      <c r="I6">
        <v>0.44</v>
      </c>
      <c r="J6">
        <v>2.85</v>
      </c>
      <c r="K6">
        <v>0.1</v>
      </c>
      <c r="L6">
        <v>0.03</v>
      </c>
      <c r="M6">
        <v>16.850000000000001</v>
      </c>
      <c r="N6">
        <v>22.34</v>
      </c>
      <c r="O6">
        <v>0.8</v>
      </c>
      <c r="P6">
        <v>100.34</v>
      </c>
      <c r="Q6">
        <v>91.33</v>
      </c>
      <c r="R6" s="10">
        <v>7.3099415204678362</v>
      </c>
      <c r="T6">
        <v>5.78</v>
      </c>
    </row>
    <row r="7" spans="1:20" x14ac:dyDescent="0.2">
      <c r="A7" t="s">
        <v>1755</v>
      </c>
      <c r="B7" t="s">
        <v>1746</v>
      </c>
      <c r="C7" t="s">
        <v>1755</v>
      </c>
      <c r="F7">
        <v>52.22</v>
      </c>
      <c r="G7">
        <v>7.0000000000000007E-2</v>
      </c>
      <c r="H7">
        <v>4.4400000000000004</v>
      </c>
      <c r="I7">
        <v>0.64</v>
      </c>
      <c r="J7">
        <v>2.96</v>
      </c>
      <c r="K7">
        <v>0.1</v>
      </c>
      <c r="L7">
        <v>0.05</v>
      </c>
      <c r="M7">
        <v>16.670000000000002</v>
      </c>
      <c r="N7">
        <v>21.75</v>
      </c>
      <c r="O7">
        <v>0.81</v>
      </c>
      <c r="P7">
        <v>99.72</v>
      </c>
      <c r="Q7">
        <v>90.93</v>
      </c>
      <c r="R7" s="10">
        <v>8.7954110898661568</v>
      </c>
      <c r="T7">
        <v>5.78</v>
      </c>
    </row>
    <row r="8" spans="1:20" x14ac:dyDescent="0.2">
      <c r="A8" t="s">
        <v>1755</v>
      </c>
      <c r="B8" t="s">
        <v>1747</v>
      </c>
      <c r="C8" t="s">
        <v>1755</v>
      </c>
      <c r="F8">
        <v>54.45</v>
      </c>
      <c r="G8">
        <v>0</v>
      </c>
      <c r="H8">
        <v>2.4700000000000002</v>
      </c>
      <c r="I8">
        <v>0.09</v>
      </c>
      <c r="J8">
        <v>2.36</v>
      </c>
      <c r="K8">
        <v>0.13</v>
      </c>
      <c r="L8">
        <v>0</v>
      </c>
      <c r="M8">
        <v>17.29</v>
      </c>
      <c r="N8">
        <v>23.95</v>
      </c>
      <c r="O8">
        <v>0.36</v>
      </c>
      <c r="P8">
        <v>101.13</v>
      </c>
      <c r="Q8">
        <v>92.9</v>
      </c>
      <c r="R8" s="10">
        <v>2.3364485981308416</v>
      </c>
      <c r="T8">
        <v>2.57</v>
      </c>
    </row>
    <row r="9" spans="1:20" x14ac:dyDescent="0.2">
      <c r="A9" t="s">
        <v>1755</v>
      </c>
      <c r="B9" t="s">
        <v>1747</v>
      </c>
      <c r="C9" t="s">
        <v>1755</v>
      </c>
      <c r="F9">
        <v>54.36</v>
      </c>
      <c r="G9">
        <v>0.01</v>
      </c>
      <c r="H9">
        <v>2.94</v>
      </c>
      <c r="I9">
        <v>0.12</v>
      </c>
      <c r="J9">
        <v>2.41</v>
      </c>
      <c r="K9">
        <v>0.12</v>
      </c>
      <c r="L9">
        <v>0.03</v>
      </c>
      <c r="M9">
        <v>17.149999999999999</v>
      </c>
      <c r="N9">
        <v>23.36</v>
      </c>
      <c r="O9">
        <v>0.42</v>
      </c>
      <c r="P9">
        <v>100.94</v>
      </c>
      <c r="Q9">
        <v>92.68</v>
      </c>
      <c r="R9" s="10">
        <v>2.736512900703675</v>
      </c>
      <c r="T9">
        <v>2.57</v>
      </c>
    </row>
    <row r="10" spans="1:20" x14ac:dyDescent="0.2">
      <c r="A10" t="s">
        <v>1755</v>
      </c>
      <c r="B10" t="s">
        <v>1748</v>
      </c>
      <c r="C10" t="s">
        <v>1755</v>
      </c>
      <c r="F10">
        <v>52.38</v>
      </c>
      <c r="G10">
        <v>0.05</v>
      </c>
      <c r="H10">
        <v>3.74</v>
      </c>
      <c r="I10">
        <v>0.54</v>
      </c>
      <c r="J10">
        <v>2.86</v>
      </c>
      <c r="K10">
        <v>7.0000000000000007E-2</v>
      </c>
      <c r="L10">
        <v>0.02</v>
      </c>
      <c r="M10">
        <v>16.829999999999998</v>
      </c>
      <c r="N10">
        <v>23.28</v>
      </c>
      <c r="O10">
        <v>0.38</v>
      </c>
      <c r="P10">
        <v>100.16</v>
      </c>
      <c r="Q10">
        <v>91.29</v>
      </c>
      <c r="R10" s="10">
        <v>8.8737201365187701</v>
      </c>
      <c r="T10">
        <v>96</v>
      </c>
    </row>
    <row r="11" spans="1:20" x14ac:dyDescent="0.2">
      <c r="A11" t="s">
        <v>1755</v>
      </c>
      <c r="B11" t="s">
        <v>1748</v>
      </c>
      <c r="C11" t="s">
        <v>1755</v>
      </c>
      <c r="F11">
        <v>52.42</v>
      </c>
      <c r="G11">
        <v>0.09</v>
      </c>
      <c r="H11">
        <v>3.62</v>
      </c>
      <c r="I11">
        <v>0.46</v>
      </c>
      <c r="J11">
        <v>2.8</v>
      </c>
      <c r="K11">
        <v>7.0000000000000007E-2</v>
      </c>
      <c r="L11">
        <v>0.08</v>
      </c>
      <c r="M11">
        <v>16.96</v>
      </c>
      <c r="N11">
        <v>22.96</v>
      </c>
      <c r="O11">
        <v>0.36</v>
      </c>
      <c r="P11">
        <v>99.84</v>
      </c>
      <c r="Q11">
        <v>91.54</v>
      </c>
      <c r="R11" s="10">
        <v>7.8744819419775016</v>
      </c>
      <c r="T11">
        <v>96</v>
      </c>
    </row>
    <row r="12" spans="1:20" x14ac:dyDescent="0.2">
      <c r="A12" t="s">
        <v>1755</v>
      </c>
      <c r="B12" t="s">
        <v>1749</v>
      </c>
      <c r="C12" t="s">
        <v>1755</v>
      </c>
      <c r="F12">
        <v>52.96</v>
      </c>
      <c r="G12">
        <v>0.09</v>
      </c>
      <c r="H12">
        <v>3.91</v>
      </c>
      <c r="I12">
        <v>0.61</v>
      </c>
      <c r="J12">
        <v>2.83</v>
      </c>
      <c r="K12">
        <v>0.06</v>
      </c>
      <c r="L12">
        <v>0.02</v>
      </c>
      <c r="M12">
        <v>16.899999999999999</v>
      </c>
      <c r="N12">
        <v>23.3</v>
      </c>
      <c r="O12">
        <v>0.33</v>
      </c>
      <c r="P12">
        <v>101.02</v>
      </c>
      <c r="Q12">
        <v>91.42</v>
      </c>
      <c r="R12" s="10">
        <v>9.4535519125683063</v>
      </c>
      <c r="T12">
        <v>17.899999999999999</v>
      </c>
    </row>
    <row r="13" spans="1:20" x14ac:dyDescent="0.2">
      <c r="A13" t="s">
        <v>1755</v>
      </c>
      <c r="B13" t="s">
        <v>1749</v>
      </c>
      <c r="C13" t="s">
        <v>1755</v>
      </c>
      <c r="F13">
        <v>52.98</v>
      </c>
      <c r="G13">
        <v>0.11</v>
      </c>
      <c r="H13">
        <v>3.83</v>
      </c>
      <c r="I13">
        <v>0.47</v>
      </c>
      <c r="J13">
        <v>2.59</v>
      </c>
      <c r="K13">
        <v>0</v>
      </c>
      <c r="L13">
        <v>0</v>
      </c>
      <c r="M13">
        <v>16.760000000000002</v>
      </c>
      <c r="N13">
        <v>23.05</v>
      </c>
      <c r="O13">
        <v>0.33</v>
      </c>
      <c r="P13">
        <v>100.14</v>
      </c>
      <c r="Q13">
        <v>92.02</v>
      </c>
      <c r="R13" s="10">
        <v>7.5268817204301079</v>
      </c>
      <c r="T13">
        <v>17.899999999999999</v>
      </c>
    </row>
    <row r="14" spans="1:20" x14ac:dyDescent="0.2">
      <c r="A14" t="s">
        <v>1755</v>
      </c>
      <c r="B14" t="s">
        <v>1750</v>
      </c>
      <c r="C14" t="s">
        <v>1755</v>
      </c>
      <c r="F14">
        <v>53.45</v>
      </c>
      <c r="G14">
        <v>0.03</v>
      </c>
      <c r="H14">
        <v>2.29</v>
      </c>
      <c r="I14">
        <v>0.57999999999999996</v>
      </c>
      <c r="J14">
        <v>2.77</v>
      </c>
      <c r="K14">
        <v>0.17</v>
      </c>
      <c r="L14">
        <v>0.03</v>
      </c>
      <c r="M14">
        <v>17.350000000000001</v>
      </c>
      <c r="N14">
        <v>22.86</v>
      </c>
      <c r="O14">
        <v>0.51</v>
      </c>
      <c r="P14">
        <v>100.04</v>
      </c>
      <c r="Q14">
        <v>91.79</v>
      </c>
      <c r="R14" s="10">
        <v>14.447345517841601</v>
      </c>
      <c r="T14">
        <v>25.3</v>
      </c>
    </row>
    <row r="15" spans="1:20" x14ac:dyDescent="0.2">
      <c r="A15" t="s">
        <v>1755</v>
      </c>
      <c r="B15" t="s">
        <v>1750</v>
      </c>
      <c r="C15" t="s">
        <v>1755</v>
      </c>
      <c r="F15">
        <v>53.85</v>
      </c>
      <c r="G15">
        <v>0.05</v>
      </c>
      <c r="H15">
        <v>2.2799999999999998</v>
      </c>
      <c r="I15">
        <v>0.56999999999999995</v>
      </c>
      <c r="J15">
        <v>2.78</v>
      </c>
      <c r="K15">
        <v>0.13</v>
      </c>
      <c r="L15">
        <v>0.04</v>
      </c>
      <c r="M15">
        <v>17.48</v>
      </c>
      <c r="N15">
        <v>22.89</v>
      </c>
      <c r="O15">
        <v>0.5</v>
      </c>
      <c r="P15">
        <v>100.55</v>
      </c>
      <c r="Q15">
        <v>91.82</v>
      </c>
      <c r="R15" s="10">
        <v>14.285714285714285</v>
      </c>
      <c r="T15">
        <v>25.3</v>
      </c>
    </row>
    <row r="16" spans="1:20" x14ac:dyDescent="0.2">
      <c r="A16" t="s">
        <v>1755</v>
      </c>
      <c r="B16" t="s">
        <v>1751</v>
      </c>
      <c r="C16" t="s">
        <v>1755</v>
      </c>
      <c r="F16">
        <v>52.1</v>
      </c>
      <c r="G16">
        <v>0.06</v>
      </c>
      <c r="H16">
        <v>3.58</v>
      </c>
      <c r="I16">
        <v>0.46</v>
      </c>
      <c r="J16">
        <v>2.63</v>
      </c>
      <c r="K16">
        <v>0.17</v>
      </c>
      <c r="L16">
        <v>0.12</v>
      </c>
      <c r="M16">
        <v>16.97</v>
      </c>
      <c r="N16">
        <v>23.29</v>
      </c>
      <c r="O16">
        <v>0.41</v>
      </c>
      <c r="P16">
        <v>99.79</v>
      </c>
      <c r="Q16">
        <v>92</v>
      </c>
      <c r="R16" s="10">
        <v>7.9497907949790791</v>
      </c>
      <c r="T16">
        <v>1.74</v>
      </c>
    </row>
    <row r="17" spans="1:20" x14ac:dyDescent="0.2">
      <c r="A17" t="s">
        <v>1755</v>
      </c>
      <c r="B17" t="s">
        <v>1751</v>
      </c>
      <c r="C17" t="s">
        <v>1755</v>
      </c>
      <c r="F17">
        <v>52.45</v>
      </c>
      <c r="G17">
        <v>0.06</v>
      </c>
      <c r="H17">
        <v>3.42</v>
      </c>
      <c r="I17">
        <v>0.36</v>
      </c>
      <c r="J17">
        <v>2.54</v>
      </c>
      <c r="K17">
        <v>0.11</v>
      </c>
      <c r="L17">
        <v>7.0000000000000007E-2</v>
      </c>
      <c r="M17">
        <v>17.16</v>
      </c>
      <c r="N17">
        <v>23.2</v>
      </c>
      <c r="O17">
        <v>0.41</v>
      </c>
      <c r="P17">
        <v>99.78</v>
      </c>
      <c r="Q17">
        <v>92.32</v>
      </c>
      <c r="R17" s="10">
        <v>6.6115702479338845</v>
      </c>
      <c r="T17">
        <v>1.74</v>
      </c>
    </row>
    <row r="18" spans="1:20" x14ac:dyDescent="0.2">
      <c r="A18" t="s">
        <v>1755</v>
      </c>
      <c r="B18" t="s">
        <v>1752</v>
      </c>
      <c r="C18" t="s">
        <v>1755</v>
      </c>
      <c r="F18">
        <v>52.15</v>
      </c>
      <c r="G18">
        <v>0.1</v>
      </c>
      <c r="H18">
        <v>3.76</v>
      </c>
      <c r="I18">
        <v>0.41</v>
      </c>
      <c r="J18">
        <v>2.85</v>
      </c>
      <c r="K18">
        <v>0.06</v>
      </c>
      <c r="L18">
        <v>0.1</v>
      </c>
      <c r="M18">
        <v>16.989999999999998</v>
      </c>
      <c r="N18">
        <v>22.95</v>
      </c>
      <c r="O18">
        <v>0.37</v>
      </c>
      <c r="P18">
        <v>99.76</v>
      </c>
      <c r="Q18">
        <v>91.41</v>
      </c>
      <c r="R18" s="10">
        <v>6.7396313364055311</v>
      </c>
      <c r="T18">
        <v>2.3199999999999998</v>
      </c>
    </row>
    <row r="19" spans="1:20" x14ac:dyDescent="0.2">
      <c r="A19" t="s">
        <v>1755</v>
      </c>
      <c r="B19" t="s">
        <v>1752</v>
      </c>
      <c r="C19" t="s">
        <v>1755</v>
      </c>
      <c r="F19">
        <v>51.76</v>
      </c>
      <c r="G19">
        <v>0.08</v>
      </c>
      <c r="H19">
        <v>3.91</v>
      </c>
      <c r="I19">
        <v>0.53</v>
      </c>
      <c r="J19">
        <v>2.79</v>
      </c>
      <c r="K19">
        <v>0.14000000000000001</v>
      </c>
      <c r="L19">
        <v>0.04</v>
      </c>
      <c r="M19">
        <v>16.66</v>
      </c>
      <c r="N19">
        <v>22.86</v>
      </c>
      <c r="O19">
        <v>0.37</v>
      </c>
      <c r="P19">
        <v>99.15</v>
      </c>
      <c r="Q19">
        <v>91.41</v>
      </c>
      <c r="R19" s="10">
        <v>8.2926829268292686</v>
      </c>
      <c r="T19">
        <v>2.3199999999999998</v>
      </c>
    </row>
    <row r="20" spans="1:20" x14ac:dyDescent="0.2">
      <c r="A20" t="s">
        <v>1755</v>
      </c>
      <c r="B20" t="s">
        <v>1753</v>
      </c>
      <c r="C20" t="s">
        <v>1755</v>
      </c>
      <c r="F20">
        <v>52.61</v>
      </c>
      <c r="G20">
        <v>0.27</v>
      </c>
      <c r="H20">
        <v>4.34</v>
      </c>
      <c r="I20">
        <v>0.93</v>
      </c>
      <c r="J20">
        <v>2.97</v>
      </c>
      <c r="K20">
        <v>7.0000000000000007E-2</v>
      </c>
      <c r="L20">
        <v>0.06</v>
      </c>
      <c r="M20">
        <v>16.559999999999999</v>
      </c>
      <c r="N20">
        <v>21.41</v>
      </c>
      <c r="O20">
        <v>0.78</v>
      </c>
      <c r="P20">
        <v>100</v>
      </c>
      <c r="Q20">
        <v>90.85</v>
      </c>
      <c r="R20" s="10">
        <v>12.529439472444654</v>
      </c>
      <c r="T20">
        <v>18.7</v>
      </c>
    </row>
    <row r="21" spans="1:20" x14ac:dyDescent="0.2">
      <c r="A21" t="s">
        <v>1755</v>
      </c>
      <c r="B21" t="s">
        <v>1753</v>
      </c>
      <c r="C21" t="s">
        <v>1755</v>
      </c>
      <c r="F21">
        <v>52.05</v>
      </c>
      <c r="G21">
        <v>0.28999999999999998</v>
      </c>
      <c r="H21">
        <v>4.76</v>
      </c>
      <c r="I21">
        <v>1</v>
      </c>
      <c r="J21">
        <v>3.03</v>
      </c>
      <c r="K21">
        <v>7.0000000000000007E-2</v>
      </c>
      <c r="L21">
        <v>0.03</v>
      </c>
      <c r="M21">
        <v>16.350000000000001</v>
      </c>
      <c r="N21">
        <v>21.21</v>
      </c>
      <c r="O21">
        <v>0.84</v>
      </c>
      <c r="P21">
        <v>99.63</v>
      </c>
      <c r="Q21">
        <v>90.57</v>
      </c>
      <c r="R21" s="10">
        <v>12.360515021459229</v>
      </c>
      <c r="T21">
        <v>18.7</v>
      </c>
    </row>
    <row r="22" spans="1:20" x14ac:dyDescent="0.2">
      <c r="A22" t="s">
        <v>1761</v>
      </c>
      <c r="B22" t="s">
        <v>1756</v>
      </c>
      <c r="C22" t="s">
        <v>1761</v>
      </c>
      <c r="F22">
        <v>53.3</v>
      </c>
      <c r="H22">
        <v>1.71</v>
      </c>
      <c r="I22">
        <v>0.32</v>
      </c>
      <c r="J22">
        <v>2.04</v>
      </c>
      <c r="K22">
        <v>0.08</v>
      </c>
      <c r="L22">
        <v>0.05</v>
      </c>
      <c r="M22">
        <v>17.87</v>
      </c>
      <c r="N22">
        <v>24.54</v>
      </c>
      <c r="O22">
        <v>0.28999999999999998</v>
      </c>
      <c r="P22">
        <v>100.19</v>
      </c>
      <c r="Q22" s="10">
        <v>93.981406605791477</v>
      </c>
      <c r="R22" s="10">
        <v>11.153561896648851</v>
      </c>
    </row>
    <row r="23" spans="1:20" x14ac:dyDescent="0.2">
      <c r="A23" t="s">
        <v>1761</v>
      </c>
      <c r="B23" t="s">
        <v>1757</v>
      </c>
      <c r="C23" t="s">
        <v>1761</v>
      </c>
      <c r="F23">
        <v>52.15</v>
      </c>
      <c r="G23">
        <v>0.11</v>
      </c>
      <c r="H23">
        <v>3.98</v>
      </c>
      <c r="I23">
        <v>0.44</v>
      </c>
      <c r="J23">
        <v>2.46</v>
      </c>
      <c r="K23">
        <v>0.09</v>
      </c>
      <c r="L23">
        <v>0.06</v>
      </c>
      <c r="M23">
        <v>16.75</v>
      </c>
      <c r="N23">
        <v>23.59</v>
      </c>
      <c r="O23">
        <v>0.59</v>
      </c>
      <c r="P23">
        <v>100.22</v>
      </c>
      <c r="Q23" s="10">
        <v>92.388250499534749</v>
      </c>
      <c r="R23" s="10">
        <v>6.9042891202230212</v>
      </c>
    </row>
    <row r="24" spans="1:20" x14ac:dyDescent="0.2">
      <c r="A24" t="s">
        <v>1761</v>
      </c>
      <c r="B24" t="s">
        <v>1758</v>
      </c>
      <c r="C24" t="s">
        <v>1761</v>
      </c>
      <c r="F24">
        <v>53.44</v>
      </c>
      <c r="G24">
        <v>0.04</v>
      </c>
      <c r="H24">
        <v>3.33</v>
      </c>
      <c r="I24">
        <v>0.41</v>
      </c>
      <c r="J24">
        <v>2.5099999999999998</v>
      </c>
      <c r="K24">
        <v>0.09</v>
      </c>
      <c r="L24">
        <v>0.05</v>
      </c>
      <c r="M24">
        <v>16.989999999999998</v>
      </c>
      <c r="N24">
        <v>23.39</v>
      </c>
      <c r="O24">
        <v>0.56000000000000005</v>
      </c>
      <c r="P24">
        <v>100.8</v>
      </c>
      <c r="Q24" s="10">
        <v>92.346692934405283</v>
      </c>
      <c r="R24" s="10">
        <v>7.6294437355597928</v>
      </c>
    </row>
    <row r="25" spans="1:20" x14ac:dyDescent="0.2">
      <c r="A25" t="s">
        <v>1761</v>
      </c>
      <c r="B25" t="s">
        <v>1759</v>
      </c>
      <c r="C25" t="s">
        <v>1761</v>
      </c>
      <c r="F25">
        <v>52.25</v>
      </c>
      <c r="G25">
        <v>0.12</v>
      </c>
      <c r="H25">
        <v>4.3899999999999997</v>
      </c>
      <c r="I25">
        <v>0.43</v>
      </c>
      <c r="J25">
        <v>2.7</v>
      </c>
      <c r="K25">
        <v>0.1</v>
      </c>
      <c r="L25">
        <v>0.05</v>
      </c>
      <c r="M25">
        <v>16.62</v>
      </c>
      <c r="N25">
        <v>23.04</v>
      </c>
      <c r="O25">
        <v>0.74</v>
      </c>
      <c r="P25">
        <v>100.44</v>
      </c>
      <c r="Q25" s="10">
        <v>91.647776169254143</v>
      </c>
      <c r="R25" s="10">
        <v>6.1657380536249402</v>
      </c>
    </row>
    <row r="26" spans="1:20" x14ac:dyDescent="0.2">
      <c r="A26" t="s">
        <v>1761</v>
      </c>
      <c r="B26" s="9" t="s">
        <v>1760</v>
      </c>
      <c r="C26" t="s">
        <v>1761</v>
      </c>
      <c r="F26" s="9">
        <v>52.14</v>
      </c>
      <c r="G26" s="9">
        <v>0.08</v>
      </c>
      <c r="H26" s="9">
        <v>4.43</v>
      </c>
      <c r="I26" s="9">
        <v>0.43</v>
      </c>
      <c r="J26" s="9">
        <v>2.5499999999999998</v>
      </c>
      <c r="K26" s="9">
        <v>0.08</v>
      </c>
      <c r="L26" s="9">
        <v>0.04</v>
      </c>
      <c r="M26" s="9">
        <v>16.36</v>
      </c>
      <c r="N26" s="9">
        <v>22.5</v>
      </c>
      <c r="O26" s="9">
        <v>0.45</v>
      </c>
      <c r="P26" s="9">
        <v>99.06</v>
      </c>
      <c r="Q26" s="10">
        <v>91.95919567481387</v>
      </c>
      <c r="R26" s="10">
        <v>6.1134690010829207</v>
      </c>
    </row>
    <row r="32" spans="1:20" x14ac:dyDescent="0.2">
      <c r="B32" s="9"/>
    </row>
    <row r="35" spans="19:19" x14ac:dyDescent="0.2">
      <c r="S35" s="10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77BB-E012-0445-A0C6-017BA80DAB73}">
  <dimension ref="A3:S64"/>
  <sheetViews>
    <sheetView topLeftCell="E52" zoomScale="65" workbookViewId="0">
      <selection activeCell="O98" sqref="O98"/>
    </sheetView>
  </sheetViews>
  <sheetFormatPr baseColWidth="10" defaultRowHeight="16" x14ac:dyDescent="0.2"/>
  <cols>
    <col min="1" max="1" width="18.33203125" bestFit="1" customWidth="1"/>
    <col min="2" max="2" width="14" bestFit="1" customWidth="1"/>
    <col min="3" max="3" width="13.1640625" bestFit="1" customWidth="1"/>
    <col min="4" max="4" width="11.83203125" bestFit="1" customWidth="1"/>
    <col min="5" max="5" width="15.6640625" bestFit="1" customWidth="1"/>
    <col min="6" max="6" width="14.83203125" bestFit="1" customWidth="1"/>
    <col min="7" max="7" width="15.6640625" bestFit="1" customWidth="1"/>
    <col min="8" max="8" width="14.83203125" bestFit="1" customWidth="1"/>
    <col min="9" max="9" width="13.5" bestFit="1" customWidth="1"/>
    <col min="10" max="10" width="15" bestFit="1" customWidth="1"/>
    <col min="11" max="11" width="14.1640625" bestFit="1" customWidth="1"/>
    <col min="12" max="12" width="12.83203125" bestFit="1" customWidth="1"/>
    <col min="13" max="13" width="14.5" bestFit="1" customWidth="1"/>
    <col min="14" max="15" width="13.6640625" bestFit="1" customWidth="1"/>
    <col min="16" max="16" width="12.83203125" bestFit="1" customWidth="1"/>
    <col min="17" max="17" width="11.5" bestFit="1" customWidth="1"/>
    <col min="18" max="18" width="14.6640625" bestFit="1" customWidth="1"/>
    <col min="19" max="19" width="13.83203125" bestFit="1" customWidth="1"/>
  </cols>
  <sheetData>
    <row r="3" spans="1:19" x14ac:dyDescent="0.2">
      <c r="A3" s="71" t="s">
        <v>427</v>
      </c>
      <c r="B3" t="s">
        <v>437</v>
      </c>
      <c r="C3" t="s">
        <v>1779</v>
      </c>
      <c r="D3" t="s">
        <v>1780</v>
      </c>
      <c r="E3" t="s">
        <v>432</v>
      </c>
      <c r="F3" t="s">
        <v>1781</v>
      </c>
      <c r="G3" t="s">
        <v>431</v>
      </c>
      <c r="H3" t="s">
        <v>1782</v>
      </c>
      <c r="I3" t="s">
        <v>1783</v>
      </c>
      <c r="J3" t="s">
        <v>1784</v>
      </c>
      <c r="K3" t="s">
        <v>1785</v>
      </c>
      <c r="L3" t="s">
        <v>1786</v>
      </c>
      <c r="M3" t="s">
        <v>430</v>
      </c>
      <c r="N3" t="s">
        <v>1787</v>
      </c>
      <c r="O3" t="s">
        <v>1788</v>
      </c>
      <c r="P3" t="s">
        <v>1789</v>
      </c>
      <c r="Q3" t="s">
        <v>1790</v>
      </c>
      <c r="R3" t="s">
        <v>434</v>
      </c>
      <c r="S3" t="s">
        <v>1796</v>
      </c>
    </row>
    <row r="4" spans="1:19" x14ac:dyDescent="0.2">
      <c r="A4" s="72" t="s">
        <v>1742</v>
      </c>
      <c r="B4">
        <v>0.40163984929963975</v>
      </c>
      <c r="C4">
        <v>1.5027749054059449</v>
      </c>
      <c r="D4">
        <v>194</v>
      </c>
      <c r="E4">
        <v>6.6070944106874058E-2</v>
      </c>
      <c r="F4">
        <v>0.3467330059117138</v>
      </c>
      <c r="G4">
        <v>0.53984525000143258</v>
      </c>
      <c r="H4">
        <v>2.8178239870807933</v>
      </c>
      <c r="I4">
        <v>193</v>
      </c>
      <c r="J4">
        <v>1.7514534037243106E-2</v>
      </c>
      <c r="K4">
        <v>4.2718984657540447E-2</v>
      </c>
      <c r="L4">
        <v>167</v>
      </c>
      <c r="M4">
        <v>4.6325126408980913E-2</v>
      </c>
      <c r="N4">
        <v>0.2537750052710096</v>
      </c>
      <c r="O4">
        <v>83.515517463192623</v>
      </c>
      <c r="P4">
        <v>19.955259238046967</v>
      </c>
      <c r="Q4">
        <v>193</v>
      </c>
      <c r="R4">
        <v>0.14750947238423048</v>
      </c>
      <c r="S4">
        <v>4.9151457546890917E-2</v>
      </c>
    </row>
    <row r="5" spans="1:19" x14ac:dyDescent="0.2">
      <c r="A5" s="72" t="s">
        <v>71</v>
      </c>
      <c r="B5">
        <v>0.11849236943089435</v>
      </c>
      <c r="C5">
        <v>5.5286792198519751E-2</v>
      </c>
      <c r="D5">
        <v>1025</v>
      </c>
      <c r="E5">
        <v>2.8359200231481488E-2</v>
      </c>
      <c r="F5">
        <v>2.3151766121970629E-2</v>
      </c>
      <c r="G5">
        <v>2.2778581067472298E-2</v>
      </c>
      <c r="H5">
        <v>1.2748315797486245E-2</v>
      </c>
      <c r="I5">
        <v>993</v>
      </c>
      <c r="J5">
        <v>1.6186226950354588E-2</v>
      </c>
      <c r="K5">
        <v>9.8958934564939306E-3</v>
      </c>
      <c r="L5">
        <v>846</v>
      </c>
      <c r="M5">
        <v>1.4524973333333321E-2</v>
      </c>
      <c r="N5">
        <v>6.9079605086955018E-3</v>
      </c>
      <c r="O5">
        <v>86.510585891754431</v>
      </c>
      <c r="P5">
        <v>8.7851064293296215</v>
      </c>
      <c r="Q5">
        <v>1034</v>
      </c>
      <c r="R5">
        <v>0.16715257723577245</v>
      </c>
      <c r="S5">
        <v>3.2053421138420697E-2</v>
      </c>
    </row>
    <row r="6" spans="1:19" x14ac:dyDescent="0.2">
      <c r="A6" s="73" t="s">
        <v>53</v>
      </c>
      <c r="B6">
        <v>5.0205254150702434E-2</v>
      </c>
      <c r="C6">
        <v>1.1513875172825766E-2</v>
      </c>
      <c r="D6">
        <v>261</v>
      </c>
      <c r="E6">
        <v>1.3209198198198196E-2</v>
      </c>
      <c r="F6">
        <v>7.9598182731880698E-3</v>
      </c>
      <c r="G6">
        <v>9.4071588652482243E-3</v>
      </c>
      <c r="H6">
        <v>5.1283788988723761E-3</v>
      </c>
      <c r="I6">
        <v>235</v>
      </c>
      <c r="J6">
        <v>1.3414857142857142E-2</v>
      </c>
      <c r="K6">
        <v>8.2913525758434442E-3</v>
      </c>
      <c r="L6">
        <v>175</v>
      </c>
      <c r="M6">
        <v>8.8461149425287308E-3</v>
      </c>
      <c r="N6">
        <v>4.2199663529548194E-3</v>
      </c>
      <c r="O6">
        <v>89.889056660555227</v>
      </c>
      <c r="P6">
        <v>0.59652660700610627</v>
      </c>
      <c r="Q6">
        <v>261</v>
      </c>
      <c r="R6">
        <v>0.14512529757343559</v>
      </c>
      <c r="S6">
        <v>9.0385268485914817E-3</v>
      </c>
    </row>
    <row r="7" spans="1:19" x14ac:dyDescent="0.2">
      <c r="A7" s="18" t="s">
        <v>1250</v>
      </c>
      <c r="B7">
        <v>5.6161645161290331E-2</v>
      </c>
      <c r="C7">
        <v>8.7169532564175499E-3</v>
      </c>
      <c r="D7">
        <v>155</v>
      </c>
      <c r="E7">
        <v>1.5806461538461544E-2</v>
      </c>
      <c r="F7">
        <v>8.2112014277229556E-3</v>
      </c>
      <c r="G7">
        <v>1.0827079470198672E-2</v>
      </c>
      <c r="H7">
        <v>3.6766861520000759E-3</v>
      </c>
      <c r="I7">
        <v>151</v>
      </c>
      <c r="J7">
        <v>1.7452613861386135E-2</v>
      </c>
      <c r="K7">
        <v>5.8201355413259968E-3</v>
      </c>
      <c r="L7">
        <v>101</v>
      </c>
      <c r="M7">
        <v>1.1175716129032252E-2</v>
      </c>
      <c r="N7">
        <v>3.3382276516078194E-3</v>
      </c>
      <c r="O7">
        <v>89.726285744444326</v>
      </c>
      <c r="P7">
        <v>0.1877235307315801</v>
      </c>
      <c r="Q7">
        <v>155</v>
      </c>
      <c r="R7">
        <v>0.14582816129032264</v>
      </c>
      <c r="S7">
        <v>7.9620709050588472E-3</v>
      </c>
    </row>
    <row r="8" spans="1:19" x14ac:dyDescent="0.2">
      <c r="A8" s="18" t="s">
        <v>1249</v>
      </c>
      <c r="B8">
        <v>3.6855612244897938E-2</v>
      </c>
      <c r="C8">
        <v>7.8540858019259478E-3</v>
      </c>
      <c r="D8">
        <v>49</v>
      </c>
      <c r="E8">
        <v>1.2200466666666666E-2</v>
      </c>
      <c r="F8">
        <v>3.5317805680637072E-3</v>
      </c>
      <c r="G8">
        <v>2.9567499999999997E-3</v>
      </c>
      <c r="H8">
        <v>2.7457833885189604E-3</v>
      </c>
      <c r="I8">
        <v>28</v>
      </c>
      <c r="J8">
        <v>3.1193571428571429E-3</v>
      </c>
      <c r="K8">
        <v>2.3104877505632105E-3</v>
      </c>
      <c r="L8">
        <v>28</v>
      </c>
      <c r="M8">
        <v>5.6055306122448998E-3</v>
      </c>
      <c r="N8">
        <v>3.4246150641473582E-3</v>
      </c>
      <c r="O8">
        <v>89.705826821823891</v>
      </c>
      <c r="P8">
        <v>1.0730390535694172</v>
      </c>
      <c r="Q8">
        <v>49</v>
      </c>
      <c r="R8">
        <v>0.14625408163265308</v>
      </c>
      <c r="S8">
        <v>1.2202958399565578E-2</v>
      </c>
    </row>
    <row r="9" spans="1:19" x14ac:dyDescent="0.2">
      <c r="A9" s="18" t="s">
        <v>74</v>
      </c>
      <c r="B9">
        <v>4.3914166666666664E-2</v>
      </c>
      <c r="C9">
        <v>3.2796960757372666E-3</v>
      </c>
      <c r="D9">
        <v>8</v>
      </c>
      <c r="E9">
        <v>8.0018750000000003E-3</v>
      </c>
      <c r="F9">
        <v>3.2300607441214297E-3</v>
      </c>
      <c r="G9">
        <v>5.6940476190476185E-3</v>
      </c>
      <c r="H9">
        <v>1.7120993332701616E-3</v>
      </c>
      <c r="I9">
        <v>7</v>
      </c>
      <c r="M9">
        <v>3.794375E-3</v>
      </c>
      <c r="N9">
        <v>2.8562785113717126E-3</v>
      </c>
      <c r="O9">
        <v>89.926818801307633</v>
      </c>
      <c r="P9">
        <v>9.0526006188329081E-2</v>
      </c>
      <c r="Q9">
        <v>8</v>
      </c>
      <c r="R9">
        <v>0.15927333333333335</v>
      </c>
      <c r="S9">
        <v>5.8655542100020368E-3</v>
      </c>
    </row>
    <row r="10" spans="1:19" x14ac:dyDescent="0.2">
      <c r="A10" s="18" t="s">
        <v>1505</v>
      </c>
      <c r="B10">
        <v>5.5111631578947377E-2</v>
      </c>
      <c r="C10">
        <v>5.1722644429530026E-3</v>
      </c>
      <c r="D10">
        <v>19</v>
      </c>
      <c r="E10">
        <v>2.0155526315789474E-2</v>
      </c>
      <c r="F10">
        <v>5.861700875347254E-3</v>
      </c>
      <c r="G10">
        <v>1.1458842105263158E-2</v>
      </c>
      <c r="H10">
        <v>1.3301738509248358E-3</v>
      </c>
      <c r="I10">
        <v>19</v>
      </c>
      <c r="J10">
        <v>2.067557894736842E-2</v>
      </c>
      <c r="K10">
        <v>3.4980047061112665E-3</v>
      </c>
      <c r="L10">
        <v>19</v>
      </c>
      <c r="M10">
        <v>5.2379999999999996E-3</v>
      </c>
      <c r="N10">
        <v>2.4172671437895396E-3</v>
      </c>
      <c r="O10">
        <v>90.68362019947017</v>
      </c>
      <c r="P10">
        <v>0.32865885472685097</v>
      </c>
      <c r="Q10">
        <v>19</v>
      </c>
      <c r="R10">
        <v>0.14100873684210527</v>
      </c>
      <c r="S10">
        <v>4.9299931918150314E-3</v>
      </c>
    </row>
    <row r="11" spans="1:19" x14ac:dyDescent="0.2">
      <c r="A11" s="18" t="s">
        <v>1245</v>
      </c>
      <c r="B11">
        <v>3.9805233333333336E-2</v>
      </c>
      <c r="C11">
        <v>5.8665191740537295E-3</v>
      </c>
      <c r="D11">
        <v>30</v>
      </c>
      <c r="E11">
        <v>7.3263999999999994E-3</v>
      </c>
      <c r="F11">
        <v>6.1334114858838879E-3</v>
      </c>
      <c r="G11">
        <v>7.8475999999999997E-3</v>
      </c>
      <c r="H11">
        <v>8.6196371817395898E-3</v>
      </c>
      <c r="I11">
        <v>30</v>
      </c>
      <c r="J11">
        <v>3.8780740740740746E-3</v>
      </c>
      <c r="K11">
        <v>2.3058257477349348E-3</v>
      </c>
      <c r="L11">
        <v>27</v>
      </c>
      <c r="M11">
        <v>5.7350666666666659E-3</v>
      </c>
      <c r="N11">
        <v>1.7725056477383584E-3</v>
      </c>
      <c r="O11">
        <v>90.516021651542502</v>
      </c>
      <c r="P11">
        <v>9.684913077555736E-2</v>
      </c>
      <c r="Q11">
        <v>30</v>
      </c>
      <c r="R11">
        <v>0.13848450000000004</v>
      </c>
      <c r="S11">
        <v>3.0314401692914479E-3</v>
      </c>
    </row>
    <row r="12" spans="1:19" x14ac:dyDescent="0.2">
      <c r="A12" s="73" t="s">
        <v>57</v>
      </c>
      <c r="B12">
        <v>6.7840555555555557E-2</v>
      </c>
      <c r="C12">
        <v>1.9701808621620603E-2</v>
      </c>
      <c r="D12">
        <v>6</v>
      </c>
      <c r="E12">
        <v>1.70125E-2</v>
      </c>
      <c r="F12">
        <v>8.0437169234405873E-3</v>
      </c>
      <c r="G12">
        <v>8.1111111111111123E-3</v>
      </c>
      <c r="H12">
        <v>4.2647682842703758E-3</v>
      </c>
      <c r="I12">
        <v>6</v>
      </c>
      <c r="M12">
        <v>6.1105555555555557E-3</v>
      </c>
      <c r="N12">
        <v>2.7488722266628767E-3</v>
      </c>
      <c r="O12">
        <v>90.313082878604234</v>
      </c>
      <c r="P12">
        <v>0.46694523839689422</v>
      </c>
      <c r="Q12">
        <v>6</v>
      </c>
      <c r="R12">
        <v>0.15672722222222221</v>
      </c>
      <c r="S12">
        <v>9.1175240709957701E-3</v>
      </c>
    </row>
    <row r="13" spans="1:19" x14ac:dyDescent="0.2">
      <c r="A13" s="73" t="s">
        <v>71</v>
      </c>
      <c r="B13">
        <v>0.13776859043348277</v>
      </c>
      <c r="C13">
        <v>4.1293465242096997E-2</v>
      </c>
      <c r="D13">
        <v>669</v>
      </c>
      <c r="E13">
        <v>3.5424864306784661E-2</v>
      </c>
      <c r="F13">
        <v>2.2563700371605648E-2</v>
      </c>
      <c r="G13">
        <v>2.6894155354449459E-2</v>
      </c>
      <c r="H13">
        <v>1.0274511113634631E-2</v>
      </c>
      <c r="I13">
        <v>663</v>
      </c>
      <c r="J13">
        <v>1.7405337883959041E-2</v>
      </c>
      <c r="K13">
        <v>1.0155301035579711E-2</v>
      </c>
      <c r="L13">
        <v>586</v>
      </c>
      <c r="M13">
        <v>1.6165916791230708E-2</v>
      </c>
      <c r="N13">
        <v>6.1336377974486652E-3</v>
      </c>
      <c r="O13">
        <v>84.983344559468691</v>
      </c>
      <c r="P13">
        <v>10.409886616418563</v>
      </c>
      <c r="Q13">
        <v>678</v>
      </c>
      <c r="R13">
        <v>0.17578245092177386</v>
      </c>
      <c r="S13">
        <v>3.0740921879108853E-2</v>
      </c>
    </row>
    <row r="14" spans="1:19" x14ac:dyDescent="0.2">
      <c r="A14" s="18" t="s">
        <v>1250</v>
      </c>
      <c r="B14">
        <v>0.10946954347826084</v>
      </c>
      <c r="C14">
        <v>5.7105615620477362E-2</v>
      </c>
      <c r="D14">
        <v>92</v>
      </c>
      <c r="E14">
        <v>4.1011142857142857E-2</v>
      </c>
      <c r="F14">
        <v>2.3200154514383915E-2</v>
      </c>
      <c r="G14">
        <v>1.6663483516483509E-2</v>
      </c>
      <c r="H14">
        <v>1.0903722507436164E-2</v>
      </c>
      <c r="I14">
        <v>91</v>
      </c>
      <c r="J14">
        <v>1.5961823529411761E-2</v>
      </c>
      <c r="K14">
        <v>8.8468224820042046E-3</v>
      </c>
      <c r="L14">
        <v>68</v>
      </c>
      <c r="M14">
        <v>1.6473423913043479E-2</v>
      </c>
      <c r="N14">
        <v>7.5532677845364616E-3</v>
      </c>
      <c r="O14">
        <v>89.562777353894688</v>
      </c>
      <c r="P14">
        <v>2.3750894863990188</v>
      </c>
      <c r="Q14">
        <v>92</v>
      </c>
      <c r="R14">
        <v>0.14859255434782606</v>
      </c>
      <c r="S14">
        <v>3.4189137106629727E-2</v>
      </c>
    </row>
    <row r="15" spans="1:19" x14ac:dyDescent="0.2">
      <c r="A15" s="18" t="s">
        <v>1249</v>
      </c>
      <c r="B15">
        <v>0.14430359417475722</v>
      </c>
      <c r="C15">
        <v>3.2977189462486643E-2</v>
      </c>
      <c r="D15">
        <v>515</v>
      </c>
      <c r="E15">
        <v>2.1771555555555554E-2</v>
      </c>
      <c r="F15">
        <v>1.0791264790457965E-2</v>
      </c>
      <c r="G15">
        <v>2.8456501960784295E-2</v>
      </c>
      <c r="H15">
        <v>7.6519808038823349E-3</v>
      </c>
      <c r="I15">
        <v>510</v>
      </c>
      <c r="J15">
        <v>1.6527580851063851E-2</v>
      </c>
      <c r="K15">
        <v>8.7071599743931832E-3</v>
      </c>
      <c r="L15">
        <v>470</v>
      </c>
      <c r="M15">
        <v>1.6481621359223309E-2</v>
      </c>
      <c r="N15">
        <v>5.5536424386970146E-3</v>
      </c>
      <c r="O15">
        <v>85.2514850764979</v>
      </c>
      <c r="P15">
        <v>3.0236985979774582</v>
      </c>
      <c r="Q15">
        <v>515</v>
      </c>
      <c r="R15">
        <v>0.18213655145631072</v>
      </c>
      <c r="S15">
        <v>2.6218146129608714E-2</v>
      </c>
    </row>
    <row r="16" spans="1:19" x14ac:dyDescent="0.2">
      <c r="A16" s="18" t="s">
        <v>74</v>
      </c>
      <c r="B16">
        <v>0.14595083333333336</v>
      </c>
      <c r="C16">
        <v>6.5702005085249539E-3</v>
      </c>
      <c r="D16">
        <v>2</v>
      </c>
      <c r="E16">
        <v>0.10557166666666666</v>
      </c>
      <c r="F16">
        <v>4.7816917566438299E-2</v>
      </c>
      <c r="G16">
        <v>3.0263333333333333E-2</v>
      </c>
      <c r="H16">
        <v>3.7382378498728754E-3</v>
      </c>
      <c r="I16">
        <v>2</v>
      </c>
      <c r="M16">
        <v>6.2358333333333337E-3</v>
      </c>
      <c r="N16">
        <v>2.0635732897627394E-3</v>
      </c>
      <c r="O16">
        <v>92.47799952259858</v>
      </c>
      <c r="P16">
        <v>0.13990769857973293</v>
      </c>
      <c r="Q16">
        <v>2</v>
      </c>
      <c r="R16">
        <v>0.11407416666666667</v>
      </c>
      <c r="S16">
        <v>4.6786898688666888E-4</v>
      </c>
    </row>
    <row r="17" spans="1:19" x14ac:dyDescent="0.2">
      <c r="A17" s="18" t="s">
        <v>1505</v>
      </c>
      <c r="B17">
        <v>9.2379222222222224E-2</v>
      </c>
      <c r="C17">
        <v>2.1316585835786304E-2</v>
      </c>
      <c r="D17">
        <v>9</v>
      </c>
      <c r="E17">
        <v>3.8083555555555558E-2</v>
      </c>
      <c r="F17">
        <v>1.0031852547150867E-2</v>
      </c>
      <c r="G17">
        <v>1.6027111111111114E-2</v>
      </c>
      <c r="H17">
        <v>7.4602841340736551E-3</v>
      </c>
      <c r="I17">
        <v>9</v>
      </c>
      <c r="J17">
        <v>1.7571555555555552E-2</v>
      </c>
      <c r="K17">
        <v>9.687240720544622E-3</v>
      </c>
      <c r="L17">
        <v>9</v>
      </c>
      <c r="M17">
        <v>6.6393333333333339E-3</v>
      </c>
      <c r="N17">
        <v>2.1073913969645013E-3</v>
      </c>
      <c r="O17">
        <v>91.69130475853018</v>
      </c>
      <c r="P17">
        <v>0.28980087952899292</v>
      </c>
      <c r="Q17">
        <v>9</v>
      </c>
      <c r="R17">
        <v>0.13299422222222224</v>
      </c>
      <c r="S17">
        <v>4.2692930263032143E-3</v>
      </c>
    </row>
    <row r="18" spans="1:19" x14ac:dyDescent="0.2">
      <c r="A18" s="18" t="s">
        <v>171</v>
      </c>
      <c r="B18">
        <v>0.20957999999999999</v>
      </c>
      <c r="C18" t="e">
        <v>#DIV/0!</v>
      </c>
      <c r="D18">
        <v>1</v>
      </c>
      <c r="E18">
        <v>0.10846</v>
      </c>
      <c r="F18" t="e">
        <v>#DIV/0!</v>
      </c>
      <c r="G18">
        <v>3.2649999999999998E-2</v>
      </c>
      <c r="H18" t="e">
        <v>#DIV/0!</v>
      </c>
      <c r="I18">
        <v>1</v>
      </c>
      <c r="M18">
        <v>9.3399999999999993E-3</v>
      </c>
      <c r="N18" t="e">
        <v>#DIV/0!</v>
      </c>
      <c r="O18">
        <v>93.104721980410119</v>
      </c>
      <c r="P18" t="e">
        <v>#DIV/0!</v>
      </c>
      <c r="Q18">
        <v>1</v>
      </c>
      <c r="R18">
        <v>0.12209</v>
      </c>
      <c r="S18" t="e">
        <v>#DIV/0!</v>
      </c>
    </row>
    <row r="19" spans="1:19" x14ac:dyDescent="0.2">
      <c r="A19" s="18" t="s">
        <v>1246</v>
      </c>
      <c r="B19">
        <v>0.15878900000000001</v>
      </c>
      <c r="C19">
        <v>3.6616447912640654E-2</v>
      </c>
      <c r="D19">
        <v>24</v>
      </c>
      <c r="E19">
        <v>3.923170833333333E-2</v>
      </c>
      <c r="F19">
        <v>7.2750246823377355E-3</v>
      </c>
      <c r="G19">
        <v>4.369270833333333E-2</v>
      </c>
      <c r="H19">
        <v>9.5706325013788524E-3</v>
      </c>
      <c r="I19">
        <v>24</v>
      </c>
      <c r="J19">
        <v>4.1060958333333328E-2</v>
      </c>
      <c r="K19">
        <v>8.637408505671209E-3</v>
      </c>
      <c r="L19">
        <v>24</v>
      </c>
      <c r="M19">
        <v>1.8311916666666671E-2</v>
      </c>
      <c r="N19">
        <v>6.0904455246234357E-3</v>
      </c>
      <c r="O19">
        <v>86.523927535200684</v>
      </c>
      <c r="P19">
        <v>2.2191540416098183</v>
      </c>
      <c r="Q19">
        <v>24</v>
      </c>
      <c r="R19">
        <v>0.18005383333333327</v>
      </c>
      <c r="S19">
        <v>3.1537028546396832E-2</v>
      </c>
    </row>
    <row r="20" spans="1:19" x14ac:dyDescent="0.2">
      <c r="A20" s="18" t="s">
        <v>543</v>
      </c>
      <c r="B20">
        <v>0.10843875000000001</v>
      </c>
      <c r="C20">
        <v>5.872711831002477E-3</v>
      </c>
      <c r="D20">
        <v>4</v>
      </c>
      <c r="E20">
        <v>2.1435000000000003E-2</v>
      </c>
      <c r="F20">
        <v>5.3645687617924999E-3</v>
      </c>
      <c r="G20">
        <v>4.0094000000000005E-2</v>
      </c>
      <c r="H20">
        <v>9.8752451446352412E-4</v>
      </c>
      <c r="I20">
        <v>4</v>
      </c>
      <c r="J20">
        <v>2.405525E-2</v>
      </c>
      <c r="K20">
        <v>1.3272230093947005E-3</v>
      </c>
      <c r="L20">
        <v>4</v>
      </c>
      <c r="M20">
        <v>7.0842500000000003E-3</v>
      </c>
      <c r="N20">
        <v>1.3677330087898427E-3</v>
      </c>
      <c r="O20">
        <v>90.211455665318212</v>
      </c>
      <c r="P20">
        <v>5.4609161094673432E-2</v>
      </c>
      <c r="Q20">
        <v>4</v>
      </c>
      <c r="R20">
        <v>0.14526675</v>
      </c>
      <c r="S20">
        <v>3.1263602239662044E-3</v>
      </c>
    </row>
    <row r="21" spans="1:19" x14ac:dyDescent="0.2">
      <c r="A21" s="18" t="s">
        <v>544</v>
      </c>
      <c r="B21">
        <v>0.12762666666666667</v>
      </c>
      <c r="C21">
        <v>8.7391079418352308E-2</v>
      </c>
      <c r="D21">
        <v>8</v>
      </c>
      <c r="E21">
        <v>2.6247916666666666E-2</v>
      </c>
      <c r="F21">
        <v>1.6426437067186009E-2</v>
      </c>
      <c r="G21">
        <v>2.6999166666666668E-2</v>
      </c>
      <c r="H21">
        <v>2.0013202447939759E-2</v>
      </c>
      <c r="I21">
        <v>8</v>
      </c>
      <c r="M21">
        <v>1.4089583333333332E-2</v>
      </c>
      <c r="N21">
        <v>1.0549368210601864E-2</v>
      </c>
      <c r="O21">
        <v>86.975160401088488</v>
      </c>
      <c r="P21">
        <v>3.2796313658654817</v>
      </c>
      <c r="Q21">
        <v>8</v>
      </c>
      <c r="R21">
        <v>0.1857729166666667</v>
      </c>
      <c r="S21">
        <v>5.0569777517943247E-2</v>
      </c>
    </row>
    <row r="22" spans="1:19" x14ac:dyDescent="0.2">
      <c r="A22" s="18" t="s">
        <v>1245</v>
      </c>
      <c r="B22">
        <v>8.4359928571428572E-2</v>
      </c>
      <c r="C22">
        <v>4.0121062382329993E-2</v>
      </c>
      <c r="D22">
        <v>14</v>
      </c>
      <c r="E22">
        <v>1.3211285714285712E-2</v>
      </c>
      <c r="F22">
        <v>7.8342183295568735E-3</v>
      </c>
      <c r="G22">
        <v>9.9440714285714289E-3</v>
      </c>
      <c r="H22">
        <v>6.9511944459405466E-3</v>
      </c>
      <c r="I22">
        <v>14</v>
      </c>
      <c r="J22">
        <v>9.6666363636363616E-3</v>
      </c>
      <c r="K22">
        <v>1.5127672076514137E-2</v>
      </c>
      <c r="L22">
        <v>11</v>
      </c>
      <c r="M22">
        <v>1.0664499999999999E-2</v>
      </c>
      <c r="N22">
        <v>5.4724791140621223E-3</v>
      </c>
      <c r="O22">
        <v>88.422389271275591</v>
      </c>
      <c r="P22">
        <v>1.9386535223648744</v>
      </c>
      <c r="Q22">
        <v>14</v>
      </c>
      <c r="R22">
        <v>0.15656371428571431</v>
      </c>
      <c r="S22">
        <v>1.9026679978099242E-2</v>
      </c>
    </row>
    <row r="23" spans="1:19" x14ac:dyDescent="0.2">
      <c r="A23" s="18" t="s">
        <v>71</v>
      </c>
      <c r="O23">
        <v>0</v>
      </c>
      <c r="P23">
        <v>0</v>
      </c>
      <c r="Q23">
        <v>9</v>
      </c>
    </row>
    <row r="24" spans="1:19" x14ac:dyDescent="0.2">
      <c r="A24" s="73" t="s">
        <v>1791</v>
      </c>
      <c r="B24">
        <v>0.17726828089887645</v>
      </c>
      <c r="C24">
        <v>4.3435749754140079E-2</v>
      </c>
      <c r="D24">
        <v>89</v>
      </c>
      <c r="E24">
        <v>4.4761103448275857E-2</v>
      </c>
      <c r="F24">
        <v>2.7152783814303551E-2</v>
      </c>
      <c r="G24">
        <v>2.8415247191011236E-2</v>
      </c>
      <c r="H24">
        <v>1.7749710079118127E-2</v>
      </c>
      <c r="I24">
        <v>89</v>
      </c>
      <c r="J24">
        <v>1.3487294117647059E-2</v>
      </c>
      <c r="K24">
        <v>9.525999964787514E-3</v>
      </c>
      <c r="L24">
        <v>85</v>
      </c>
      <c r="M24">
        <v>1.9411235955056182E-2</v>
      </c>
      <c r="N24">
        <v>8.4597170891102073E-3</v>
      </c>
      <c r="O24">
        <v>87.981077697502258</v>
      </c>
      <c r="P24">
        <v>4.028409509773561</v>
      </c>
      <c r="Q24">
        <v>89</v>
      </c>
      <c r="R24">
        <v>0.16758276404494382</v>
      </c>
      <c r="S24">
        <v>5.0230273665395432E-2</v>
      </c>
    </row>
    <row r="25" spans="1:19" x14ac:dyDescent="0.2">
      <c r="A25" s="18" t="s">
        <v>1250</v>
      </c>
      <c r="B25">
        <v>0.15098389999999998</v>
      </c>
      <c r="C25">
        <v>2.6385241886392779E-2</v>
      </c>
      <c r="D25">
        <v>30</v>
      </c>
      <c r="E25">
        <v>6.5452526315789475E-2</v>
      </c>
      <c r="F25">
        <v>3.5198333569090134E-2</v>
      </c>
      <c r="G25">
        <v>3.3873433333333341E-2</v>
      </c>
      <c r="H25">
        <v>2.5734291774800688E-2</v>
      </c>
      <c r="I25">
        <v>30</v>
      </c>
      <c r="J25">
        <v>7.8287586206896558E-3</v>
      </c>
      <c r="K25">
        <v>4.0325523701778008E-3</v>
      </c>
      <c r="L25">
        <v>29</v>
      </c>
      <c r="M25">
        <v>1.8657266666666669E-2</v>
      </c>
      <c r="N25">
        <v>3.7719137640829193E-3</v>
      </c>
      <c r="O25">
        <v>91.392729461510754</v>
      </c>
      <c r="P25">
        <v>0.42772910449063289</v>
      </c>
      <c r="Q25">
        <v>30</v>
      </c>
      <c r="R25">
        <v>0.12382266666666666</v>
      </c>
      <c r="S25">
        <v>1.0123801706301189E-2</v>
      </c>
    </row>
    <row r="26" spans="1:19" x14ac:dyDescent="0.2">
      <c r="A26" s="18" t="s">
        <v>1249</v>
      </c>
      <c r="B26">
        <v>0.19864187999999999</v>
      </c>
      <c r="C26">
        <v>3.3263735862447415E-2</v>
      </c>
      <c r="D26">
        <v>25</v>
      </c>
      <c r="E26">
        <v>5.3039799999999991E-2</v>
      </c>
      <c r="F26">
        <v>6.0971677605262163E-3</v>
      </c>
      <c r="G26">
        <v>2.3925559999999998E-2</v>
      </c>
      <c r="H26">
        <v>1.6670338271612854E-2</v>
      </c>
      <c r="I26">
        <v>25</v>
      </c>
      <c r="J26">
        <v>1.1592136363636363E-2</v>
      </c>
      <c r="K26">
        <v>6.7781542528742716E-3</v>
      </c>
      <c r="L26">
        <v>22</v>
      </c>
      <c r="M26">
        <v>1.5472199999999998E-2</v>
      </c>
      <c r="N26">
        <v>8.4413836494183058E-3</v>
      </c>
      <c r="O26">
        <v>87.544551745615536</v>
      </c>
      <c r="P26">
        <v>3.7333353772628808</v>
      </c>
      <c r="Q26">
        <v>25</v>
      </c>
      <c r="R26">
        <v>0.1713316</v>
      </c>
      <c r="S26">
        <v>5.0725243351642246E-2</v>
      </c>
    </row>
    <row r="27" spans="1:19" x14ac:dyDescent="0.2">
      <c r="A27" s="18" t="s">
        <v>1505</v>
      </c>
      <c r="B27">
        <v>0.144148625</v>
      </c>
      <c r="C27">
        <v>1.6723343299860829E-2</v>
      </c>
      <c r="D27">
        <v>8</v>
      </c>
      <c r="E27">
        <v>5.0801124999999996E-2</v>
      </c>
      <c r="F27">
        <v>8.931676381404732E-3</v>
      </c>
      <c r="G27">
        <v>2.7119375000000001E-2</v>
      </c>
      <c r="H27">
        <v>4.0536106986769765E-3</v>
      </c>
      <c r="I27">
        <v>8</v>
      </c>
      <c r="J27">
        <v>4.1757499999999998E-3</v>
      </c>
      <c r="K27">
        <v>2.2542560223465557E-3</v>
      </c>
      <c r="L27">
        <v>8</v>
      </c>
      <c r="M27">
        <v>8.2863750000000003E-3</v>
      </c>
      <c r="N27">
        <v>1.3123674286788494E-3</v>
      </c>
      <c r="O27">
        <v>92.004844178465476</v>
      </c>
      <c r="P27">
        <v>0.24437351055514084</v>
      </c>
      <c r="Q27">
        <v>8</v>
      </c>
      <c r="R27">
        <v>0.13578425</v>
      </c>
      <c r="S27">
        <v>8.3973937581001464E-3</v>
      </c>
    </row>
    <row r="28" spans="1:19" x14ac:dyDescent="0.2">
      <c r="A28" s="18" t="s">
        <v>1245</v>
      </c>
      <c r="B28">
        <v>0.19723553846153849</v>
      </c>
      <c r="C28">
        <v>5.1394940926305602E-2</v>
      </c>
      <c r="D28">
        <v>26</v>
      </c>
      <c r="E28">
        <v>2.6189923076923079E-2</v>
      </c>
      <c r="F28">
        <v>7.1572458832882052E-3</v>
      </c>
      <c r="G28">
        <v>2.6833076923076921E-2</v>
      </c>
      <c r="H28">
        <v>3.2149837688309098E-3</v>
      </c>
      <c r="I28">
        <v>26</v>
      </c>
      <c r="J28">
        <v>2.4267423076923072E-2</v>
      </c>
      <c r="K28">
        <v>7.6003995640917749E-3</v>
      </c>
      <c r="L28">
        <v>26</v>
      </c>
      <c r="M28">
        <v>2.7491769230769233E-2</v>
      </c>
      <c r="N28">
        <v>6.5432066469442414E-3</v>
      </c>
      <c r="O28">
        <v>83.226210929394938</v>
      </c>
      <c r="P28">
        <v>0.8134484109938942</v>
      </c>
      <c r="Q28">
        <v>26</v>
      </c>
      <c r="R28">
        <v>0.22425469230769229</v>
      </c>
      <c r="S28">
        <v>1.7226396384082705E-2</v>
      </c>
    </row>
    <row r="29" spans="1:19" x14ac:dyDescent="0.2">
      <c r="A29" s="72" t="s">
        <v>1778</v>
      </c>
      <c r="B29">
        <v>0.16355439657981671</v>
      </c>
      <c r="C29">
        <v>0.60922460358767072</v>
      </c>
      <c r="D29">
        <v>1219</v>
      </c>
      <c r="E29">
        <v>3.8644221288406708E-2</v>
      </c>
      <c r="F29">
        <v>0.1823162007589495</v>
      </c>
      <c r="G29">
        <v>0.10692180796819271</v>
      </c>
      <c r="H29">
        <v>1.1502594358236327</v>
      </c>
      <c r="I29">
        <v>1186</v>
      </c>
      <c r="J29">
        <v>1.6405207486890009E-2</v>
      </c>
      <c r="K29">
        <v>1.9528310514618709E-2</v>
      </c>
      <c r="L29">
        <v>1013</v>
      </c>
      <c r="M29">
        <v>1.9585867260056559E-2</v>
      </c>
      <c r="N29">
        <v>0.10188439718613332</v>
      </c>
      <c r="O29">
        <v>86.039478958818378</v>
      </c>
      <c r="P29">
        <v>11.339371089710262</v>
      </c>
      <c r="Q29">
        <v>1227</v>
      </c>
      <c r="R29">
        <v>0.16402643913798803</v>
      </c>
      <c r="S29">
        <v>3.6031416007037173E-2</v>
      </c>
    </row>
    <row r="30" spans="1:19" x14ac:dyDescent="0.2">
      <c r="A30" s="74" t="s">
        <v>1792</v>
      </c>
    </row>
    <row r="34" spans="1:19" x14ac:dyDescent="0.2">
      <c r="A34" s="70" t="s">
        <v>427</v>
      </c>
      <c r="B34" s="70" t="s">
        <v>437</v>
      </c>
      <c r="C34" s="70" t="s">
        <v>1779</v>
      </c>
      <c r="D34" s="70" t="s">
        <v>1780</v>
      </c>
      <c r="E34" s="70" t="s">
        <v>432</v>
      </c>
      <c r="F34" s="70" t="s">
        <v>1781</v>
      </c>
      <c r="G34" s="70" t="s">
        <v>431</v>
      </c>
      <c r="H34" s="70" t="s">
        <v>1782</v>
      </c>
      <c r="I34" s="70" t="s">
        <v>1783</v>
      </c>
      <c r="J34" s="70" t="s">
        <v>1784</v>
      </c>
      <c r="K34" s="70" t="s">
        <v>1785</v>
      </c>
      <c r="L34" s="70" t="s">
        <v>1786</v>
      </c>
      <c r="M34" s="70" t="s">
        <v>430</v>
      </c>
      <c r="N34" s="70" t="s">
        <v>1787</v>
      </c>
      <c r="O34" s="70" t="s">
        <v>1788</v>
      </c>
      <c r="P34" s="70" t="s">
        <v>1789</v>
      </c>
      <c r="Q34" s="70" t="s">
        <v>1790</v>
      </c>
      <c r="R34" s="70" t="s">
        <v>434</v>
      </c>
      <c r="S34" s="70" t="s">
        <v>1796</v>
      </c>
    </row>
    <row r="35" spans="1:19" x14ac:dyDescent="0.2">
      <c r="A35" s="9" t="s">
        <v>1795</v>
      </c>
    </row>
    <row r="36" spans="1:19" x14ac:dyDescent="0.2">
      <c r="A36" s="18" t="s">
        <v>1250</v>
      </c>
      <c r="B36">
        <v>5.6161645161290331E-2</v>
      </c>
      <c r="C36">
        <v>8.7169532564175499E-3</v>
      </c>
      <c r="D36">
        <v>155</v>
      </c>
      <c r="E36">
        <v>1.5806461538461544E-2</v>
      </c>
      <c r="F36">
        <v>8.2112014277229556E-3</v>
      </c>
      <c r="G36">
        <v>1.0827079470198672E-2</v>
      </c>
      <c r="H36">
        <v>3.6766861520000759E-3</v>
      </c>
      <c r="I36">
        <v>151</v>
      </c>
      <c r="J36">
        <v>1.7452613861386135E-2</v>
      </c>
      <c r="K36">
        <v>5.8201355413259968E-3</v>
      </c>
      <c r="L36">
        <v>101</v>
      </c>
      <c r="M36">
        <v>1.1175716129032252E-2</v>
      </c>
      <c r="N36">
        <v>3.3382276516078194E-3</v>
      </c>
      <c r="O36">
        <v>89.726285744444326</v>
      </c>
      <c r="P36">
        <v>0.1877235307315801</v>
      </c>
      <c r="Q36">
        <v>155</v>
      </c>
      <c r="R36">
        <v>0.14582816129032264</v>
      </c>
      <c r="S36">
        <v>7.9620709050588472E-3</v>
      </c>
    </row>
    <row r="37" spans="1:19" x14ac:dyDescent="0.2">
      <c r="A37" s="18" t="s">
        <v>1249</v>
      </c>
      <c r="B37">
        <v>3.6855612244897938E-2</v>
      </c>
      <c r="C37">
        <v>7.8540858019259478E-3</v>
      </c>
      <c r="D37">
        <v>49</v>
      </c>
      <c r="E37">
        <v>1.2200466666666666E-2</v>
      </c>
      <c r="F37">
        <v>3.5317805680637072E-3</v>
      </c>
      <c r="G37">
        <v>2.9567499999999997E-3</v>
      </c>
      <c r="H37">
        <v>2.7457833885189604E-3</v>
      </c>
      <c r="I37">
        <v>28</v>
      </c>
      <c r="J37">
        <v>3.1193571428571429E-3</v>
      </c>
      <c r="K37">
        <v>2.3104877505632105E-3</v>
      </c>
      <c r="L37">
        <v>28</v>
      </c>
      <c r="M37">
        <v>5.6055306122448998E-3</v>
      </c>
      <c r="N37">
        <v>3.4246150641473582E-3</v>
      </c>
      <c r="O37">
        <v>89.705826821823891</v>
      </c>
      <c r="P37">
        <v>1.0730390535694172</v>
      </c>
      <c r="Q37">
        <v>49</v>
      </c>
      <c r="R37">
        <v>0.14625408163265308</v>
      </c>
      <c r="S37">
        <v>1.2202958399565578E-2</v>
      </c>
    </row>
    <row r="38" spans="1:19" x14ac:dyDescent="0.2">
      <c r="A38" s="18"/>
    </row>
    <row r="39" spans="1:19" x14ac:dyDescent="0.2">
      <c r="A39" s="18" t="s">
        <v>1505</v>
      </c>
      <c r="B39">
        <v>5.5111631578947377E-2</v>
      </c>
      <c r="C39">
        <v>5.1722644429530026E-3</v>
      </c>
      <c r="D39">
        <v>19</v>
      </c>
      <c r="E39">
        <v>2.0155526315789474E-2</v>
      </c>
      <c r="F39">
        <v>5.861700875347254E-3</v>
      </c>
      <c r="G39">
        <v>1.1458842105263158E-2</v>
      </c>
      <c r="H39">
        <v>1.3301738509248358E-3</v>
      </c>
      <c r="I39">
        <v>19</v>
      </c>
      <c r="J39">
        <v>2.067557894736842E-2</v>
      </c>
      <c r="K39">
        <v>3.4980047061112665E-3</v>
      </c>
      <c r="L39">
        <v>19</v>
      </c>
      <c r="M39">
        <v>5.2379999999999996E-3</v>
      </c>
      <c r="N39">
        <v>2.4172671437895396E-3</v>
      </c>
      <c r="O39">
        <v>90.68362019947017</v>
      </c>
      <c r="P39">
        <v>0.32865885472685097</v>
      </c>
      <c r="Q39">
        <v>19</v>
      </c>
      <c r="R39">
        <v>0.14100873684210527</v>
      </c>
      <c r="S39">
        <v>4.9299931918150314E-3</v>
      </c>
    </row>
    <row r="40" spans="1:19" x14ac:dyDescent="0.2">
      <c r="A40" s="18" t="s">
        <v>1635</v>
      </c>
      <c r="B40">
        <v>3.9805233333333336E-2</v>
      </c>
      <c r="C40">
        <v>5.8665191740537295E-3</v>
      </c>
      <c r="D40">
        <v>30</v>
      </c>
      <c r="E40">
        <v>7.3263999999999994E-3</v>
      </c>
      <c r="F40">
        <v>6.1334114858838879E-3</v>
      </c>
      <c r="G40">
        <v>7.8475999999999997E-3</v>
      </c>
      <c r="H40">
        <v>8.6196371817395898E-3</v>
      </c>
      <c r="I40">
        <v>30</v>
      </c>
      <c r="J40">
        <v>3.8780740740740746E-3</v>
      </c>
      <c r="K40">
        <v>2.3058257477349348E-3</v>
      </c>
      <c r="L40">
        <v>27</v>
      </c>
      <c r="M40">
        <v>5.7350666666666659E-3</v>
      </c>
      <c r="N40">
        <v>1.7725056477383584E-3</v>
      </c>
      <c r="O40">
        <v>90.516021651542502</v>
      </c>
      <c r="P40">
        <v>9.684913077555736E-2</v>
      </c>
      <c r="Q40">
        <v>30</v>
      </c>
      <c r="R40">
        <v>0.13848450000000004</v>
      </c>
      <c r="S40">
        <v>3.0314401692914479E-3</v>
      </c>
    </row>
    <row r="42" spans="1:19" x14ac:dyDescent="0.2">
      <c r="A42" s="17" t="s">
        <v>1791</v>
      </c>
      <c r="Q42">
        <v>46</v>
      </c>
    </row>
    <row r="43" spans="1:19" x14ac:dyDescent="0.2">
      <c r="A43" s="18" t="s">
        <v>1250</v>
      </c>
      <c r="B43">
        <v>0.15098389999999998</v>
      </c>
      <c r="C43">
        <v>2.6385241886392779E-2</v>
      </c>
      <c r="D43">
        <v>30</v>
      </c>
      <c r="E43">
        <v>6.5452526315789475E-2</v>
      </c>
      <c r="F43">
        <v>3.5198333569090134E-2</v>
      </c>
      <c r="G43">
        <v>3.3873433333333341E-2</v>
      </c>
      <c r="H43">
        <v>2.5734291774800688E-2</v>
      </c>
      <c r="I43">
        <v>30</v>
      </c>
      <c r="J43">
        <v>7.8287586206896558E-3</v>
      </c>
      <c r="K43">
        <v>4.0325523701778008E-3</v>
      </c>
      <c r="L43">
        <v>29</v>
      </c>
      <c r="M43">
        <v>1.8657266666666669E-2</v>
      </c>
      <c r="N43">
        <v>3.7719137640829193E-3</v>
      </c>
      <c r="O43">
        <v>91.392729461510754</v>
      </c>
      <c r="P43">
        <v>0.42772910449063289</v>
      </c>
      <c r="Q43">
        <v>30</v>
      </c>
      <c r="R43">
        <v>0.12382266666666666</v>
      </c>
      <c r="S43">
        <v>1.0123801706301189E-2</v>
      </c>
    </row>
    <row r="44" spans="1:19" x14ac:dyDescent="0.2">
      <c r="A44" s="18" t="s">
        <v>1249</v>
      </c>
      <c r="B44">
        <v>0.18170837500000003</v>
      </c>
      <c r="C44">
        <v>2.4513463268389987E-2</v>
      </c>
      <c r="D44">
        <v>8</v>
      </c>
      <c r="E44">
        <v>5.3039799999999991E-2</v>
      </c>
      <c r="F44">
        <v>6.0971677605262163E-3</v>
      </c>
      <c r="G44">
        <v>4.1164624999999996E-2</v>
      </c>
      <c r="H44">
        <v>2.054403850920887E-2</v>
      </c>
      <c r="I44">
        <v>8</v>
      </c>
      <c r="J44">
        <v>2.8510000000000002E-3</v>
      </c>
      <c r="K44">
        <v>2.2807126079363881E-3</v>
      </c>
      <c r="L44">
        <v>5</v>
      </c>
      <c r="M44">
        <v>4.9681250000000003E-3</v>
      </c>
      <c r="N44">
        <v>4.7114878583400495E-3</v>
      </c>
      <c r="O44">
        <v>92.84662725686762</v>
      </c>
      <c r="P44">
        <v>0.39747728858599718</v>
      </c>
      <c r="Q44">
        <v>8</v>
      </c>
      <c r="R44">
        <v>0.1713316</v>
      </c>
      <c r="S44">
        <v>5.0725243351642246E-2</v>
      </c>
    </row>
    <row r="45" spans="1:19" x14ac:dyDescent="0.2">
      <c r="A45" s="18" t="s">
        <v>1505</v>
      </c>
      <c r="B45">
        <v>0.144148625</v>
      </c>
      <c r="C45">
        <v>1.6723343299860829E-2</v>
      </c>
      <c r="D45">
        <v>8</v>
      </c>
      <c r="E45">
        <v>5.0801124999999996E-2</v>
      </c>
      <c r="F45">
        <v>8.931676381404732E-3</v>
      </c>
      <c r="G45">
        <v>2.7119375000000001E-2</v>
      </c>
      <c r="H45">
        <v>4.0536106986769765E-3</v>
      </c>
      <c r="I45">
        <v>8</v>
      </c>
      <c r="J45">
        <v>4.1757499999999998E-3</v>
      </c>
      <c r="K45">
        <v>2.2542560223465557E-3</v>
      </c>
      <c r="L45">
        <v>8</v>
      </c>
      <c r="M45">
        <v>8.2863750000000003E-3</v>
      </c>
      <c r="N45">
        <v>1.3123674286788494E-3</v>
      </c>
      <c r="O45">
        <v>92.004844178465476</v>
      </c>
      <c r="P45">
        <v>0.24437351055514084</v>
      </c>
      <c r="Q45">
        <v>8</v>
      </c>
      <c r="R45">
        <v>0.13578425</v>
      </c>
      <c r="S45">
        <v>8.3973937581001464E-3</v>
      </c>
    </row>
    <row r="46" spans="1:19" x14ac:dyDescent="0.2">
      <c r="A46" s="18" t="s">
        <v>1245</v>
      </c>
      <c r="B46">
        <v>0.19723553846153849</v>
      </c>
      <c r="C46">
        <v>5.1394940926305602E-2</v>
      </c>
      <c r="D46">
        <v>26</v>
      </c>
      <c r="E46">
        <v>2.6189923076923079E-2</v>
      </c>
      <c r="F46">
        <v>7.1572458832882052E-3</v>
      </c>
      <c r="G46">
        <v>2.6833076923076921E-2</v>
      </c>
      <c r="H46">
        <v>3.2149837688309098E-3</v>
      </c>
      <c r="I46">
        <v>26</v>
      </c>
      <c r="J46">
        <v>2.4267423076923072E-2</v>
      </c>
      <c r="K46">
        <v>7.6003995640917749E-3</v>
      </c>
      <c r="L46">
        <v>26</v>
      </c>
      <c r="M46">
        <v>2.7491769230769233E-2</v>
      </c>
      <c r="N46">
        <v>6.5432066469442414E-3</v>
      </c>
      <c r="O46">
        <v>83.226210929394938</v>
      </c>
      <c r="P46">
        <v>0.8134484109938942</v>
      </c>
      <c r="Q46">
        <v>26</v>
      </c>
      <c r="R46">
        <v>0.22425469230769229</v>
      </c>
      <c r="S46">
        <v>1.7226396384082705E-2</v>
      </c>
    </row>
    <row r="47" spans="1:19" x14ac:dyDescent="0.2">
      <c r="A47" s="18" t="s">
        <v>1636</v>
      </c>
      <c r="B47">
        <v>0.15878900000000001</v>
      </c>
      <c r="C47">
        <v>3.6616447912640654E-2</v>
      </c>
      <c r="D47">
        <v>24</v>
      </c>
      <c r="E47">
        <v>3.923170833333333E-2</v>
      </c>
      <c r="F47">
        <v>7.2750246823377355E-3</v>
      </c>
      <c r="G47">
        <v>4.369270833333333E-2</v>
      </c>
      <c r="H47">
        <v>9.5706325013788524E-3</v>
      </c>
      <c r="I47">
        <v>24</v>
      </c>
      <c r="J47">
        <v>4.1060958333333328E-2</v>
      </c>
      <c r="K47">
        <v>8.637408505671209E-3</v>
      </c>
      <c r="L47">
        <v>24</v>
      </c>
      <c r="M47">
        <v>1.8311916666666671E-2</v>
      </c>
      <c r="N47">
        <v>6.0904455246234357E-3</v>
      </c>
      <c r="O47">
        <v>86.523927535200684</v>
      </c>
      <c r="P47">
        <v>2.2191540416098183</v>
      </c>
      <c r="Q47">
        <v>24</v>
      </c>
      <c r="R47">
        <v>0.18005383333333327</v>
      </c>
      <c r="S47">
        <v>3.1537028546396832E-2</v>
      </c>
    </row>
    <row r="52" spans="1:5" x14ac:dyDescent="0.2">
      <c r="B52" t="s">
        <v>1794</v>
      </c>
      <c r="C52" t="s">
        <v>1633</v>
      </c>
      <c r="D52" t="s">
        <v>1633</v>
      </c>
      <c r="E52" t="s">
        <v>1633</v>
      </c>
    </row>
    <row r="53" spans="1:5" x14ac:dyDescent="0.2">
      <c r="B53" t="s">
        <v>1793</v>
      </c>
      <c r="C53" t="s">
        <v>3</v>
      </c>
      <c r="D53" t="s">
        <v>7</v>
      </c>
      <c r="E53" t="s">
        <v>8</v>
      </c>
    </row>
    <row r="54" spans="1:5" x14ac:dyDescent="0.2">
      <c r="A54" s="42" t="s">
        <v>74</v>
      </c>
    </row>
    <row r="55" spans="1:5" x14ac:dyDescent="0.2">
      <c r="A55" s="43" t="s">
        <v>172</v>
      </c>
      <c r="B55" s="40">
        <v>0.46685499999999996</v>
      </c>
      <c r="C55">
        <v>5.5111631578947377E-2</v>
      </c>
      <c r="D55">
        <v>1.1458842105263158E-2</v>
      </c>
      <c r="E55">
        <v>2.067557894736842E-2</v>
      </c>
    </row>
    <row r="56" spans="1:5" x14ac:dyDescent="0.2">
      <c r="A56" t="s">
        <v>1668</v>
      </c>
      <c r="B56" s="40">
        <v>1.3034787686236114E-2</v>
      </c>
      <c r="C56">
        <v>5.1722644429530026E-3</v>
      </c>
      <c r="D56">
        <v>1.3301738509248358E-3</v>
      </c>
      <c r="E56">
        <v>3.4980047061112665E-3</v>
      </c>
    </row>
    <row r="58" spans="1:5" x14ac:dyDescent="0.2">
      <c r="A58" s="42" t="s">
        <v>1614</v>
      </c>
    </row>
    <row r="59" spans="1:5" x14ac:dyDescent="0.2">
      <c r="A59" s="43" t="s">
        <v>172</v>
      </c>
      <c r="B59" s="40">
        <v>0.54461539999999986</v>
      </c>
      <c r="C59">
        <v>5.6161645161290331E-2</v>
      </c>
      <c r="D59">
        <v>1.0827079470198672E-2</v>
      </c>
      <c r="E59">
        <v>1.7452613861386135E-2</v>
      </c>
    </row>
    <row r="60" spans="1:5" x14ac:dyDescent="0.2">
      <c r="A60" t="s">
        <v>1668</v>
      </c>
      <c r="B60" s="40">
        <v>1.5125361021953953E-2</v>
      </c>
      <c r="C60">
        <v>8.7169532564175499E-3</v>
      </c>
      <c r="D60">
        <v>3.6766861520000759E-3</v>
      </c>
      <c r="E60">
        <v>5.8201355413259968E-3</v>
      </c>
    </row>
    <row r="62" spans="1:5" x14ac:dyDescent="0.2">
      <c r="A62" s="42" t="s">
        <v>1632</v>
      </c>
    </row>
    <row r="63" spans="1:5" x14ac:dyDescent="0.2">
      <c r="A63" s="43" t="s">
        <v>172</v>
      </c>
      <c r="B63" s="40">
        <v>0.30344899999999997</v>
      </c>
      <c r="C63">
        <v>3.6855612244897938E-2</v>
      </c>
      <c r="D63">
        <v>2.9567499999999997E-3</v>
      </c>
      <c r="E63">
        <v>3.1193571428571429E-3</v>
      </c>
    </row>
    <row r="64" spans="1:5" x14ac:dyDescent="0.2">
      <c r="A64" t="s">
        <v>1668</v>
      </c>
      <c r="B64" s="40">
        <v>1.0821562179278953E-2</v>
      </c>
      <c r="C64">
        <v>7.8540858019259478E-3</v>
      </c>
      <c r="D64">
        <v>2.7457833885189604E-3</v>
      </c>
      <c r="E64">
        <v>2.3104877505632105E-3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37144-2D03-724E-B6BA-E5F7375CAAD3}">
  <sheetPr codeName="Sheet5" filterMode="1"/>
  <dimension ref="A1:AR1247"/>
  <sheetViews>
    <sheetView zoomScale="143" zoomScaleNormal="110" workbookViewId="0">
      <pane xSplit="2" ySplit="1" topLeftCell="D717" activePane="bottomRight" state="frozen"/>
      <selection pane="topRight" activeCell="C1" sqref="C1"/>
      <selection pane="bottomLeft" activeCell="A2" sqref="A2"/>
      <selection pane="bottomRight" activeCell="D720" sqref="D720"/>
    </sheetView>
  </sheetViews>
  <sheetFormatPr baseColWidth="10" defaultRowHeight="16" x14ac:dyDescent="0.2"/>
  <cols>
    <col min="1" max="1" width="14.83203125" customWidth="1"/>
    <col min="2" max="2" width="45.33203125" customWidth="1"/>
    <col min="3" max="3" width="19.83203125" customWidth="1"/>
    <col min="4" max="4" width="22.83203125" customWidth="1"/>
    <col min="5" max="5" width="14.6640625" customWidth="1"/>
    <col min="6" max="7" width="17.33203125" customWidth="1"/>
    <col min="8" max="8" width="14.33203125" customWidth="1"/>
    <col min="9" max="9" width="22.5" customWidth="1"/>
    <col min="10" max="10" width="28.33203125" customWidth="1"/>
    <col min="11" max="11" width="13.1640625" customWidth="1"/>
    <col min="15" max="15" width="14.1640625" customWidth="1"/>
    <col min="28" max="28" width="10.83203125" style="10"/>
    <col min="40" max="40" width="15.5" customWidth="1"/>
  </cols>
  <sheetData>
    <row r="1" spans="1:43" s="35" customFormat="1" ht="48" x14ac:dyDescent="0.2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1766</v>
      </c>
      <c r="H1" s="1" t="s">
        <v>31</v>
      </c>
      <c r="I1" s="1" t="s">
        <v>1773</v>
      </c>
      <c r="J1" s="1" t="s">
        <v>32</v>
      </c>
      <c r="K1" s="33" t="s">
        <v>1775</v>
      </c>
      <c r="L1" s="33" t="s">
        <v>75</v>
      </c>
      <c r="M1" s="33" t="s">
        <v>1743</v>
      </c>
      <c r="N1" s="33" t="s">
        <v>1741</v>
      </c>
      <c r="O1" s="1" t="s">
        <v>0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49" t="s">
        <v>1733</v>
      </c>
      <c r="AC1" s="1" t="s">
        <v>14</v>
      </c>
      <c r="AD1" s="1" t="s">
        <v>15</v>
      </c>
      <c r="AE1" s="1" t="s">
        <v>16</v>
      </c>
      <c r="AF1" s="1" t="s">
        <v>17</v>
      </c>
      <c r="AG1" s="38" t="s">
        <v>1266</v>
      </c>
      <c r="AH1" s="38" t="s">
        <v>1267</v>
      </c>
      <c r="AI1" s="1" t="s">
        <v>18</v>
      </c>
      <c r="AJ1" s="1" t="s">
        <v>19</v>
      </c>
      <c r="AK1" s="1" t="s">
        <v>20</v>
      </c>
      <c r="AL1" s="3" t="s">
        <v>21</v>
      </c>
      <c r="AM1" s="3" t="s">
        <v>22</v>
      </c>
      <c r="AN1" s="3" t="s">
        <v>23</v>
      </c>
      <c r="AO1" s="4" t="s">
        <v>24</v>
      </c>
      <c r="AP1" s="34" t="s">
        <v>1767</v>
      </c>
      <c r="AQ1" s="35" t="s">
        <v>1776</v>
      </c>
    </row>
    <row r="2" spans="1:43" hidden="1" x14ac:dyDescent="0.2">
      <c r="B2" s="18" t="s">
        <v>1662</v>
      </c>
      <c r="C2" t="s">
        <v>1248</v>
      </c>
      <c r="D2" t="s">
        <v>1666</v>
      </c>
      <c r="I2" t="str">
        <f>_xlfn.CONCAT(K2,"_",F2,"_",H2)</f>
        <v>GCB1__</v>
      </c>
      <c r="K2" t="s">
        <v>74</v>
      </c>
      <c r="L2" s="28">
        <v>43282</v>
      </c>
      <c r="M2" s="28"/>
      <c r="N2" s="28" t="s">
        <v>1742</v>
      </c>
      <c r="P2">
        <v>49.595896999999994</v>
      </c>
      <c r="Q2">
        <v>40.885497000000001</v>
      </c>
      <c r="R2">
        <v>4.5240000000000002E-2</v>
      </c>
      <c r="S2">
        <v>8.9730000000000001E-3</v>
      </c>
      <c r="T2">
        <v>9.8571249999999999</v>
      </c>
      <c r="V2">
        <v>4.5999999999999999E-3</v>
      </c>
      <c r="X2">
        <v>3.9690000000000003E-3</v>
      </c>
      <c r="Y2">
        <v>0.156804</v>
      </c>
      <c r="Z2">
        <v>0.39408399999999999</v>
      </c>
      <c r="AA2">
        <v>100.95673000000002</v>
      </c>
      <c r="AB2" s="10">
        <v>89.969032753485067</v>
      </c>
    </row>
    <row r="3" spans="1:43" hidden="1" x14ac:dyDescent="0.2">
      <c r="B3" s="19" t="s">
        <v>518</v>
      </c>
      <c r="C3" t="s">
        <v>1248</v>
      </c>
      <c r="D3" t="s">
        <v>172</v>
      </c>
      <c r="I3" t="str">
        <f t="shared" ref="I3:I66" si="0">_xlfn.CONCAT(K3,"_",F3,"_",H3)</f>
        <v>GCB1__</v>
      </c>
      <c r="K3" t="s">
        <v>74</v>
      </c>
      <c r="L3" s="28">
        <v>43282</v>
      </c>
      <c r="M3" s="28"/>
      <c r="N3" s="28"/>
      <c r="P3">
        <v>49.721074999999999</v>
      </c>
      <c r="Q3">
        <v>40.589269999999999</v>
      </c>
      <c r="R3">
        <v>4.7460000000000002E-2</v>
      </c>
      <c r="S3">
        <v>1.329E-2</v>
      </c>
      <c r="T3">
        <v>9.7961349999999996</v>
      </c>
      <c r="V3">
        <v>6.0949999999999997E-3</v>
      </c>
      <c r="X3">
        <v>6.4850000000000003E-3</v>
      </c>
      <c r="Y3">
        <v>0.15288000000000002</v>
      </c>
      <c r="Z3">
        <v>0.39034999999999997</v>
      </c>
      <c r="AA3">
        <v>100.72305</v>
      </c>
      <c r="AB3" s="10">
        <v>90.047461139975582</v>
      </c>
      <c r="AQ3" t="s">
        <v>53</v>
      </c>
    </row>
    <row r="4" spans="1:43" hidden="1" x14ac:dyDescent="0.2">
      <c r="B4" s="19" t="s">
        <v>519</v>
      </c>
      <c r="C4" t="s">
        <v>1248</v>
      </c>
      <c r="D4" t="s">
        <v>172</v>
      </c>
      <c r="I4" t="str">
        <f t="shared" si="0"/>
        <v>GCB1__</v>
      </c>
      <c r="K4" t="s">
        <v>74</v>
      </c>
      <c r="L4" s="28">
        <v>43282</v>
      </c>
      <c r="M4" s="28"/>
      <c r="N4" s="28"/>
      <c r="P4">
        <v>49.594965000000002</v>
      </c>
      <c r="Q4">
        <v>40.745684999999995</v>
      </c>
      <c r="R4">
        <v>4.1135000000000005E-2</v>
      </c>
      <c r="S4">
        <v>9.4349999999999989E-3</v>
      </c>
      <c r="T4">
        <v>9.9451400000000003</v>
      </c>
      <c r="V4">
        <v>3.6849999999999999E-3</v>
      </c>
      <c r="X4">
        <v>2.2049999999999999E-3</v>
      </c>
      <c r="Y4">
        <v>0.14929000000000001</v>
      </c>
      <c r="Z4">
        <v>0.38988500000000004</v>
      </c>
      <c r="AA4">
        <v>100.88589999999999</v>
      </c>
      <c r="AB4" s="10">
        <v>89.888346468034499</v>
      </c>
      <c r="AQ4" t="s">
        <v>53</v>
      </c>
    </row>
    <row r="5" spans="1:43" hidden="1" x14ac:dyDescent="0.2">
      <c r="B5" s="19" t="s">
        <v>520</v>
      </c>
      <c r="C5" t="s">
        <v>1248</v>
      </c>
      <c r="D5" t="s">
        <v>172</v>
      </c>
      <c r="I5" t="str">
        <f t="shared" si="0"/>
        <v>GCB1__</v>
      </c>
      <c r="K5" t="s">
        <v>74</v>
      </c>
      <c r="L5" s="28">
        <v>43282</v>
      </c>
      <c r="M5" s="28"/>
      <c r="N5" s="28"/>
      <c r="P5">
        <v>49.520296666666667</v>
      </c>
      <c r="Q5">
        <v>41.017346666666661</v>
      </c>
      <c r="R5">
        <v>4.7693333333333331E-2</v>
      </c>
      <c r="S5">
        <v>4.6500000000000005E-3</v>
      </c>
      <c r="T5">
        <v>9.9032733333333347</v>
      </c>
      <c r="V5">
        <v>3.0433333333333337E-3</v>
      </c>
      <c r="X5">
        <v>6.2533333333333338E-3</v>
      </c>
      <c r="Y5">
        <v>0.15866333333333335</v>
      </c>
      <c r="Z5">
        <v>0.39760000000000001</v>
      </c>
      <c r="AA5">
        <v>101.0656</v>
      </c>
      <c r="AB5" s="10">
        <v>89.912978303749696</v>
      </c>
      <c r="AQ5" t="s">
        <v>53</v>
      </c>
    </row>
    <row r="6" spans="1:43" hidden="1" x14ac:dyDescent="0.2">
      <c r="B6" s="19" t="s">
        <v>521</v>
      </c>
      <c r="C6" t="s">
        <v>1248</v>
      </c>
      <c r="D6" t="s">
        <v>172</v>
      </c>
      <c r="I6" t="str">
        <f t="shared" si="0"/>
        <v>GCB1__</v>
      </c>
      <c r="K6" t="s">
        <v>74</v>
      </c>
      <c r="L6" s="28">
        <v>43282</v>
      </c>
      <c r="M6" s="28"/>
      <c r="N6" s="28"/>
      <c r="P6">
        <v>49.588666666666661</v>
      </c>
      <c r="Q6">
        <v>41.044339999999998</v>
      </c>
      <c r="R6">
        <v>4.404333333333333E-2</v>
      </c>
      <c r="S6">
        <v>1.0109999999999999E-2</v>
      </c>
      <c r="T6">
        <v>9.7929600000000008</v>
      </c>
      <c r="V6">
        <v>5.77E-3</v>
      </c>
      <c r="X6">
        <v>1.1833333333333333E-3</v>
      </c>
      <c r="Y6">
        <v>0.16256999999999999</v>
      </c>
      <c r="Z6">
        <v>0.39585666666666669</v>
      </c>
      <c r="AA6">
        <v>101.05086666666666</v>
      </c>
      <c r="AB6" s="10">
        <v>90.02659246919383</v>
      </c>
      <c r="AQ6" t="s">
        <v>53</v>
      </c>
    </row>
    <row r="7" spans="1:43" hidden="1" x14ac:dyDescent="0.2">
      <c r="B7" s="18" t="s">
        <v>1659</v>
      </c>
      <c r="C7" t="s">
        <v>1248</v>
      </c>
      <c r="D7" t="s">
        <v>1666</v>
      </c>
      <c r="I7" t="str">
        <f t="shared" si="0"/>
        <v>GCB1__</v>
      </c>
      <c r="K7" t="s">
        <v>74</v>
      </c>
      <c r="L7" s="28">
        <v>43282</v>
      </c>
      <c r="M7" s="28"/>
      <c r="N7" s="28" t="s">
        <v>1742</v>
      </c>
      <c r="P7">
        <v>49.780276250000007</v>
      </c>
      <c r="Q7">
        <v>41.024326250000001</v>
      </c>
      <c r="R7">
        <v>6.2013749999999999E-2</v>
      </c>
      <c r="S7">
        <v>1.185375E-2</v>
      </c>
      <c r="T7">
        <v>9.7502375000000008</v>
      </c>
      <c r="V7">
        <v>5.8812499999999993E-3</v>
      </c>
      <c r="X7">
        <v>5.41875E-3</v>
      </c>
      <c r="Y7">
        <v>0.15616374999999999</v>
      </c>
      <c r="Z7">
        <v>0.38431375000000001</v>
      </c>
      <c r="AA7">
        <v>101.1846625</v>
      </c>
      <c r="AB7" s="10">
        <v>90.100004054846053</v>
      </c>
    </row>
    <row r="8" spans="1:43" hidden="1" x14ac:dyDescent="0.2">
      <c r="B8" s="19" t="s">
        <v>522</v>
      </c>
      <c r="C8" t="s">
        <v>1248</v>
      </c>
      <c r="D8" t="s">
        <v>172</v>
      </c>
      <c r="I8" t="str">
        <f t="shared" si="0"/>
        <v>GCB1__</v>
      </c>
      <c r="K8" t="s">
        <v>74</v>
      </c>
      <c r="L8" s="28">
        <v>43282</v>
      </c>
      <c r="M8" s="28"/>
      <c r="N8" s="28"/>
      <c r="P8">
        <v>49.954025000000001</v>
      </c>
      <c r="Q8">
        <v>40.879694999999998</v>
      </c>
      <c r="R8">
        <v>4.8945000000000002E-2</v>
      </c>
      <c r="S8">
        <v>7.8700000000000003E-3</v>
      </c>
      <c r="T8">
        <v>9.845320000000001</v>
      </c>
      <c r="V8">
        <v>6.4249999999999993E-3</v>
      </c>
      <c r="X8">
        <v>3.6600000000000001E-3</v>
      </c>
      <c r="Y8">
        <v>0.15257999999999999</v>
      </c>
      <c r="Z8">
        <v>0.39483000000000001</v>
      </c>
      <c r="AA8">
        <v>101.29554999999999</v>
      </c>
      <c r="AB8" s="10">
        <v>90.044481065927471</v>
      </c>
      <c r="AQ8" t="s">
        <v>57</v>
      </c>
    </row>
    <row r="9" spans="1:43" hidden="1" x14ac:dyDescent="0.2">
      <c r="B9" s="19" t="s">
        <v>523</v>
      </c>
      <c r="C9" t="s">
        <v>1248</v>
      </c>
      <c r="D9" t="s">
        <v>172</v>
      </c>
      <c r="I9" t="str">
        <f t="shared" si="0"/>
        <v>GCB1__</v>
      </c>
      <c r="K9" t="s">
        <v>74</v>
      </c>
      <c r="L9" s="28">
        <v>43282</v>
      </c>
      <c r="M9" s="28"/>
      <c r="N9" s="28"/>
      <c r="P9">
        <v>49.581926666666668</v>
      </c>
      <c r="Q9">
        <v>41.223819999999996</v>
      </c>
      <c r="R9">
        <v>5.3596666666666661E-2</v>
      </c>
      <c r="S9">
        <v>1.4423333333333335E-2</v>
      </c>
      <c r="T9">
        <v>9.7445800000000009</v>
      </c>
      <c r="V9">
        <v>5.9066666666666668E-3</v>
      </c>
      <c r="X9">
        <v>9.1599999999999997E-3</v>
      </c>
      <c r="Y9">
        <v>0.16105666666666665</v>
      </c>
      <c r="Z9">
        <v>0.38284000000000001</v>
      </c>
      <c r="AA9">
        <v>101.18616666666667</v>
      </c>
      <c r="AB9" s="10">
        <v>90.069330678172719</v>
      </c>
      <c r="AQ9" t="s">
        <v>57</v>
      </c>
    </row>
    <row r="10" spans="1:43" hidden="1" x14ac:dyDescent="0.2">
      <c r="B10" s="19" t="s">
        <v>524</v>
      </c>
      <c r="C10" t="s">
        <v>1248</v>
      </c>
      <c r="D10" t="s">
        <v>172</v>
      </c>
      <c r="I10" t="str">
        <f t="shared" si="0"/>
        <v>GCB1__</v>
      </c>
      <c r="K10" t="s">
        <v>74</v>
      </c>
      <c r="L10" s="28">
        <v>43282</v>
      </c>
      <c r="M10" s="28"/>
      <c r="N10" s="28"/>
      <c r="P10">
        <v>49.862793333333336</v>
      </c>
      <c r="Q10">
        <v>40.921253333333333</v>
      </c>
      <c r="R10">
        <v>7.9143333333333329E-2</v>
      </c>
      <c r="S10">
        <v>1.1939999999999999E-2</v>
      </c>
      <c r="T10">
        <v>9.6925066666666666</v>
      </c>
      <c r="V10">
        <v>5.4933333333333327E-3</v>
      </c>
      <c r="X10">
        <v>2.8499999999999997E-3</v>
      </c>
      <c r="Y10">
        <v>0.15365999999999999</v>
      </c>
      <c r="Z10">
        <v>0.37877666666666671</v>
      </c>
      <c r="AA10">
        <v>101.10923333333334</v>
      </c>
      <c r="AB10" s="10">
        <v>90.167692757465105</v>
      </c>
      <c r="AQ10" t="s">
        <v>57</v>
      </c>
    </row>
    <row r="11" spans="1:43" hidden="1" x14ac:dyDescent="0.2">
      <c r="B11" s="17" t="s">
        <v>1661</v>
      </c>
      <c r="C11" t="s">
        <v>1248</v>
      </c>
      <c r="D11" t="s">
        <v>1666</v>
      </c>
      <c r="I11" t="str">
        <f t="shared" si="0"/>
        <v>GCB1__</v>
      </c>
      <c r="K11" t="s">
        <v>74</v>
      </c>
      <c r="L11" s="28">
        <v>43282</v>
      </c>
      <c r="M11" s="28"/>
      <c r="N11" s="28" t="s">
        <v>1742</v>
      </c>
      <c r="P11" s="9">
        <v>50.041554761904763</v>
      </c>
      <c r="Q11" s="9">
        <v>40.543496190476198</v>
      </c>
      <c r="R11" s="9">
        <v>7.8200476190476181E-2</v>
      </c>
      <c r="S11" s="9">
        <v>3.7253809523809515E-2</v>
      </c>
      <c r="T11" s="9">
        <v>9.1139904761904766</v>
      </c>
      <c r="V11" s="9">
        <v>1.3140476190476192E-2</v>
      </c>
      <c r="X11" s="9">
        <v>5.3404761904761906E-3</v>
      </c>
      <c r="Y11" s="9">
        <v>0.14896999999999999</v>
      </c>
      <c r="Z11" s="9">
        <v>0.36070952380952381</v>
      </c>
      <c r="AA11" s="9">
        <v>100.34663571428571</v>
      </c>
      <c r="AB11" s="13">
        <v>90.728297261748907</v>
      </c>
    </row>
    <row r="12" spans="1:43" hidden="1" x14ac:dyDescent="0.2">
      <c r="B12" s="18" t="s">
        <v>1660</v>
      </c>
      <c r="C12" t="s">
        <v>1248</v>
      </c>
      <c r="D12" t="s">
        <v>1666</v>
      </c>
      <c r="I12" t="str">
        <f t="shared" si="0"/>
        <v>GCB1__</v>
      </c>
      <c r="K12" t="s">
        <v>74</v>
      </c>
      <c r="L12" s="28">
        <v>43282</v>
      </c>
      <c r="M12" s="28"/>
      <c r="N12" s="28" t="s">
        <v>1742</v>
      </c>
      <c r="P12">
        <v>49.577903333333339</v>
      </c>
      <c r="Q12">
        <v>40.493403333333326</v>
      </c>
      <c r="R12">
        <v>4.3168888888888889E-2</v>
      </c>
      <c r="S12">
        <v>6.8766666666666663E-3</v>
      </c>
      <c r="T12">
        <v>9.9486088888888897</v>
      </c>
      <c r="V12">
        <v>5.5111111111111116E-3</v>
      </c>
      <c r="X12">
        <v>3.642222222222222E-3</v>
      </c>
      <c r="Y12">
        <v>0.1623</v>
      </c>
      <c r="Z12">
        <v>0.36730111111111108</v>
      </c>
      <c r="AA12">
        <v>100.61185333333333</v>
      </c>
      <c r="AB12" s="10">
        <v>89.881575562281185</v>
      </c>
    </row>
    <row r="13" spans="1:43" hidden="1" x14ac:dyDescent="0.2">
      <c r="B13" s="19" t="s">
        <v>525</v>
      </c>
      <c r="C13" t="s">
        <v>1248</v>
      </c>
      <c r="D13" t="s">
        <v>172</v>
      </c>
      <c r="I13" t="str">
        <f t="shared" si="0"/>
        <v>GCB1__</v>
      </c>
      <c r="K13" t="s">
        <v>74</v>
      </c>
      <c r="L13" s="28">
        <v>43282</v>
      </c>
      <c r="M13" s="28"/>
      <c r="N13" s="28"/>
      <c r="P13">
        <v>49.343436666666669</v>
      </c>
      <c r="Q13">
        <v>40.423459999999999</v>
      </c>
      <c r="R13">
        <v>4.655666666666667E-2</v>
      </c>
      <c r="S13">
        <v>8.8299999999999993E-3</v>
      </c>
      <c r="T13">
        <v>9.9300666666666668</v>
      </c>
      <c r="V13">
        <v>6.5899999999999995E-3</v>
      </c>
      <c r="X13">
        <v>4.3233333333333327E-3</v>
      </c>
      <c r="Y13">
        <v>0.15913333333333335</v>
      </c>
      <c r="Z13">
        <v>0.36854333333333328</v>
      </c>
      <c r="AA13">
        <v>100.29248333333334</v>
      </c>
      <c r="AB13" s="10">
        <v>89.855836001515684</v>
      </c>
      <c r="AQ13" t="s">
        <v>53</v>
      </c>
    </row>
    <row r="14" spans="1:43" hidden="1" x14ac:dyDescent="0.2">
      <c r="B14" s="19" t="s">
        <v>526</v>
      </c>
      <c r="C14" t="s">
        <v>1248</v>
      </c>
      <c r="D14" t="s">
        <v>172</v>
      </c>
      <c r="I14" t="str">
        <f t="shared" si="0"/>
        <v>GCB1__</v>
      </c>
      <c r="K14" t="s">
        <v>74</v>
      </c>
      <c r="L14" s="28">
        <v>43282</v>
      </c>
      <c r="M14" s="28"/>
      <c r="N14" s="28"/>
      <c r="P14">
        <v>49.844224999999994</v>
      </c>
      <c r="Q14">
        <v>41.019935000000004</v>
      </c>
      <c r="R14">
        <v>4.4725000000000001E-2</v>
      </c>
      <c r="S14">
        <v>5.0750000000000005E-3</v>
      </c>
      <c r="T14">
        <v>9.9631700000000016</v>
      </c>
      <c r="V14">
        <v>7.0600000000000003E-3</v>
      </c>
      <c r="X14">
        <v>7.8849999999999996E-3</v>
      </c>
      <c r="Y14">
        <v>0.167325</v>
      </c>
      <c r="Z14">
        <v>0.36395</v>
      </c>
      <c r="AA14">
        <v>101.42335</v>
      </c>
      <c r="AB14" s="10">
        <v>89.916978237745894</v>
      </c>
      <c r="AQ14" t="s">
        <v>53</v>
      </c>
    </row>
    <row r="15" spans="1:43" hidden="1" x14ac:dyDescent="0.2">
      <c r="B15" s="19" t="s">
        <v>527</v>
      </c>
      <c r="C15" t="s">
        <v>1248</v>
      </c>
      <c r="D15" t="s">
        <v>172</v>
      </c>
      <c r="I15" t="str">
        <f t="shared" si="0"/>
        <v>GCB1__</v>
      </c>
      <c r="K15" t="s">
        <v>74</v>
      </c>
      <c r="L15" s="28">
        <v>43282</v>
      </c>
      <c r="M15" s="28"/>
      <c r="N15" s="28"/>
      <c r="P15">
        <v>49.288305000000001</v>
      </c>
      <c r="Q15">
        <v>40.003259999999997</v>
      </c>
      <c r="R15">
        <v>3.9959999999999996E-2</v>
      </c>
      <c r="S15">
        <v>3.8249999999999998E-3</v>
      </c>
      <c r="T15">
        <v>10.004045</v>
      </c>
      <c r="X15">
        <v>2E-3</v>
      </c>
      <c r="Y15">
        <v>0.16022500000000001</v>
      </c>
      <c r="Z15">
        <v>0.37028</v>
      </c>
      <c r="AA15">
        <v>99.878715</v>
      </c>
      <c r="AB15" s="10">
        <v>89.777728933798585</v>
      </c>
      <c r="AQ15" t="s">
        <v>53</v>
      </c>
    </row>
    <row r="16" spans="1:43" hidden="1" x14ac:dyDescent="0.2">
      <c r="B16" s="19" t="s">
        <v>528</v>
      </c>
      <c r="C16" t="s">
        <v>1248</v>
      </c>
      <c r="D16" t="s">
        <v>172</v>
      </c>
      <c r="I16" t="str">
        <f t="shared" si="0"/>
        <v>GCB1__</v>
      </c>
      <c r="K16" t="s">
        <v>74</v>
      </c>
      <c r="L16" s="28">
        <v>43282</v>
      </c>
      <c r="M16" s="28"/>
      <c r="N16" s="28"/>
      <c r="P16">
        <v>49.95288</v>
      </c>
      <c r="Q16">
        <v>40.561930000000004</v>
      </c>
      <c r="R16">
        <v>3.9739999999999998E-2</v>
      </c>
      <c r="S16">
        <v>8.8000000000000005E-3</v>
      </c>
      <c r="T16">
        <v>9.9064250000000005</v>
      </c>
      <c r="V16">
        <v>7.6150000000000002E-3</v>
      </c>
      <c r="X16">
        <v>2.0000000000000002E-5</v>
      </c>
      <c r="Y16">
        <v>0.1641</v>
      </c>
      <c r="Z16">
        <v>0.36580999999999997</v>
      </c>
      <c r="AA16">
        <v>101.01255</v>
      </c>
      <c r="AB16" s="10">
        <v>89.988628856447406</v>
      </c>
      <c r="AQ16" t="s">
        <v>53</v>
      </c>
    </row>
    <row r="17" spans="2:43" hidden="1" x14ac:dyDescent="0.2">
      <c r="B17" s="18" t="s">
        <v>1659</v>
      </c>
      <c r="C17" t="s">
        <v>1248</v>
      </c>
      <c r="D17" t="s">
        <v>1666</v>
      </c>
      <c r="I17" t="str">
        <f t="shared" si="0"/>
        <v>GCB1__</v>
      </c>
      <c r="K17" t="s">
        <v>74</v>
      </c>
      <c r="L17" s="28">
        <v>43282</v>
      </c>
      <c r="M17" s="28"/>
      <c r="N17" s="28" t="s">
        <v>1742</v>
      </c>
      <c r="P17">
        <v>49.86279714285714</v>
      </c>
      <c r="Q17">
        <v>40.435381428571432</v>
      </c>
      <c r="R17">
        <v>7.4184285714285716E-2</v>
      </c>
      <c r="S17">
        <v>2.2681428571428575E-2</v>
      </c>
      <c r="T17">
        <v>9.2404342857142847</v>
      </c>
      <c r="V17">
        <v>1.0341428571428573E-2</v>
      </c>
      <c r="X17">
        <v>7.0928571428571429E-3</v>
      </c>
      <c r="Y17">
        <v>0.1568042857142857</v>
      </c>
      <c r="Z17">
        <v>0.35553000000000001</v>
      </c>
      <c r="AA17">
        <v>100.16889142857144</v>
      </c>
      <c r="AB17" s="10">
        <v>90.58128492937314</v>
      </c>
    </row>
    <row r="18" spans="2:43" hidden="1" x14ac:dyDescent="0.2">
      <c r="B18" s="19" t="s">
        <v>529</v>
      </c>
      <c r="C18" t="s">
        <v>1248</v>
      </c>
      <c r="D18" t="s">
        <v>172</v>
      </c>
      <c r="I18" t="str">
        <f t="shared" si="0"/>
        <v>GCB1__</v>
      </c>
      <c r="K18" t="s">
        <v>74</v>
      </c>
      <c r="L18" s="28">
        <v>43282</v>
      </c>
      <c r="M18" s="28"/>
      <c r="N18" s="28"/>
      <c r="P18">
        <v>50.185346666666668</v>
      </c>
      <c r="Q18">
        <v>40.489899999999999</v>
      </c>
      <c r="R18">
        <v>6.8573333333333333E-2</v>
      </c>
      <c r="S18">
        <v>2.3086666666666669E-2</v>
      </c>
      <c r="T18">
        <v>8.98306</v>
      </c>
      <c r="V18">
        <v>1.0706666666666668E-2</v>
      </c>
      <c r="X18">
        <v>7.6633333333333336E-3</v>
      </c>
      <c r="Y18">
        <v>0.15149666666666664</v>
      </c>
      <c r="Z18">
        <v>0.37084</v>
      </c>
      <c r="AA18">
        <v>100.29423000000001</v>
      </c>
      <c r="AB18" s="10">
        <v>90.875008965491858</v>
      </c>
      <c r="AQ18" t="s">
        <v>57</v>
      </c>
    </row>
    <row r="19" spans="2:43" hidden="1" x14ac:dyDescent="0.2">
      <c r="B19" s="19" t="s">
        <v>530</v>
      </c>
      <c r="C19" t="s">
        <v>1248</v>
      </c>
      <c r="D19" t="s">
        <v>172</v>
      </c>
      <c r="I19" t="str">
        <f t="shared" si="0"/>
        <v>GCB1__</v>
      </c>
      <c r="K19" t="s">
        <v>74</v>
      </c>
      <c r="L19" s="28">
        <v>43282</v>
      </c>
      <c r="M19" s="28"/>
      <c r="N19" s="28"/>
      <c r="P19">
        <v>49.136054999999999</v>
      </c>
      <c r="Q19">
        <v>39.923905000000005</v>
      </c>
      <c r="R19">
        <v>5.57E-2</v>
      </c>
      <c r="S19">
        <v>1.4860000000000002E-2</v>
      </c>
      <c r="T19">
        <v>9.9429999999999996</v>
      </c>
      <c r="V19">
        <v>1.5635E-2</v>
      </c>
      <c r="X19">
        <v>8.7650000000000002E-3</v>
      </c>
      <c r="Y19">
        <v>0.173235</v>
      </c>
      <c r="Z19">
        <v>0.37499499999999997</v>
      </c>
      <c r="AA19">
        <v>99.650984999999991</v>
      </c>
      <c r="AB19" s="10">
        <v>89.805502277816544</v>
      </c>
      <c r="AQ19" t="s">
        <v>57</v>
      </c>
    </row>
    <row r="20" spans="2:43" hidden="1" x14ac:dyDescent="0.2">
      <c r="B20" s="19" t="s">
        <v>531</v>
      </c>
      <c r="C20" t="s">
        <v>1248</v>
      </c>
      <c r="D20" t="s">
        <v>172</v>
      </c>
      <c r="I20" t="str">
        <f t="shared" si="0"/>
        <v>GCB1__</v>
      </c>
      <c r="K20" t="s">
        <v>74</v>
      </c>
      <c r="L20" s="28">
        <v>43282</v>
      </c>
      <c r="M20" s="28"/>
      <c r="N20" s="28"/>
      <c r="P20">
        <v>50.105715000000004</v>
      </c>
      <c r="Q20">
        <v>40.865079999999999</v>
      </c>
      <c r="R20">
        <v>0.10108500000000001</v>
      </c>
      <c r="S20">
        <v>2.9894999999999998E-2</v>
      </c>
      <c r="T20">
        <v>8.9239300000000004</v>
      </c>
      <c r="V20">
        <v>4.5000000000000005E-3</v>
      </c>
      <c r="X20">
        <v>4.5649999999999996E-3</v>
      </c>
      <c r="Y20">
        <v>0.14833499999999999</v>
      </c>
      <c r="Z20">
        <v>0.31309999999999999</v>
      </c>
      <c r="AA20">
        <v>100.49879</v>
      </c>
      <c r="AB20" s="10">
        <v>90.916481526751653</v>
      </c>
      <c r="AQ20" t="s">
        <v>57</v>
      </c>
    </row>
    <row r="21" spans="2:43" hidden="1" x14ac:dyDescent="0.2">
      <c r="B21" s="18" t="s">
        <v>1777</v>
      </c>
      <c r="C21" t="s">
        <v>1248</v>
      </c>
      <c r="D21" t="s">
        <v>1666</v>
      </c>
      <c r="I21" t="str">
        <f t="shared" si="0"/>
        <v>GCB1__</v>
      </c>
      <c r="K21" t="s">
        <v>74</v>
      </c>
      <c r="L21" s="28">
        <v>43282</v>
      </c>
      <c r="M21" s="28"/>
      <c r="N21" s="28" t="s">
        <v>1742</v>
      </c>
      <c r="P21">
        <v>51.126388000000006</v>
      </c>
      <c r="Q21">
        <v>40.785024000000007</v>
      </c>
      <c r="R21">
        <v>0.14688000000000001</v>
      </c>
      <c r="S21">
        <v>0.112334</v>
      </c>
      <c r="T21">
        <v>7.4346559999999995</v>
      </c>
      <c r="V21">
        <v>3.0792000000000003E-2</v>
      </c>
      <c r="X21">
        <v>5.9440000000000005E-3</v>
      </c>
      <c r="Y21">
        <v>0.11400800000000003</v>
      </c>
      <c r="Z21">
        <v>0.35609599999999997</v>
      </c>
      <c r="AA21">
        <v>100.11808599999999</v>
      </c>
      <c r="AB21" s="10">
        <v>92.458213586116841</v>
      </c>
    </row>
    <row r="22" spans="2:43" hidden="1" x14ac:dyDescent="0.2">
      <c r="B22" s="19" t="s">
        <v>532</v>
      </c>
      <c r="C22" t="s">
        <v>1248</v>
      </c>
      <c r="D22" t="s">
        <v>171</v>
      </c>
      <c r="I22" t="str">
        <f t="shared" si="0"/>
        <v>GCB1__</v>
      </c>
      <c r="K22" t="s">
        <v>74</v>
      </c>
      <c r="L22" s="28">
        <v>43282</v>
      </c>
      <c r="M22" s="28"/>
      <c r="N22" s="28"/>
      <c r="P22">
        <v>51.312976666666664</v>
      </c>
      <c r="Q22">
        <v>40.785256666666669</v>
      </c>
      <c r="R22">
        <v>0.15059666666666668</v>
      </c>
      <c r="S22">
        <v>0.13938333333333333</v>
      </c>
      <c r="T22">
        <v>7.5459866666666668</v>
      </c>
      <c r="V22">
        <v>3.2906666666666667E-2</v>
      </c>
      <c r="X22">
        <v>4.7766666666666669E-3</v>
      </c>
      <c r="Y22">
        <v>0.11374333333333335</v>
      </c>
      <c r="Z22">
        <v>0.35535</v>
      </c>
      <c r="AA22">
        <v>100.44853333333333</v>
      </c>
      <c r="AB22" s="10">
        <v>92.379069840189871</v>
      </c>
    </row>
    <row r="23" spans="2:43" hidden="1" x14ac:dyDescent="0.2">
      <c r="B23" s="19" t="s">
        <v>533</v>
      </c>
      <c r="C23" t="s">
        <v>1248</v>
      </c>
      <c r="D23" t="s">
        <v>171</v>
      </c>
      <c r="I23" t="str">
        <f t="shared" si="0"/>
        <v>GCB1__</v>
      </c>
      <c r="K23" t="s">
        <v>74</v>
      </c>
      <c r="L23" s="28">
        <v>43282</v>
      </c>
      <c r="M23" s="28"/>
      <c r="N23" s="28"/>
      <c r="P23">
        <v>50.846505000000001</v>
      </c>
      <c r="Q23">
        <v>40.784675</v>
      </c>
      <c r="R23">
        <v>0.14130500000000001</v>
      </c>
      <c r="S23">
        <v>7.175999999999999E-2</v>
      </c>
      <c r="T23">
        <v>7.2676600000000002</v>
      </c>
      <c r="V23">
        <v>2.7619999999999999E-2</v>
      </c>
      <c r="X23">
        <v>7.6950000000000005E-3</v>
      </c>
      <c r="Y23">
        <v>0.11440500000000001</v>
      </c>
      <c r="Z23">
        <v>0.357215</v>
      </c>
      <c r="AA23">
        <v>99.62241499999999</v>
      </c>
      <c r="AB23" s="10">
        <v>92.576929205007289</v>
      </c>
    </row>
    <row r="24" spans="2:43" hidden="1" x14ac:dyDescent="0.2">
      <c r="B24" s="17" t="s">
        <v>1664</v>
      </c>
      <c r="C24" t="s">
        <v>1248</v>
      </c>
      <c r="D24" t="s">
        <v>1666</v>
      </c>
      <c r="I24" t="str">
        <f t="shared" si="0"/>
        <v>Scoria__</v>
      </c>
      <c r="K24" t="s">
        <v>544</v>
      </c>
      <c r="L24" s="28">
        <v>43282</v>
      </c>
      <c r="M24" s="28"/>
      <c r="N24" s="28" t="s">
        <v>1742</v>
      </c>
      <c r="P24" s="9">
        <v>47.505939000000005</v>
      </c>
      <c r="Q24" s="9">
        <v>40.156762999999998</v>
      </c>
      <c r="R24" s="9">
        <v>0.12241999999999997</v>
      </c>
      <c r="S24" s="9">
        <v>2.3573500000000004E-2</v>
      </c>
      <c r="T24" s="9">
        <v>12.394644499999998</v>
      </c>
      <c r="V24" s="9">
        <v>2.3121999999999997E-2</v>
      </c>
      <c r="X24" s="9">
        <v>1.3851499999999999E-2</v>
      </c>
      <c r="Y24" s="9">
        <v>0.18463050000000003</v>
      </c>
      <c r="Z24" s="9">
        <v>0.32331599999999999</v>
      </c>
      <c r="AA24" s="9">
        <v>100.75711799999999</v>
      </c>
      <c r="AB24" s="13">
        <v>87.192088344465319</v>
      </c>
    </row>
    <row r="25" spans="2:43" hidden="1" x14ac:dyDescent="0.2">
      <c r="B25" s="18" t="s">
        <v>1665</v>
      </c>
      <c r="C25" t="s">
        <v>1248</v>
      </c>
      <c r="D25" t="s">
        <v>1666</v>
      </c>
      <c r="I25" t="str">
        <f t="shared" si="0"/>
        <v>Scoria__</v>
      </c>
      <c r="K25" t="s">
        <v>544</v>
      </c>
      <c r="L25" s="28">
        <v>43282</v>
      </c>
      <c r="M25" s="28"/>
      <c r="N25" s="28" t="s">
        <v>1742</v>
      </c>
      <c r="P25">
        <v>48.574744285714289</v>
      </c>
      <c r="Q25">
        <v>40.304345714285716</v>
      </c>
      <c r="R25">
        <v>9.6471428571428569E-2</v>
      </c>
      <c r="S25">
        <v>2.8737142857142857E-2</v>
      </c>
      <c r="T25">
        <v>11.09017857142857</v>
      </c>
      <c r="V25">
        <v>2.5947142857142853E-2</v>
      </c>
      <c r="X25">
        <v>8.6657142857142853E-3</v>
      </c>
      <c r="Y25">
        <v>0.15979285714285713</v>
      </c>
      <c r="Z25">
        <v>0.37633428571428568</v>
      </c>
      <c r="AA25">
        <v>100.67360857142857</v>
      </c>
      <c r="AB25" s="10">
        <v>88.645719518177813</v>
      </c>
    </row>
    <row r="26" spans="2:43" hidden="1" x14ac:dyDescent="0.2">
      <c r="B26" s="19" t="s">
        <v>534</v>
      </c>
      <c r="C26" t="s">
        <v>1248</v>
      </c>
      <c r="D26" t="s">
        <v>1246</v>
      </c>
      <c r="I26" t="str">
        <f t="shared" si="0"/>
        <v>Scoria__</v>
      </c>
      <c r="K26" t="s">
        <v>544</v>
      </c>
      <c r="L26" s="28">
        <v>43282</v>
      </c>
      <c r="M26" s="28"/>
      <c r="N26" s="28"/>
      <c r="P26">
        <v>47.93345333333334</v>
      </c>
      <c r="Q26">
        <v>40.759013333333336</v>
      </c>
      <c r="R26">
        <v>0.14007333333333333</v>
      </c>
      <c r="S26">
        <v>4.6443333333333336E-2</v>
      </c>
      <c r="T26">
        <v>11.922713333333334</v>
      </c>
      <c r="V26">
        <v>4.5286666666666663E-2</v>
      </c>
      <c r="X26">
        <v>1.4396666666666667E-2</v>
      </c>
      <c r="Y26">
        <v>0.17379666666666668</v>
      </c>
      <c r="Z26">
        <v>0.35170999999999997</v>
      </c>
      <c r="AA26">
        <v>101.39409999999999</v>
      </c>
      <c r="AB26" s="10">
        <v>87.754983087002799</v>
      </c>
    </row>
    <row r="27" spans="2:43" hidden="1" x14ac:dyDescent="0.2">
      <c r="B27" s="19" t="s">
        <v>535</v>
      </c>
      <c r="C27" t="s">
        <v>1248</v>
      </c>
      <c r="D27" t="s">
        <v>1246</v>
      </c>
      <c r="I27" t="str">
        <f t="shared" si="0"/>
        <v>Scoria__</v>
      </c>
      <c r="K27" t="s">
        <v>544</v>
      </c>
      <c r="L27" s="28">
        <v>43282</v>
      </c>
      <c r="M27" s="28"/>
      <c r="N27" s="28"/>
      <c r="P27">
        <v>48.12274</v>
      </c>
      <c r="Q27">
        <v>40.163600000000002</v>
      </c>
      <c r="R27">
        <v>0.15565000000000001</v>
      </c>
      <c r="S27">
        <v>3.9969999999999999E-2</v>
      </c>
      <c r="T27">
        <v>12.51844</v>
      </c>
      <c r="V27">
        <v>4.002E-2</v>
      </c>
      <c r="X27">
        <v>1.239E-2</v>
      </c>
      <c r="Y27">
        <v>0.20352999999999999</v>
      </c>
      <c r="Z27">
        <v>0.31522</v>
      </c>
      <c r="AA27">
        <v>101.5849</v>
      </c>
      <c r="AB27" s="10">
        <v>87.265295367007397</v>
      </c>
    </row>
    <row r="28" spans="2:43" hidden="1" x14ac:dyDescent="0.2">
      <c r="B28" s="19" t="s">
        <v>536</v>
      </c>
      <c r="C28" t="s">
        <v>1248</v>
      </c>
      <c r="D28" t="s">
        <v>1246</v>
      </c>
      <c r="I28" t="str">
        <f t="shared" si="0"/>
        <v>Scoria__</v>
      </c>
      <c r="K28" t="s">
        <v>544</v>
      </c>
      <c r="L28" s="28">
        <v>43282</v>
      </c>
      <c r="M28" s="28"/>
      <c r="N28" s="28"/>
      <c r="P28">
        <v>49.366703333333334</v>
      </c>
      <c r="Q28">
        <v>39.896593333333335</v>
      </c>
      <c r="R28">
        <v>3.3143333333333337E-2</v>
      </c>
      <c r="S28">
        <v>7.2866666666666661E-3</v>
      </c>
      <c r="T28">
        <v>9.7815566666666669</v>
      </c>
      <c r="V28">
        <v>1.9166666666666666E-3</v>
      </c>
      <c r="X28">
        <v>1.6933333333333334E-3</v>
      </c>
      <c r="Y28">
        <v>0.13121000000000002</v>
      </c>
      <c r="Z28">
        <v>0.42132999999999998</v>
      </c>
      <c r="AA28">
        <v>99.649353333333337</v>
      </c>
      <c r="AB28" s="10">
        <v>89.996597333076309</v>
      </c>
    </row>
    <row r="29" spans="2:43" hidden="1" x14ac:dyDescent="0.2">
      <c r="B29" s="18" t="s">
        <v>1667</v>
      </c>
      <c r="C29" t="s">
        <v>1248</v>
      </c>
      <c r="D29" t="s">
        <v>1666</v>
      </c>
      <c r="I29" t="str">
        <f t="shared" si="0"/>
        <v>Scoria__</v>
      </c>
      <c r="K29" t="s">
        <v>544</v>
      </c>
      <c r="L29" s="28">
        <v>43282</v>
      </c>
      <c r="M29" s="28"/>
      <c r="N29" s="28" t="s">
        <v>1742</v>
      </c>
      <c r="P29">
        <v>43.270896666666658</v>
      </c>
      <c r="Q29">
        <v>39.50421</v>
      </c>
      <c r="R29">
        <v>0.29755666666666664</v>
      </c>
      <c r="S29">
        <v>1.6199999999999999E-2</v>
      </c>
      <c r="T29">
        <v>17.538013333333335</v>
      </c>
      <c r="V29">
        <v>2.7269999999999999E-2</v>
      </c>
      <c r="X29">
        <v>3.4326666666666665E-2</v>
      </c>
      <c r="Y29">
        <v>0.29240000000000005</v>
      </c>
      <c r="Z29">
        <v>0.13632666666666668</v>
      </c>
      <c r="AA29">
        <v>101.12413333333332</v>
      </c>
      <c r="AB29" s="10">
        <v>81.473910371202066</v>
      </c>
    </row>
    <row r="30" spans="2:43" hidden="1" x14ac:dyDescent="0.2">
      <c r="B30" s="19" t="s">
        <v>537</v>
      </c>
      <c r="C30" t="s">
        <v>1248</v>
      </c>
      <c r="D30" t="s">
        <v>1246</v>
      </c>
      <c r="I30" t="str">
        <f t="shared" si="0"/>
        <v>Scoria__</v>
      </c>
      <c r="K30" t="s">
        <v>544</v>
      </c>
      <c r="L30" s="28">
        <v>43282</v>
      </c>
      <c r="M30" s="28"/>
      <c r="N30" s="28"/>
      <c r="P30">
        <v>43.270896666666658</v>
      </c>
      <c r="Q30">
        <v>39.50421</v>
      </c>
      <c r="R30">
        <v>0.29755666666666664</v>
      </c>
      <c r="S30">
        <v>1.6199999999999999E-2</v>
      </c>
      <c r="T30">
        <v>17.538013333333335</v>
      </c>
      <c r="V30">
        <v>2.7269999999999999E-2</v>
      </c>
      <c r="X30">
        <v>3.4326666666666665E-2</v>
      </c>
      <c r="Y30">
        <v>0.29240000000000005</v>
      </c>
      <c r="Z30">
        <v>0.13632666666666668</v>
      </c>
      <c r="AA30">
        <v>101.12413333333332</v>
      </c>
      <c r="AB30" s="10">
        <v>81.473910371202066</v>
      </c>
    </row>
    <row r="31" spans="2:43" hidden="1" x14ac:dyDescent="0.2">
      <c r="B31" s="18" t="s">
        <v>1663</v>
      </c>
      <c r="C31" t="s">
        <v>1248</v>
      </c>
      <c r="D31" t="s">
        <v>1666</v>
      </c>
      <c r="I31" t="str">
        <f t="shared" si="0"/>
        <v>Scoria__</v>
      </c>
      <c r="K31" t="s">
        <v>544</v>
      </c>
      <c r="L31" s="28">
        <v>43282</v>
      </c>
      <c r="M31" s="28"/>
      <c r="N31" s="28" t="s">
        <v>1742</v>
      </c>
      <c r="P31">
        <v>48.028288000000003</v>
      </c>
      <c r="Q31">
        <v>40.249220999999999</v>
      </c>
      <c r="R31">
        <v>8.804300000000001E-2</v>
      </c>
      <c r="S31">
        <v>2.2171E-2</v>
      </c>
      <c r="T31">
        <v>11.764760000000001</v>
      </c>
      <c r="V31">
        <v>1.9900000000000001E-2</v>
      </c>
      <c r="X31">
        <v>1.1339000000000002E-2</v>
      </c>
      <c r="Y31">
        <v>0.16968600000000003</v>
      </c>
      <c r="Z31">
        <v>0.34230000000000005</v>
      </c>
      <c r="AA31">
        <v>100.70547000000001</v>
      </c>
      <c r="AB31" s="10">
        <v>87.889999914845575</v>
      </c>
    </row>
    <row r="32" spans="2:43" hidden="1" x14ac:dyDescent="0.2">
      <c r="B32" s="19" t="s">
        <v>538</v>
      </c>
      <c r="C32" t="s">
        <v>1248</v>
      </c>
      <c r="D32" t="s">
        <v>1246</v>
      </c>
      <c r="I32" t="str">
        <f t="shared" si="0"/>
        <v>Scoria__</v>
      </c>
      <c r="K32" t="s">
        <v>544</v>
      </c>
      <c r="L32" s="28">
        <v>43282</v>
      </c>
      <c r="M32" s="28"/>
      <c r="N32" s="28"/>
      <c r="P32">
        <v>45.385313333333329</v>
      </c>
      <c r="Q32">
        <v>39.620350000000002</v>
      </c>
      <c r="R32">
        <v>0.15215333333333333</v>
      </c>
      <c r="S32">
        <v>3.9510000000000003E-2</v>
      </c>
      <c r="T32">
        <v>15.116783333333332</v>
      </c>
      <c r="V32">
        <v>3.7043333333333338E-2</v>
      </c>
      <c r="X32">
        <v>2.0606666666666665E-2</v>
      </c>
      <c r="Y32">
        <v>0.20621999999999999</v>
      </c>
      <c r="Z32">
        <v>0.23497000000000001</v>
      </c>
      <c r="AA32">
        <v>100.82866666666666</v>
      </c>
      <c r="AB32" s="10">
        <v>84.253459269685692</v>
      </c>
    </row>
    <row r="33" spans="1:42" hidden="1" x14ac:dyDescent="0.2">
      <c r="B33" s="19" t="s">
        <v>539</v>
      </c>
      <c r="C33" t="s">
        <v>1248</v>
      </c>
      <c r="D33" t="s">
        <v>1246</v>
      </c>
      <c r="I33" t="str">
        <f t="shared" si="0"/>
        <v>Scoria__</v>
      </c>
      <c r="K33" t="s">
        <v>544</v>
      </c>
      <c r="L33" s="28">
        <v>43282</v>
      </c>
      <c r="M33" s="28"/>
      <c r="N33" s="28"/>
      <c r="P33">
        <v>45.928870000000003</v>
      </c>
      <c r="Q33">
        <v>38.459220000000002</v>
      </c>
      <c r="R33">
        <v>0.15167</v>
      </c>
      <c r="S33">
        <v>3.9269999999999999E-2</v>
      </c>
      <c r="T33">
        <v>14.99999</v>
      </c>
      <c r="V33">
        <v>5.2749999999999998E-2</v>
      </c>
      <c r="X33">
        <v>1.8169999999999999E-2</v>
      </c>
      <c r="Y33">
        <v>0.17943999999999999</v>
      </c>
      <c r="Z33">
        <v>0.26421</v>
      </c>
      <c r="AA33">
        <v>100.11320000000001</v>
      </c>
      <c r="AB33" s="10">
        <v>84.515746001401126</v>
      </c>
    </row>
    <row r="34" spans="1:42" hidden="1" x14ac:dyDescent="0.2">
      <c r="B34" s="19" t="s">
        <v>540</v>
      </c>
      <c r="C34" t="s">
        <v>1248</v>
      </c>
      <c r="D34" t="s">
        <v>1246</v>
      </c>
      <c r="I34" t="str">
        <f t="shared" si="0"/>
        <v>Scoria__</v>
      </c>
      <c r="K34" t="s">
        <v>544</v>
      </c>
      <c r="L34" s="28">
        <v>43282</v>
      </c>
      <c r="M34" s="28"/>
      <c r="N34" s="28"/>
      <c r="P34">
        <v>49.457723333333327</v>
      </c>
      <c r="Q34">
        <v>41.423556666666663</v>
      </c>
      <c r="R34">
        <v>4.7539999999999999E-2</v>
      </c>
      <c r="S34">
        <v>1.0976666666666668E-2</v>
      </c>
      <c r="T34">
        <v>9.3699433333333335</v>
      </c>
      <c r="V34">
        <v>3.3799999999999998E-3</v>
      </c>
      <c r="X34">
        <v>7.6199999999999992E-3</v>
      </c>
      <c r="Y34">
        <v>0.14486000000000002</v>
      </c>
      <c r="Z34">
        <v>0.41338999999999998</v>
      </c>
      <c r="AA34">
        <v>100.88470000000001</v>
      </c>
      <c r="AB34" s="10">
        <v>90.392942818572877</v>
      </c>
    </row>
    <row r="35" spans="1:42" hidden="1" x14ac:dyDescent="0.2">
      <c r="B35" s="19" t="s">
        <v>541</v>
      </c>
      <c r="C35" t="s">
        <v>1248</v>
      </c>
      <c r="D35" t="s">
        <v>1246</v>
      </c>
      <c r="I35" t="str">
        <f t="shared" si="0"/>
        <v>Scoria__</v>
      </c>
      <c r="K35" t="s">
        <v>544</v>
      </c>
      <c r="L35" s="28">
        <v>43282</v>
      </c>
      <c r="M35" s="28"/>
      <c r="N35" s="28"/>
      <c r="P35">
        <v>49.941633333333328</v>
      </c>
      <c r="Q35">
        <v>40.300423333333335</v>
      </c>
      <c r="R35">
        <v>4.322666666666667E-2</v>
      </c>
      <c r="S35">
        <v>1.0326666666666666E-2</v>
      </c>
      <c r="T35">
        <v>9.729143333333333</v>
      </c>
      <c r="V35">
        <v>8.326666666666668E-3</v>
      </c>
      <c r="X35">
        <v>3.5133333333333336E-3</v>
      </c>
      <c r="Y35">
        <v>0.15472666666666665</v>
      </c>
      <c r="Z35">
        <v>0.40456999999999993</v>
      </c>
      <c r="AA35">
        <v>100.60046666666666</v>
      </c>
      <c r="AB35" s="10">
        <v>90.14834896075962</v>
      </c>
    </row>
    <row r="36" spans="1:42" hidden="1" x14ac:dyDescent="0.2">
      <c r="B36" s="19" t="s">
        <v>542</v>
      </c>
      <c r="C36" t="s">
        <v>1248</v>
      </c>
      <c r="D36" t="s">
        <v>171</v>
      </c>
      <c r="I36" t="str">
        <f t="shared" si="0"/>
        <v>MP__</v>
      </c>
      <c r="K36" t="s">
        <v>171</v>
      </c>
      <c r="L36" s="28">
        <v>43282</v>
      </c>
      <c r="M36" s="28"/>
      <c r="N36" s="28"/>
      <c r="P36">
        <v>51.763019999999997</v>
      </c>
      <c r="Q36">
        <v>40.946424999999998</v>
      </c>
      <c r="R36">
        <v>0.20957999999999999</v>
      </c>
      <c r="S36">
        <v>0.10846</v>
      </c>
      <c r="T36">
        <v>6.8334349999999997</v>
      </c>
      <c r="V36">
        <v>3.2649999999999998E-2</v>
      </c>
      <c r="X36">
        <v>9.3399999999999993E-3</v>
      </c>
      <c r="Y36">
        <v>0.12209</v>
      </c>
      <c r="Z36">
        <v>0.37192000000000003</v>
      </c>
      <c r="AA36">
        <v>100.40545</v>
      </c>
      <c r="AB36" s="10">
        <v>93.104721980410119</v>
      </c>
    </row>
    <row r="37" spans="1:42" hidden="1" x14ac:dyDescent="0.2">
      <c r="B37" s="19" t="s">
        <v>543</v>
      </c>
      <c r="C37" t="s">
        <v>1248</v>
      </c>
      <c r="D37" t="s">
        <v>1244</v>
      </c>
      <c r="I37" t="str">
        <f t="shared" si="0"/>
        <v>standard__</v>
      </c>
      <c r="K37" t="s">
        <v>165</v>
      </c>
      <c r="L37" s="28">
        <v>43282</v>
      </c>
      <c r="M37" s="28"/>
      <c r="N37" s="28" t="s">
        <v>1742</v>
      </c>
      <c r="P37">
        <v>49.111440000000009</v>
      </c>
      <c r="Q37">
        <v>40.808776666666667</v>
      </c>
      <c r="R37">
        <v>0.10538666666666667</v>
      </c>
      <c r="S37">
        <v>1.941E-2</v>
      </c>
      <c r="T37">
        <v>9.729473333333333</v>
      </c>
      <c r="V37">
        <v>2.3879999999999998E-2</v>
      </c>
      <c r="X37">
        <v>5.7399999999999994E-3</v>
      </c>
      <c r="Y37">
        <v>0.15731666666666669</v>
      </c>
      <c r="Z37">
        <v>0.37714666666666669</v>
      </c>
      <c r="AA37">
        <v>100.34732000000001</v>
      </c>
      <c r="AB37" s="10">
        <v>89.997874239625659</v>
      </c>
    </row>
    <row r="38" spans="1:42" hidden="1" x14ac:dyDescent="0.2">
      <c r="B38" s="18"/>
      <c r="I38" t="str">
        <f t="shared" si="0"/>
        <v>__</v>
      </c>
      <c r="L38" s="28"/>
      <c r="M38" s="28"/>
      <c r="N38" s="28"/>
    </row>
    <row r="39" spans="1:42" hidden="1" x14ac:dyDescent="0.2">
      <c r="A39" s="31"/>
      <c r="B39" s="26"/>
      <c r="I39" t="str">
        <f t="shared" si="0"/>
        <v>__</v>
      </c>
      <c r="P39" s="26"/>
      <c r="Q39" s="26"/>
      <c r="R39" s="26"/>
      <c r="T39" s="26"/>
      <c r="V39" s="25"/>
      <c r="W39" s="26"/>
      <c r="X39" s="26"/>
      <c r="Y39" s="26"/>
      <c r="Z39" s="26"/>
      <c r="AA39" s="26"/>
      <c r="AB39" s="50"/>
      <c r="AD39" s="25"/>
      <c r="AE39" s="26"/>
      <c r="AF39" s="26"/>
    </row>
    <row r="40" spans="1:42" hidden="1" x14ac:dyDescent="0.2">
      <c r="A40" s="24" t="s">
        <v>101</v>
      </c>
      <c r="B40" t="s">
        <v>1214</v>
      </c>
      <c r="C40" t="s">
        <v>1248</v>
      </c>
      <c r="D40" t="s">
        <v>1244</v>
      </c>
      <c r="I40" t="str">
        <f t="shared" si="0"/>
        <v>San Carlos__</v>
      </c>
      <c r="K40" t="s">
        <v>543</v>
      </c>
      <c r="L40" s="28">
        <v>44013</v>
      </c>
      <c r="M40" s="28"/>
      <c r="N40" s="28" t="s">
        <v>1742</v>
      </c>
      <c r="P40">
        <v>49.739170000000001</v>
      </c>
      <c r="Q40">
        <v>41.220010000000002</v>
      </c>
      <c r="R40">
        <v>0.106488</v>
      </c>
      <c r="T40">
        <v>9.7671229999999998</v>
      </c>
      <c r="V40" s="27">
        <v>2.2127999999999998E-2</v>
      </c>
      <c r="W40">
        <v>3.13E-3</v>
      </c>
      <c r="X40">
        <v>3.7559999999999998E-3</v>
      </c>
      <c r="Y40">
        <v>0.12898100000000001</v>
      </c>
      <c r="Z40">
        <v>0.37228899999999998</v>
      </c>
      <c r="AA40">
        <v>101.3631</v>
      </c>
      <c r="AB40" s="10">
        <v>90.077223986830717</v>
      </c>
      <c r="AD40" s="27">
        <v>7312</v>
      </c>
      <c r="AE40">
        <v>31440</v>
      </c>
      <c r="AF40">
        <v>35</v>
      </c>
    </row>
    <row r="41" spans="1:42" hidden="1" x14ac:dyDescent="0.2">
      <c r="A41" s="24" t="s">
        <v>102</v>
      </c>
      <c r="B41" t="s">
        <v>1215</v>
      </c>
      <c r="C41" t="s">
        <v>1248</v>
      </c>
      <c r="D41" t="s">
        <v>1244</v>
      </c>
      <c r="I41" t="str">
        <f t="shared" si="0"/>
        <v>San Carlos__</v>
      </c>
      <c r="K41" t="s">
        <v>543</v>
      </c>
      <c r="L41" s="28">
        <v>44013</v>
      </c>
      <c r="M41" s="28"/>
      <c r="N41" s="28" t="s">
        <v>1742</v>
      </c>
      <c r="P41">
        <v>49.751550000000002</v>
      </c>
      <c r="Q41">
        <v>41.341030000000003</v>
      </c>
      <c r="R41">
        <v>0.10355</v>
      </c>
      <c r="T41">
        <v>9.8139719999999997</v>
      </c>
      <c r="V41" s="27">
        <v>2.2832999999999999E-2</v>
      </c>
      <c r="W41">
        <v>1.8859000000000001E-2</v>
      </c>
      <c r="X41">
        <v>1.005E-2</v>
      </c>
      <c r="Y41">
        <v>0.15226600000000001</v>
      </c>
      <c r="Z41">
        <v>0.38860600000000001</v>
      </c>
      <c r="AA41">
        <v>101.6027</v>
      </c>
      <c r="AB41" s="10">
        <v>90.036606807315621</v>
      </c>
      <c r="AD41" s="27">
        <v>7331</v>
      </c>
      <c r="AE41">
        <v>31442</v>
      </c>
      <c r="AF41">
        <v>35</v>
      </c>
    </row>
    <row r="42" spans="1:42" hidden="1" x14ac:dyDescent="0.2">
      <c r="A42" s="24" t="s">
        <v>142</v>
      </c>
      <c r="B42" t="s">
        <v>1216</v>
      </c>
      <c r="C42" t="s">
        <v>1248</v>
      </c>
      <c r="D42" t="s">
        <v>1246</v>
      </c>
      <c r="F42" t="s">
        <v>1251</v>
      </c>
      <c r="G42" t="s">
        <v>1742</v>
      </c>
      <c r="H42" t="s">
        <v>1263</v>
      </c>
      <c r="I42" t="str">
        <f t="shared" si="0"/>
        <v>AZ18 WHT06_Ol1X_prof 1</v>
      </c>
      <c r="K42" t="s">
        <v>1249</v>
      </c>
      <c r="L42" s="28">
        <v>44013</v>
      </c>
      <c r="P42">
        <v>45.590789999999998</v>
      </c>
      <c r="Q42">
        <v>40.36242</v>
      </c>
      <c r="R42">
        <v>0.14635400000000001</v>
      </c>
      <c r="T42">
        <v>15.48188</v>
      </c>
      <c r="V42" s="27">
        <v>3.4344E-2</v>
      </c>
      <c r="W42">
        <v>7.3800000000000005E-4</v>
      </c>
      <c r="X42">
        <v>2.963E-2</v>
      </c>
      <c r="Y42">
        <v>0.18373900000000001</v>
      </c>
      <c r="Z42">
        <v>0.216028</v>
      </c>
      <c r="AA42">
        <v>102.0459</v>
      </c>
      <c r="AB42" s="10">
        <v>83.998265464652761</v>
      </c>
      <c r="AD42" s="27">
        <v>-6790</v>
      </c>
      <c r="AE42">
        <v>-4242</v>
      </c>
      <c r="AF42">
        <v>26</v>
      </c>
      <c r="AP42">
        <v>0</v>
      </c>
    </row>
    <row r="43" spans="1:42" hidden="1" x14ac:dyDescent="0.2">
      <c r="A43" s="24" t="s">
        <v>593</v>
      </c>
      <c r="B43" t="s">
        <v>1216</v>
      </c>
      <c r="C43" t="s">
        <v>1248</v>
      </c>
      <c r="D43" t="s">
        <v>1246</v>
      </c>
      <c r="F43" t="s">
        <v>1251</v>
      </c>
      <c r="G43" t="s">
        <v>1742</v>
      </c>
      <c r="H43" t="s">
        <v>1263</v>
      </c>
      <c r="I43" t="str">
        <f t="shared" si="0"/>
        <v>AZ18 WHT06_Ol1X_prof 1</v>
      </c>
      <c r="K43" t="s">
        <v>1249</v>
      </c>
      <c r="L43" s="28">
        <v>44013</v>
      </c>
      <c r="P43">
        <v>45.456470000000003</v>
      </c>
      <c r="Q43">
        <v>40.242739999999998</v>
      </c>
      <c r="R43">
        <v>0.15911</v>
      </c>
      <c r="T43">
        <v>15.40842</v>
      </c>
      <c r="V43" s="27">
        <v>3.9286000000000001E-2</v>
      </c>
      <c r="X43">
        <v>2.5226999999999999E-2</v>
      </c>
      <c r="Y43">
        <v>0.180176</v>
      </c>
      <c r="Z43">
        <v>0.22675400000000001</v>
      </c>
      <c r="AA43">
        <v>101.73820000000001</v>
      </c>
      <c r="AB43" s="10">
        <v>84.022530674484685</v>
      </c>
      <c r="AD43" s="27">
        <v>-6780.4</v>
      </c>
      <c r="AE43">
        <v>-4245.2</v>
      </c>
      <c r="AF43">
        <v>26</v>
      </c>
      <c r="AP43">
        <v>10.119288512539102</v>
      </c>
    </row>
    <row r="44" spans="1:42" hidden="1" x14ac:dyDescent="0.2">
      <c r="A44" s="24" t="s">
        <v>594</v>
      </c>
      <c r="B44" t="s">
        <v>1216</v>
      </c>
      <c r="C44" t="s">
        <v>1248</v>
      </c>
      <c r="D44" t="s">
        <v>1246</v>
      </c>
      <c r="F44" t="s">
        <v>1251</v>
      </c>
      <c r="G44" t="s">
        <v>1742</v>
      </c>
      <c r="H44" t="s">
        <v>1263</v>
      </c>
      <c r="I44" t="str">
        <f t="shared" si="0"/>
        <v>AZ18 WHT06_Ol1X_prof 1</v>
      </c>
      <c r="K44" t="s">
        <v>1249</v>
      </c>
      <c r="L44" s="28">
        <v>44013</v>
      </c>
      <c r="P44">
        <v>45.897320000000001</v>
      </c>
      <c r="Q44">
        <v>40.310369999999999</v>
      </c>
      <c r="R44">
        <v>0.14489199999999999</v>
      </c>
      <c r="T44">
        <v>15.247769999999999</v>
      </c>
      <c r="V44" s="27">
        <v>3.6339999999999997E-2</v>
      </c>
      <c r="W44">
        <v>1.1469E-2</v>
      </c>
      <c r="X44">
        <v>2.3428000000000001E-2</v>
      </c>
      <c r="Y44">
        <v>0.18654799999999999</v>
      </c>
      <c r="Z44">
        <v>0.221109</v>
      </c>
      <c r="AA44">
        <v>102.0792</v>
      </c>
      <c r="AB44" s="10">
        <v>84.290946603104459</v>
      </c>
      <c r="AD44" s="27">
        <v>-6770.8</v>
      </c>
      <c r="AE44">
        <v>-4248.3999999999996</v>
      </c>
      <c r="AF44">
        <v>26</v>
      </c>
      <c r="AP44">
        <v>20.23857702507734</v>
      </c>
    </row>
    <row r="45" spans="1:42" hidden="1" x14ac:dyDescent="0.2">
      <c r="A45" s="24" t="s">
        <v>595</v>
      </c>
      <c r="B45" t="s">
        <v>1216</v>
      </c>
      <c r="C45" t="s">
        <v>1248</v>
      </c>
      <c r="D45" t="s">
        <v>1246</v>
      </c>
      <c r="F45" t="s">
        <v>1251</v>
      </c>
      <c r="G45" t="s">
        <v>1742</v>
      </c>
      <c r="H45" t="s">
        <v>1263</v>
      </c>
      <c r="I45" t="str">
        <f t="shared" si="0"/>
        <v>AZ18 WHT06_Ol1X_prof 1</v>
      </c>
      <c r="K45" t="s">
        <v>1249</v>
      </c>
      <c r="L45" s="28">
        <v>44013</v>
      </c>
      <c r="P45">
        <v>45.890320000000003</v>
      </c>
      <c r="Q45">
        <v>40.36065</v>
      </c>
      <c r="R45">
        <v>0.152555</v>
      </c>
      <c r="T45">
        <v>14.955410000000001</v>
      </c>
      <c r="V45" s="27">
        <v>4.0488999999999997E-2</v>
      </c>
      <c r="W45">
        <v>2.5381000000000001E-2</v>
      </c>
      <c r="X45">
        <v>1.9761999999999998E-2</v>
      </c>
      <c r="Y45">
        <v>0.18010499999999999</v>
      </c>
      <c r="Z45">
        <v>0.235342</v>
      </c>
      <c r="AA45">
        <v>101.86</v>
      </c>
      <c r="AB45" s="10">
        <v>84.543611724433234</v>
      </c>
      <c r="AD45" s="27">
        <v>-6761.3</v>
      </c>
      <c r="AE45">
        <v>-4251.6000000000004</v>
      </c>
      <c r="AF45">
        <v>26</v>
      </c>
      <c r="AP45">
        <v>30.26304708588378</v>
      </c>
    </row>
    <row r="46" spans="1:42" hidden="1" x14ac:dyDescent="0.2">
      <c r="A46" s="24" t="s">
        <v>596</v>
      </c>
      <c r="B46" t="s">
        <v>1216</v>
      </c>
      <c r="C46" t="s">
        <v>1248</v>
      </c>
      <c r="D46" t="s">
        <v>1246</v>
      </c>
      <c r="F46" t="s">
        <v>1251</v>
      </c>
      <c r="G46" t="s">
        <v>1742</v>
      </c>
      <c r="H46" t="s">
        <v>1263</v>
      </c>
      <c r="I46" t="str">
        <f t="shared" si="0"/>
        <v>AZ18 WHT06_Ol1X_prof 1</v>
      </c>
      <c r="K46" t="s">
        <v>1249</v>
      </c>
      <c r="L46" s="28">
        <v>44013</v>
      </c>
      <c r="P46">
        <v>46.037190000000002</v>
      </c>
      <c r="Q46">
        <v>40.400640000000003</v>
      </c>
      <c r="R46">
        <v>0.15038000000000001</v>
      </c>
      <c r="T46">
        <v>14.85838</v>
      </c>
      <c r="V46" s="27">
        <v>3.6816000000000002E-2</v>
      </c>
      <c r="W46">
        <v>3.4730999999999998E-2</v>
      </c>
      <c r="X46">
        <v>1.3176E-2</v>
      </c>
      <c r="Y46">
        <v>0.17882700000000001</v>
      </c>
      <c r="Z46">
        <v>0.25264799999999998</v>
      </c>
      <c r="AA46">
        <v>101.9628</v>
      </c>
      <c r="AB46" s="10">
        <v>84.669995348664756</v>
      </c>
      <c r="AD46" s="27">
        <v>-6751.7</v>
      </c>
      <c r="AE46">
        <v>-4254.8</v>
      </c>
      <c r="AF46">
        <v>26</v>
      </c>
      <c r="AP46">
        <v>40.382335598422884</v>
      </c>
    </row>
    <row r="47" spans="1:42" hidden="1" x14ac:dyDescent="0.2">
      <c r="A47" s="24" t="s">
        <v>597</v>
      </c>
      <c r="B47" t="s">
        <v>1216</v>
      </c>
      <c r="C47" t="s">
        <v>1248</v>
      </c>
      <c r="D47" t="s">
        <v>1246</v>
      </c>
      <c r="F47" t="s">
        <v>1251</v>
      </c>
      <c r="G47" t="s">
        <v>1742</v>
      </c>
      <c r="H47" t="s">
        <v>1263</v>
      </c>
      <c r="I47" t="str">
        <f t="shared" si="0"/>
        <v>AZ18 WHT06_Ol1X_prof 1</v>
      </c>
      <c r="K47" t="s">
        <v>1249</v>
      </c>
      <c r="L47" s="28">
        <v>44013</v>
      </c>
      <c r="P47">
        <v>46.301099999999998</v>
      </c>
      <c r="Q47">
        <v>40.331940000000003</v>
      </c>
      <c r="R47">
        <v>0.14512900000000001</v>
      </c>
      <c r="T47">
        <v>14.64645</v>
      </c>
      <c r="V47" s="27">
        <v>3.9234999999999999E-2</v>
      </c>
      <c r="W47">
        <v>2.0001000000000001E-2</v>
      </c>
      <c r="X47">
        <v>2.6258E-2</v>
      </c>
      <c r="Y47">
        <v>0.17654</v>
      </c>
      <c r="Z47">
        <v>0.25593199999999999</v>
      </c>
      <c r="AA47">
        <v>101.9426</v>
      </c>
      <c r="AB47" s="10">
        <v>84.928855267013915</v>
      </c>
      <c r="AD47" s="27">
        <v>-6742.1</v>
      </c>
      <c r="AE47">
        <v>-4258.1000000000004</v>
      </c>
      <c r="AF47">
        <v>26</v>
      </c>
      <c r="AP47">
        <v>50.533690187835603</v>
      </c>
    </row>
    <row r="48" spans="1:42" hidden="1" x14ac:dyDescent="0.2">
      <c r="A48" s="24" t="s">
        <v>598</v>
      </c>
      <c r="B48" t="s">
        <v>1216</v>
      </c>
      <c r="C48" t="s">
        <v>1248</v>
      </c>
      <c r="D48" t="s">
        <v>1246</v>
      </c>
      <c r="F48" t="s">
        <v>1251</v>
      </c>
      <c r="G48" t="s">
        <v>1742</v>
      </c>
      <c r="H48" t="s">
        <v>1263</v>
      </c>
      <c r="I48" t="str">
        <f t="shared" si="0"/>
        <v>AZ18 WHT06_Ol1X_prof 1</v>
      </c>
      <c r="K48" t="s">
        <v>1249</v>
      </c>
      <c r="L48" s="28">
        <v>44013</v>
      </c>
      <c r="P48">
        <v>46.25159</v>
      </c>
      <c r="Q48">
        <v>40.373220000000003</v>
      </c>
      <c r="R48">
        <v>0.16636500000000001</v>
      </c>
      <c r="T48">
        <v>14.55184</v>
      </c>
      <c r="V48" s="27">
        <v>3.4708999999999997E-2</v>
      </c>
      <c r="W48">
        <v>2.0569E-2</v>
      </c>
      <c r="X48">
        <v>1.8807000000000001E-2</v>
      </c>
      <c r="Y48">
        <v>0.17369100000000001</v>
      </c>
      <c r="Z48">
        <v>0.25273099999999998</v>
      </c>
      <c r="AA48">
        <v>101.84350000000001</v>
      </c>
      <c r="AB48" s="10">
        <v>84.997969889809866</v>
      </c>
      <c r="AD48" s="27">
        <v>-6732.5</v>
      </c>
      <c r="AE48">
        <v>-4261.3</v>
      </c>
      <c r="AF48">
        <v>26</v>
      </c>
      <c r="AP48">
        <v>60.652978700374703</v>
      </c>
    </row>
    <row r="49" spans="1:42" hidden="1" x14ac:dyDescent="0.2">
      <c r="A49" s="24" t="s">
        <v>599</v>
      </c>
      <c r="B49" t="s">
        <v>1216</v>
      </c>
      <c r="C49" t="s">
        <v>1248</v>
      </c>
      <c r="D49" t="s">
        <v>1246</v>
      </c>
      <c r="F49" t="s">
        <v>1251</v>
      </c>
      <c r="G49" t="s">
        <v>1742</v>
      </c>
      <c r="H49" t="s">
        <v>1263</v>
      </c>
      <c r="I49" t="str">
        <f t="shared" si="0"/>
        <v>AZ18 WHT06_Ol1X_prof 1</v>
      </c>
      <c r="K49" t="s">
        <v>1249</v>
      </c>
      <c r="L49" s="28">
        <v>44013</v>
      </c>
      <c r="P49">
        <v>46.447609999999997</v>
      </c>
      <c r="Q49">
        <v>40.57911</v>
      </c>
      <c r="R49">
        <v>0.14181199999999999</v>
      </c>
      <c r="T49">
        <v>14.37613</v>
      </c>
      <c r="V49" s="27">
        <v>4.4812999999999999E-2</v>
      </c>
      <c r="W49">
        <v>2.4014000000000001E-2</v>
      </c>
      <c r="X49">
        <v>1.5428000000000001E-2</v>
      </c>
      <c r="Y49">
        <v>0.199347</v>
      </c>
      <c r="Z49">
        <v>0.28101500000000001</v>
      </c>
      <c r="AA49">
        <v>102.1093</v>
      </c>
      <c r="AB49" s="10">
        <v>85.205610399834114</v>
      </c>
      <c r="AD49" s="27">
        <v>-6722.9</v>
      </c>
      <c r="AE49">
        <v>-4264.5</v>
      </c>
      <c r="AF49">
        <v>26</v>
      </c>
      <c r="AP49">
        <v>70.772267212913803</v>
      </c>
    </row>
    <row r="50" spans="1:42" hidden="1" x14ac:dyDescent="0.2">
      <c r="A50" s="24" t="s">
        <v>600</v>
      </c>
      <c r="B50" t="s">
        <v>1216</v>
      </c>
      <c r="C50" t="s">
        <v>1248</v>
      </c>
      <c r="D50" t="s">
        <v>1246</v>
      </c>
      <c r="F50" t="s">
        <v>1251</v>
      </c>
      <c r="G50" t="s">
        <v>1742</v>
      </c>
      <c r="H50" t="s">
        <v>1263</v>
      </c>
      <c r="I50" t="str">
        <f t="shared" si="0"/>
        <v>AZ18 WHT06_Ol1X_prof 1</v>
      </c>
      <c r="K50" t="s">
        <v>1249</v>
      </c>
      <c r="L50" s="28">
        <v>44013</v>
      </c>
      <c r="P50">
        <v>46.579680000000003</v>
      </c>
      <c r="Q50">
        <v>40.495980000000003</v>
      </c>
      <c r="R50">
        <v>0.142985</v>
      </c>
      <c r="T50">
        <v>14.17305</v>
      </c>
      <c r="V50" s="27">
        <v>4.6885999999999997E-2</v>
      </c>
      <c r="W50">
        <v>3.0418000000000001E-2</v>
      </c>
      <c r="X50">
        <v>1.6171000000000001E-2</v>
      </c>
      <c r="Y50">
        <v>0.16961799999999999</v>
      </c>
      <c r="Z50">
        <v>0.28960900000000001</v>
      </c>
      <c r="AA50">
        <v>101.9444</v>
      </c>
      <c r="AB50" s="10">
        <v>85.419454199639603</v>
      </c>
      <c r="AD50" s="27">
        <v>-6713.4</v>
      </c>
      <c r="AE50">
        <v>-4267.7</v>
      </c>
      <c r="AF50">
        <v>26</v>
      </c>
      <c r="AP50">
        <v>80.796737273719955</v>
      </c>
    </row>
    <row r="51" spans="1:42" hidden="1" x14ac:dyDescent="0.2">
      <c r="A51" s="24" t="s">
        <v>601</v>
      </c>
      <c r="B51" t="s">
        <v>1216</v>
      </c>
      <c r="C51" t="s">
        <v>1248</v>
      </c>
      <c r="D51" t="s">
        <v>1246</v>
      </c>
      <c r="F51" t="s">
        <v>1251</v>
      </c>
      <c r="G51" t="s">
        <v>1742</v>
      </c>
      <c r="H51" t="s">
        <v>1263</v>
      </c>
      <c r="I51" t="str">
        <f t="shared" si="0"/>
        <v>AZ18 WHT06_Ol1X_prof 1</v>
      </c>
      <c r="K51" t="s">
        <v>1249</v>
      </c>
      <c r="L51" s="28">
        <v>44013</v>
      </c>
      <c r="P51">
        <v>46.605060000000002</v>
      </c>
      <c r="Q51">
        <v>40.506219999999999</v>
      </c>
      <c r="R51">
        <v>0.14502599999999999</v>
      </c>
      <c r="T51">
        <v>14.14771</v>
      </c>
      <c r="V51" s="27">
        <v>4.2318000000000001E-2</v>
      </c>
      <c r="W51">
        <v>3.4553E-2</v>
      </c>
      <c r="X51">
        <v>1.3887999999999999E-2</v>
      </c>
      <c r="Y51">
        <v>0.172762</v>
      </c>
      <c r="Z51">
        <v>0.29146100000000003</v>
      </c>
      <c r="AA51">
        <v>101.959</v>
      </c>
      <c r="AB51" s="10">
        <v>85.448506079813853</v>
      </c>
      <c r="AD51" s="27">
        <v>-6703.8</v>
      </c>
      <c r="AE51">
        <v>-4270.8999999999996</v>
      </c>
      <c r="AF51">
        <v>26</v>
      </c>
      <c r="AP51">
        <v>90.916025786258189</v>
      </c>
    </row>
    <row r="52" spans="1:42" hidden="1" x14ac:dyDescent="0.2">
      <c r="A52" s="24" t="s">
        <v>602</v>
      </c>
      <c r="B52" t="s">
        <v>1216</v>
      </c>
      <c r="C52" t="s">
        <v>1248</v>
      </c>
      <c r="D52" t="s">
        <v>1246</v>
      </c>
      <c r="F52" t="s">
        <v>1251</v>
      </c>
      <c r="G52" t="s">
        <v>1742</v>
      </c>
      <c r="H52" t="s">
        <v>1263</v>
      </c>
      <c r="I52" t="str">
        <f t="shared" si="0"/>
        <v>AZ18 WHT06_Ol1X_prof 1</v>
      </c>
      <c r="K52" t="s">
        <v>1249</v>
      </c>
      <c r="L52" s="28">
        <v>44013</v>
      </c>
      <c r="P52">
        <v>46.566009999999999</v>
      </c>
      <c r="Q52">
        <v>40.604300000000002</v>
      </c>
      <c r="R52">
        <v>0.146784</v>
      </c>
      <c r="T52">
        <v>14.112439999999999</v>
      </c>
      <c r="V52" s="27">
        <v>4.0816999999999999E-2</v>
      </c>
      <c r="W52">
        <v>2.3459000000000001E-2</v>
      </c>
      <c r="X52">
        <v>1.2612999999999999E-2</v>
      </c>
      <c r="Y52">
        <v>0.175118</v>
      </c>
      <c r="Z52">
        <v>0.303004</v>
      </c>
      <c r="AA52">
        <v>101.9846</v>
      </c>
      <c r="AB52" s="10">
        <v>85.469110612881551</v>
      </c>
      <c r="AD52" s="27">
        <v>-6694.2</v>
      </c>
      <c r="AE52">
        <v>-4274.1000000000004</v>
      </c>
      <c r="AF52">
        <v>26</v>
      </c>
      <c r="AP52">
        <v>101.03531429879757</v>
      </c>
    </row>
    <row r="53" spans="1:42" hidden="1" x14ac:dyDescent="0.2">
      <c r="A53" s="24" t="s">
        <v>603</v>
      </c>
      <c r="B53" t="s">
        <v>1216</v>
      </c>
      <c r="C53" t="s">
        <v>1248</v>
      </c>
      <c r="D53" t="s">
        <v>1246</v>
      </c>
      <c r="F53" t="s">
        <v>1251</v>
      </c>
      <c r="G53" t="s">
        <v>1742</v>
      </c>
      <c r="H53" t="s">
        <v>1263</v>
      </c>
      <c r="I53" t="str">
        <f t="shared" si="0"/>
        <v>AZ18 WHT06_Ol1X_prof 1</v>
      </c>
      <c r="K53" t="s">
        <v>1249</v>
      </c>
      <c r="L53" s="28">
        <v>44013</v>
      </c>
      <c r="P53">
        <v>46.34442</v>
      </c>
      <c r="Q53">
        <v>40.35004</v>
      </c>
      <c r="R53">
        <v>0.13478399999999999</v>
      </c>
      <c r="T53">
        <v>14.00813</v>
      </c>
      <c r="V53" s="27">
        <v>4.1182999999999997E-2</v>
      </c>
      <c r="W53">
        <v>2.8608000000000001E-2</v>
      </c>
      <c r="X53">
        <v>1.9969000000000001E-2</v>
      </c>
      <c r="Y53">
        <v>0.18907199999999999</v>
      </c>
      <c r="Z53">
        <v>0.29289100000000001</v>
      </c>
      <c r="AA53">
        <v>101.4091</v>
      </c>
      <c r="AB53" s="10">
        <v>85.501975670024649</v>
      </c>
      <c r="AD53" s="27">
        <v>-6684.6</v>
      </c>
      <c r="AE53">
        <v>-4277.3</v>
      </c>
      <c r="AF53">
        <v>26</v>
      </c>
      <c r="AP53">
        <v>111.15460281133581</v>
      </c>
    </row>
    <row r="54" spans="1:42" hidden="1" x14ac:dyDescent="0.2">
      <c r="A54" s="24" t="s">
        <v>604</v>
      </c>
      <c r="B54" t="s">
        <v>1216</v>
      </c>
      <c r="C54" t="s">
        <v>1248</v>
      </c>
      <c r="D54" t="s">
        <v>1246</v>
      </c>
      <c r="F54" t="s">
        <v>1251</v>
      </c>
      <c r="G54" t="s">
        <v>1742</v>
      </c>
      <c r="H54" t="s">
        <v>1263</v>
      </c>
      <c r="I54" t="str">
        <f t="shared" si="0"/>
        <v>AZ18 WHT06_Ol1X_prof 1</v>
      </c>
      <c r="K54" t="s">
        <v>1249</v>
      </c>
      <c r="L54" s="28">
        <v>44013</v>
      </c>
      <c r="P54">
        <v>45.989750000000001</v>
      </c>
      <c r="Q54">
        <v>39.989530000000002</v>
      </c>
      <c r="R54">
        <v>0.13098299999999999</v>
      </c>
      <c r="T54">
        <v>13.887650000000001</v>
      </c>
      <c r="V54" s="27">
        <v>3.6244999999999999E-2</v>
      </c>
      <c r="W54">
        <v>2.6556E-2</v>
      </c>
      <c r="X54">
        <v>1.5436E-2</v>
      </c>
      <c r="Y54">
        <v>0.170463</v>
      </c>
      <c r="Z54">
        <v>0.30078100000000002</v>
      </c>
      <c r="AA54">
        <v>100.5474</v>
      </c>
      <c r="AB54" s="10">
        <v>85.513820562319566</v>
      </c>
      <c r="AD54" s="27">
        <v>-6675.1</v>
      </c>
      <c r="AE54">
        <v>-4280.5</v>
      </c>
      <c r="AF54">
        <v>26</v>
      </c>
      <c r="AP54">
        <v>121.17907287214196</v>
      </c>
    </row>
    <row r="55" spans="1:42" hidden="1" x14ac:dyDescent="0.2">
      <c r="A55" s="24" t="s">
        <v>605</v>
      </c>
      <c r="B55" t="s">
        <v>1216</v>
      </c>
      <c r="C55" t="s">
        <v>1248</v>
      </c>
      <c r="D55" t="s">
        <v>1246</v>
      </c>
      <c r="F55" t="s">
        <v>1251</v>
      </c>
      <c r="G55" t="s">
        <v>1742</v>
      </c>
      <c r="H55" t="s">
        <v>1263</v>
      </c>
      <c r="I55" t="str">
        <f t="shared" si="0"/>
        <v>AZ18 WHT06_Ol1X_prof 1</v>
      </c>
      <c r="K55" t="s">
        <v>1249</v>
      </c>
      <c r="L55" s="28">
        <v>44013</v>
      </c>
      <c r="P55">
        <v>46.761969999999998</v>
      </c>
      <c r="Q55">
        <v>40.602809999999998</v>
      </c>
      <c r="R55">
        <v>0.14549899999999999</v>
      </c>
      <c r="T55">
        <v>14.04185</v>
      </c>
      <c r="V55" s="27">
        <v>4.1626999999999997E-2</v>
      </c>
      <c r="W55">
        <v>2.3254E-2</v>
      </c>
      <c r="X55">
        <v>2.2009999999999998E-2</v>
      </c>
      <c r="Y55">
        <v>0.167909</v>
      </c>
      <c r="Z55">
        <v>0.296373</v>
      </c>
      <c r="AA55">
        <v>102.1033</v>
      </c>
      <c r="AB55" s="10">
        <v>85.583163406466895</v>
      </c>
      <c r="AD55" s="27">
        <v>-6665.5</v>
      </c>
      <c r="AE55">
        <v>-4283.7</v>
      </c>
      <c r="AF55">
        <v>26</v>
      </c>
      <c r="AP55">
        <v>131.29836138468107</v>
      </c>
    </row>
    <row r="56" spans="1:42" hidden="1" x14ac:dyDescent="0.2">
      <c r="A56" s="24" t="s">
        <v>606</v>
      </c>
      <c r="B56" t="s">
        <v>1216</v>
      </c>
      <c r="C56" t="s">
        <v>1248</v>
      </c>
      <c r="D56" t="s">
        <v>1246</v>
      </c>
      <c r="F56" t="s">
        <v>1251</v>
      </c>
      <c r="G56" t="s">
        <v>1742</v>
      </c>
      <c r="H56" t="s">
        <v>1263</v>
      </c>
      <c r="I56" t="str">
        <f t="shared" si="0"/>
        <v>AZ18 WHT06_Ol1X_prof 1</v>
      </c>
      <c r="K56" t="s">
        <v>1249</v>
      </c>
      <c r="L56" s="28">
        <v>44013</v>
      </c>
      <c r="P56">
        <v>46.669980000000002</v>
      </c>
      <c r="Q56">
        <v>40.488500000000002</v>
      </c>
      <c r="R56">
        <v>0.145486</v>
      </c>
      <c r="T56">
        <v>13.96177</v>
      </c>
      <c r="V56" s="27">
        <v>3.7177000000000002E-2</v>
      </c>
      <c r="W56">
        <v>2.7219E-2</v>
      </c>
      <c r="X56">
        <v>5.7039999999999999E-3</v>
      </c>
      <c r="Y56">
        <v>0.17786399999999999</v>
      </c>
      <c r="Z56">
        <v>0.29039199999999998</v>
      </c>
      <c r="AA56">
        <v>101.80410000000001</v>
      </c>
      <c r="AB56" s="10">
        <v>85.629375815699888</v>
      </c>
      <c r="AD56" s="27">
        <v>-6655.9</v>
      </c>
      <c r="AE56">
        <v>-4286.8999999999996</v>
      </c>
      <c r="AF56">
        <v>26</v>
      </c>
      <c r="AP56">
        <v>141.41764989722017</v>
      </c>
    </row>
    <row r="57" spans="1:42" hidden="1" x14ac:dyDescent="0.2">
      <c r="A57" s="24" t="s">
        <v>607</v>
      </c>
      <c r="B57" t="s">
        <v>1216</v>
      </c>
      <c r="C57" t="s">
        <v>1248</v>
      </c>
      <c r="D57" t="s">
        <v>1246</v>
      </c>
      <c r="F57" t="s">
        <v>1251</v>
      </c>
      <c r="G57" t="s">
        <v>1742</v>
      </c>
      <c r="H57" t="s">
        <v>1263</v>
      </c>
      <c r="I57" t="str">
        <f t="shared" si="0"/>
        <v>AZ18 WHT06_Ol1X_prof 1</v>
      </c>
      <c r="K57" t="s">
        <v>1249</v>
      </c>
      <c r="L57" s="28">
        <v>44013</v>
      </c>
      <c r="P57">
        <v>46.411470000000001</v>
      </c>
      <c r="Q57">
        <v>40.453130000000002</v>
      </c>
      <c r="R57">
        <v>0.14697399999999999</v>
      </c>
      <c r="T57">
        <v>14.17029</v>
      </c>
      <c r="V57" s="27">
        <v>4.0905999999999998E-2</v>
      </c>
      <c r="W57">
        <v>2.4161999999999999E-2</v>
      </c>
      <c r="X57">
        <v>2.0740999999999999E-2</v>
      </c>
      <c r="Y57">
        <v>0.17360800000000001</v>
      </c>
      <c r="Z57">
        <v>0.29746899999999998</v>
      </c>
      <c r="AA57">
        <v>101.7388</v>
      </c>
      <c r="AB57" s="10">
        <v>85.376779326386156</v>
      </c>
      <c r="AD57" s="27">
        <v>-6646.3</v>
      </c>
      <c r="AE57">
        <v>-4290.2</v>
      </c>
      <c r="AF57">
        <v>26</v>
      </c>
      <c r="AP57">
        <v>151.56900448663291</v>
      </c>
    </row>
    <row r="58" spans="1:42" hidden="1" x14ac:dyDescent="0.2">
      <c r="A58" s="24" t="s">
        <v>608</v>
      </c>
      <c r="B58" t="s">
        <v>1216</v>
      </c>
      <c r="C58" t="s">
        <v>1248</v>
      </c>
      <c r="D58" t="s">
        <v>1246</v>
      </c>
      <c r="F58" t="s">
        <v>1251</v>
      </c>
      <c r="G58" t="s">
        <v>1742</v>
      </c>
      <c r="H58" t="s">
        <v>1263</v>
      </c>
      <c r="I58" t="str">
        <f t="shared" si="0"/>
        <v>AZ18 WHT06_Ol1X_prof 1</v>
      </c>
      <c r="K58" t="s">
        <v>1249</v>
      </c>
      <c r="L58" s="28">
        <v>44013</v>
      </c>
      <c r="P58">
        <v>46.399169999999998</v>
      </c>
      <c r="Q58">
        <v>40.555599999999998</v>
      </c>
      <c r="R58">
        <v>0.14799799999999999</v>
      </c>
      <c r="T58">
        <v>14.086270000000001</v>
      </c>
      <c r="V58" s="27">
        <v>3.6448000000000001E-2</v>
      </c>
      <c r="W58">
        <v>2.8216000000000001E-2</v>
      </c>
      <c r="X58">
        <v>1.2760000000000001E-2</v>
      </c>
      <c r="Y58">
        <v>0.176514</v>
      </c>
      <c r="Z58">
        <v>0.28423599999999999</v>
      </c>
      <c r="AA58">
        <v>101.7272</v>
      </c>
      <c r="AB58" s="10">
        <v>85.447572628346478</v>
      </c>
      <c r="AD58" s="27">
        <v>-6636.7</v>
      </c>
      <c r="AE58">
        <v>-4293.3999999999996</v>
      </c>
      <c r="AF58">
        <v>26</v>
      </c>
      <c r="AP58">
        <v>161.68829299917201</v>
      </c>
    </row>
    <row r="59" spans="1:42" hidden="1" x14ac:dyDescent="0.2">
      <c r="A59" s="24" t="s">
        <v>609</v>
      </c>
      <c r="B59" t="s">
        <v>1216</v>
      </c>
      <c r="C59" t="s">
        <v>1248</v>
      </c>
      <c r="D59" t="s">
        <v>1246</v>
      </c>
      <c r="F59" t="s">
        <v>1251</v>
      </c>
      <c r="G59" t="s">
        <v>1742</v>
      </c>
      <c r="H59" t="s">
        <v>1263</v>
      </c>
      <c r="I59" t="str">
        <f t="shared" si="0"/>
        <v>AZ18 WHT06_Ol1X_prof 1</v>
      </c>
      <c r="K59" t="s">
        <v>1249</v>
      </c>
      <c r="L59" s="28">
        <v>44013</v>
      </c>
      <c r="P59">
        <v>46.436590000000002</v>
      </c>
      <c r="Q59">
        <v>40.423020000000001</v>
      </c>
      <c r="R59">
        <v>0.13902200000000001</v>
      </c>
      <c r="T59">
        <v>14.330249999999999</v>
      </c>
      <c r="V59" s="27">
        <v>3.5719000000000001E-2</v>
      </c>
      <c r="W59">
        <v>2.4548E-2</v>
      </c>
      <c r="X59">
        <v>1.3625E-2</v>
      </c>
      <c r="Y59">
        <v>0.17565800000000001</v>
      </c>
      <c r="Z59">
        <v>0.29130899999999998</v>
      </c>
      <c r="AA59">
        <v>101.86969999999999</v>
      </c>
      <c r="AB59" s="10">
        <v>85.242880729949277</v>
      </c>
      <c r="AD59" s="27">
        <v>-6627.2</v>
      </c>
      <c r="AE59">
        <v>-4296.6000000000004</v>
      </c>
      <c r="AF59">
        <v>26</v>
      </c>
      <c r="AP59">
        <v>171.71276305997844</v>
      </c>
    </row>
    <row r="60" spans="1:42" hidden="1" x14ac:dyDescent="0.2">
      <c r="A60" s="24" t="s">
        <v>610</v>
      </c>
      <c r="B60" t="s">
        <v>1216</v>
      </c>
      <c r="C60" t="s">
        <v>1248</v>
      </c>
      <c r="D60" t="s">
        <v>1246</v>
      </c>
      <c r="F60" t="s">
        <v>1251</v>
      </c>
      <c r="G60" t="s">
        <v>1742</v>
      </c>
      <c r="H60" t="s">
        <v>1263</v>
      </c>
      <c r="I60" t="str">
        <f t="shared" si="0"/>
        <v>AZ18 WHT06_Ol1X_prof 1</v>
      </c>
      <c r="K60" t="s">
        <v>1249</v>
      </c>
      <c r="L60" s="28">
        <v>44013</v>
      </c>
      <c r="P60">
        <v>46.459269999999997</v>
      </c>
      <c r="Q60">
        <v>40.412979999999997</v>
      </c>
      <c r="R60">
        <v>0.141183</v>
      </c>
      <c r="T60">
        <v>14.305960000000001</v>
      </c>
      <c r="V60" s="27">
        <v>3.2420999999999998E-2</v>
      </c>
      <c r="W60">
        <v>3.0025E-2</v>
      </c>
      <c r="X60">
        <v>1.8284999999999999E-2</v>
      </c>
      <c r="Y60">
        <v>0.178503</v>
      </c>
      <c r="Z60">
        <v>0.28444700000000001</v>
      </c>
      <c r="AA60">
        <v>101.8631</v>
      </c>
      <c r="AB60" s="10">
        <v>85.270348230257881</v>
      </c>
      <c r="AD60" s="27">
        <v>-6617.6</v>
      </c>
      <c r="AE60">
        <v>-4299.8</v>
      </c>
      <c r="AF60">
        <v>26</v>
      </c>
      <c r="AP60">
        <v>181.83205157251669</v>
      </c>
    </row>
    <row r="61" spans="1:42" hidden="1" x14ac:dyDescent="0.2">
      <c r="A61" s="24" t="s">
        <v>611</v>
      </c>
      <c r="B61" t="s">
        <v>1216</v>
      </c>
      <c r="C61" t="s">
        <v>1248</v>
      </c>
      <c r="D61" t="s">
        <v>1246</v>
      </c>
      <c r="F61" t="s">
        <v>1251</v>
      </c>
      <c r="G61" t="s">
        <v>1742</v>
      </c>
      <c r="H61" t="s">
        <v>1263</v>
      </c>
      <c r="I61" t="str">
        <f t="shared" si="0"/>
        <v>AZ18 WHT06_Ol1X_prof 1</v>
      </c>
      <c r="K61" t="s">
        <v>1249</v>
      </c>
      <c r="L61" s="28">
        <v>44013</v>
      </c>
      <c r="P61">
        <v>46.468530000000001</v>
      </c>
      <c r="Q61">
        <v>40.52599</v>
      </c>
      <c r="R61">
        <v>0.13172600000000001</v>
      </c>
      <c r="T61">
        <v>14.32695</v>
      </c>
      <c r="V61" s="27">
        <v>3.9137999999999999E-2</v>
      </c>
      <c r="W61">
        <v>2.2336000000000002E-2</v>
      </c>
      <c r="X61">
        <v>1.345E-2</v>
      </c>
      <c r="Y61">
        <v>0.16499</v>
      </c>
      <c r="Z61">
        <v>0.29093000000000002</v>
      </c>
      <c r="AA61">
        <v>101.98399999999999</v>
      </c>
      <c r="AB61" s="10">
        <v>85.254423589348932</v>
      </c>
      <c r="AD61" s="27">
        <v>-6608</v>
      </c>
      <c r="AE61">
        <v>-4303</v>
      </c>
      <c r="AF61">
        <v>26</v>
      </c>
      <c r="AP61">
        <v>191.95134008505579</v>
      </c>
    </row>
    <row r="62" spans="1:42" hidden="1" x14ac:dyDescent="0.2">
      <c r="A62" s="24" t="s">
        <v>143</v>
      </c>
      <c r="B62" t="s">
        <v>1217</v>
      </c>
      <c r="C62" t="s">
        <v>1248</v>
      </c>
      <c r="D62" t="s">
        <v>1246</v>
      </c>
      <c r="F62" t="s">
        <v>1252</v>
      </c>
      <c r="G62" t="s">
        <v>1742</v>
      </c>
      <c r="H62" t="s">
        <v>1263</v>
      </c>
      <c r="I62" t="str">
        <f t="shared" si="0"/>
        <v>AZ18 WHT06_ol40_prof 1</v>
      </c>
      <c r="K62" t="s">
        <v>1249</v>
      </c>
      <c r="L62" s="28">
        <v>44013</v>
      </c>
      <c r="P62">
        <v>45.772860000000001</v>
      </c>
      <c r="Q62">
        <v>39.894750000000002</v>
      </c>
      <c r="R62">
        <v>0.15135299999999999</v>
      </c>
      <c r="T62">
        <v>13.965540000000001</v>
      </c>
      <c r="V62" s="27">
        <v>3.1292E-2</v>
      </c>
      <c r="W62">
        <v>2.6681E-2</v>
      </c>
      <c r="X62">
        <v>1.2670000000000001E-2</v>
      </c>
      <c r="Y62">
        <v>0.17293800000000001</v>
      </c>
      <c r="Z62">
        <v>0.21984899999999999</v>
      </c>
      <c r="AA62">
        <v>100.2479</v>
      </c>
      <c r="AB62" s="10">
        <v>85.385498829341856</v>
      </c>
      <c r="AD62" s="27">
        <v>-8366</v>
      </c>
      <c r="AE62">
        <v>-2306</v>
      </c>
      <c r="AF62">
        <v>27</v>
      </c>
      <c r="AP62">
        <v>0</v>
      </c>
    </row>
    <row r="63" spans="1:42" hidden="1" x14ac:dyDescent="0.2">
      <c r="A63" s="24" t="s">
        <v>612</v>
      </c>
      <c r="B63" t="s">
        <v>1217</v>
      </c>
      <c r="C63" t="s">
        <v>1248</v>
      </c>
      <c r="D63" t="s">
        <v>1246</v>
      </c>
      <c r="F63" t="s">
        <v>1252</v>
      </c>
      <c r="G63" t="s">
        <v>1742</v>
      </c>
      <c r="H63" t="s">
        <v>1263</v>
      </c>
      <c r="I63" t="str">
        <f t="shared" si="0"/>
        <v>AZ18 WHT06_ol40_prof 1</v>
      </c>
      <c r="K63" t="s">
        <v>1249</v>
      </c>
      <c r="L63" s="28">
        <v>44013</v>
      </c>
      <c r="P63">
        <v>46.002850000000002</v>
      </c>
      <c r="Q63">
        <v>39.977640000000001</v>
      </c>
      <c r="R63">
        <v>0.13461699999999999</v>
      </c>
      <c r="T63">
        <v>13.90363</v>
      </c>
      <c r="V63" s="27">
        <v>3.6018000000000001E-2</v>
      </c>
      <c r="W63">
        <v>2.8826000000000001E-2</v>
      </c>
      <c r="X63">
        <v>2.0442999999999999E-2</v>
      </c>
      <c r="Y63">
        <v>0.17121800000000001</v>
      </c>
      <c r="Z63">
        <v>0.233601</v>
      </c>
      <c r="AA63">
        <v>100.50879999999999</v>
      </c>
      <c r="AB63" s="10">
        <v>85.503094073720234</v>
      </c>
      <c r="AD63" s="27">
        <v>-8362.5</v>
      </c>
      <c r="AE63">
        <v>-2309.6</v>
      </c>
      <c r="AF63">
        <v>27</v>
      </c>
      <c r="AP63">
        <v>5.0209560842532124</v>
      </c>
    </row>
    <row r="64" spans="1:42" hidden="1" x14ac:dyDescent="0.2">
      <c r="A64" s="24" t="s">
        <v>613</v>
      </c>
      <c r="B64" t="s">
        <v>1217</v>
      </c>
      <c r="C64" t="s">
        <v>1248</v>
      </c>
      <c r="D64" t="s">
        <v>1246</v>
      </c>
      <c r="F64" t="s">
        <v>1252</v>
      </c>
      <c r="G64" t="s">
        <v>1742</v>
      </c>
      <c r="H64" t="s">
        <v>1263</v>
      </c>
      <c r="I64" t="str">
        <f t="shared" si="0"/>
        <v>AZ18 WHT06_ol40_prof 1</v>
      </c>
      <c r="K64" t="s">
        <v>1249</v>
      </c>
      <c r="L64" s="28">
        <v>44013</v>
      </c>
      <c r="P64">
        <v>46.223370000000003</v>
      </c>
      <c r="Q64">
        <v>40.049469999999999</v>
      </c>
      <c r="R64">
        <v>0.143651</v>
      </c>
      <c r="T64">
        <v>13.68521</v>
      </c>
      <c r="V64" s="27">
        <v>3.6156000000000001E-2</v>
      </c>
      <c r="W64">
        <v>2.009E-2</v>
      </c>
      <c r="X64">
        <v>1.8837E-2</v>
      </c>
      <c r="Y64">
        <v>0.182118</v>
      </c>
      <c r="Z64">
        <v>0.245922</v>
      </c>
      <c r="AA64">
        <v>100.6048</v>
      </c>
      <c r="AB64" s="10">
        <v>85.756777079356297</v>
      </c>
      <c r="AD64" s="27">
        <v>-8359</v>
      </c>
      <c r="AE64">
        <v>-2313.1999999999998</v>
      </c>
      <c r="AF64">
        <v>27</v>
      </c>
      <c r="AP64">
        <v>10.041912168506425</v>
      </c>
    </row>
    <row r="65" spans="1:42" hidden="1" x14ac:dyDescent="0.2">
      <c r="A65" s="24" t="s">
        <v>614</v>
      </c>
      <c r="B65" t="s">
        <v>1217</v>
      </c>
      <c r="C65" t="s">
        <v>1248</v>
      </c>
      <c r="D65" t="s">
        <v>1246</v>
      </c>
      <c r="F65" t="s">
        <v>1252</v>
      </c>
      <c r="G65" t="s">
        <v>1742</v>
      </c>
      <c r="H65" t="s">
        <v>1263</v>
      </c>
      <c r="I65" t="str">
        <f t="shared" si="0"/>
        <v>AZ18 WHT06_ol40_prof 1</v>
      </c>
      <c r="K65" t="s">
        <v>1249</v>
      </c>
      <c r="L65" s="28">
        <v>44013</v>
      </c>
      <c r="P65">
        <v>46.432960000000001</v>
      </c>
      <c r="Q65">
        <v>40.192030000000003</v>
      </c>
      <c r="R65">
        <v>0.13524700000000001</v>
      </c>
      <c r="T65">
        <v>13.70956</v>
      </c>
      <c r="V65" s="27">
        <v>3.3340000000000002E-2</v>
      </c>
      <c r="W65">
        <v>1.0825E-2</v>
      </c>
      <c r="X65">
        <v>1.7292999999999999E-2</v>
      </c>
      <c r="Y65">
        <v>0.16173399999999999</v>
      </c>
      <c r="Z65">
        <v>0.25541399999999997</v>
      </c>
      <c r="AA65">
        <v>100.94840000000001</v>
      </c>
      <c r="AB65" s="10">
        <v>85.790289203461171</v>
      </c>
      <c r="AD65" s="27">
        <v>-8355.6</v>
      </c>
      <c r="AE65">
        <v>-2316.8000000000002</v>
      </c>
      <c r="AF65">
        <v>27</v>
      </c>
      <c r="AP65">
        <v>14.993679529762417</v>
      </c>
    </row>
    <row r="66" spans="1:42" hidden="1" x14ac:dyDescent="0.2">
      <c r="A66" s="24" t="s">
        <v>615</v>
      </c>
      <c r="B66" t="s">
        <v>1217</v>
      </c>
      <c r="C66" t="s">
        <v>1248</v>
      </c>
      <c r="D66" t="s">
        <v>1246</v>
      </c>
      <c r="F66" t="s">
        <v>1252</v>
      </c>
      <c r="G66" t="s">
        <v>1742</v>
      </c>
      <c r="H66" t="s">
        <v>1263</v>
      </c>
      <c r="I66" t="str">
        <f t="shared" si="0"/>
        <v>AZ18 WHT06_ol40_prof 1</v>
      </c>
      <c r="K66" t="s">
        <v>1249</v>
      </c>
      <c r="L66" s="28">
        <v>44013</v>
      </c>
      <c r="P66">
        <v>46.312420000000003</v>
      </c>
      <c r="Q66">
        <v>40.119399999999999</v>
      </c>
      <c r="R66">
        <v>0.13869999999999999</v>
      </c>
      <c r="T66">
        <v>13.50569</v>
      </c>
      <c r="V66" s="27">
        <v>2.4674000000000001E-2</v>
      </c>
      <c r="W66">
        <v>2.2116E-2</v>
      </c>
      <c r="X66">
        <v>1.9649E-2</v>
      </c>
      <c r="Y66">
        <v>0.151863</v>
      </c>
      <c r="Z66">
        <v>0.249143</v>
      </c>
      <c r="AA66">
        <v>100.5437</v>
      </c>
      <c r="AB66" s="10">
        <v>85.940579342315431</v>
      </c>
      <c r="AD66" s="27">
        <v>-8352.1</v>
      </c>
      <c r="AE66">
        <v>-2320.5</v>
      </c>
      <c r="AF66">
        <v>27</v>
      </c>
      <c r="AP66">
        <v>20.086812161061022</v>
      </c>
    </row>
    <row r="67" spans="1:42" hidden="1" x14ac:dyDescent="0.2">
      <c r="A67" s="24" t="s">
        <v>616</v>
      </c>
      <c r="B67" t="s">
        <v>1217</v>
      </c>
      <c r="C67" t="s">
        <v>1248</v>
      </c>
      <c r="D67" t="s">
        <v>1246</v>
      </c>
      <c r="F67" t="s">
        <v>1252</v>
      </c>
      <c r="G67" t="s">
        <v>1742</v>
      </c>
      <c r="H67" t="s">
        <v>1263</v>
      </c>
      <c r="I67" t="str">
        <f t="shared" ref="I67:I130" si="1">_xlfn.CONCAT(K67,"_",F67,"_",H67)</f>
        <v>AZ18 WHT06_ol40_prof 1</v>
      </c>
      <c r="K67" t="s">
        <v>1249</v>
      </c>
      <c r="L67" s="28">
        <v>44013</v>
      </c>
      <c r="P67">
        <v>46.465319999999998</v>
      </c>
      <c r="Q67">
        <v>40.213790000000003</v>
      </c>
      <c r="R67">
        <v>0.13284099999999999</v>
      </c>
      <c r="T67">
        <v>13.69326</v>
      </c>
      <c r="V67" s="27">
        <v>3.2410000000000001E-2</v>
      </c>
      <c r="W67">
        <v>2.0091999999999999E-2</v>
      </c>
      <c r="X67">
        <v>1.6622000000000001E-2</v>
      </c>
      <c r="Y67">
        <v>0.18570500000000001</v>
      </c>
      <c r="Z67">
        <v>0.265372</v>
      </c>
      <c r="AA67">
        <v>101.0254</v>
      </c>
      <c r="AB67" s="10">
        <v>85.813271857383867</v>
      </c>
      <c r="AD67" s="27">
        <v>-8348.6</v>
      </c>
      <c r="AE67">
        <v>-2324.1</v>
      </c>
      <c r="AF67">
        <v>27</v>
      </c>
      <c r="AP67">
        <v>25.107768245314233</v>
      </c>
    </row>
    <row r="68" spans="1:42" hidden="1" x14ac:dyDescent="0.2">
      <c r="A68" s="24" t="s">
        <v>617</v>
      </c>
      <c r="B68" t="s">
        <v>1217</v>
      </c>
      <c r="C68" t="s">
        <v>1248</v>
      </c>
      <c r="D68" t="s">
        <v>1246</v>
      </c>
      <c r="F68" t="s">
        <v>1252</v>
      </c>
      <c r="G68" t="s">
        <v>1742</v>
      </c>
      <c r="H68" t="s">
        <v>1263</v>
      </c>
      <c r="I68" t="str">
        <f t="shared" si="1"/>
        <v>AZ18 WHT06_ol40_prof 1</v>
      </c>
      <c r="K68" t="s">
        <v>1249</v>
      </c>
      <c r="L68" s="28">
        <v>44013</v>
      </c>
      <c r="P68">
        <v>46.607379999999999</v>
      </c>
      <c r="Q68">
        <v>40.201329999999999</v>
      </c>
      <c r="R68">
        <v>0.14036699999999999</v>
      </c>
      <c r="T68">
        <v>13.43486</v>
      </c>
      <c r="V68" s="27">
        <v>3.2183000000000003E-2</v>
      </c>
      <c r="W68">
        <v>1.8905999999999999E-2</v>
      </c>
      <c r="X68">
        <v>2.0650000000000002E-2</v>
      </c>
      <c r="Y68">
        <v>0.189918</v>
      </c>
      <c r="Z68">
        <v>0.26641500000000001</v>
      </c>
      <c r="AA68">
        <v>100.91200000000001</v>
      </c>
      <c r="AB68" s="10">
        <v>86.080232545733381</v>
      </c>
      <c r="AD68" s="27">
        <v>-8345.1</v>
      </c>
      <c r="AE68">
        <v>-2327.6999999999998</v>
      </c>
      <c r="AF68">
        <v>27</v>
      </c>
      <c r="AP68">
        <v>30.128724329567447</v>
      </c>
    </row>
    <row r="69" spans="1:42" hidden="1" x14ac:dyDescent="0.2">
      <c r="A69" s="24" t="s">
        <v>618</v>
      </c>
      <c r="B69" t="s">
        <v>1217</v>
      </c>
      <c r="C69" t="s">
        <v>1248</v>
      </c>
      <c r="D69" t="s">
        <v>1246</v>
      </c>
      <c r="F69" t="s">
        <v>1252</v>
      </c>
      <c r="G69" t="s">
        <v>1742</v>
      </c>
      <c r="H69" t="s">
        <v>1263</v>
      </c>
      <c r="I69" t="str">
        <f t="shared" si="1"/>
        <v>AZ18 WHT06_ol40_prof 1</v>
      </c>
      <c r="K69" t="s">
        <v>1249</v>
      </c>
      <c r="L69" s="28">
        <v>44013</v>
      </c>
      <c r="P69">
        <v>46.720379999999999</v>
      </c>
      <c r="Q69">
        <v>40.40851</v>
      </c>
      <c r="R69">
        <v>0.138904</v>
      </c>
      <c r="T69">
        <v>13.169700000000001</v>
      </c>
      <c r="V69" s="27">
        <v>4.2959999999999998E-2</v>
      </c>
      <c r="W69">
        <v>2.3782999999999999E-2</v>
      </c>
      <c r="X69">
        <v>2.2693000000000001E-2</v>
      </c>
      <c r="Y69">
        <v>0.16242799999999999</v>
      </c>
      <c r="Z69">
        <v>0.29591899999999999</v>
      </c>
      <c r="AA69">
        <v>100.9853</v>
      </c>
      <c r="AB69" s="10">
        <v>86.345946959401388</v>
      </c>
      <c r="AD69" s="27">
        <v>-8341.7000000000007</v>
      </c>
      <c r="AE69">
        <v>-2331.3000000000002</v>
      </c>
      <c r="AF69">
        <v>27</v>
      </c>
      <c r="AP69">
        <v>35.080491690823443</v>
      </c>
    </row>
    <row r="70" spans="1:42" hidden="1" x14ac:dyDescent="0.2">
      <c r="A70" s="24" t="s">
        <v>619</v>
      </c>
      <c r="B70" t="s">
        <v>1217</v>
      </c>
      <c r="C70" t="s">
        <v>1248</v>
      </c>
      <c r="D70" t="s">
        <v>1246</v>
      </c>
      <c r="F70" t="s">
        <v>1252</v>
      </c>
      <c r="G70" t="s">
        <v>1742</v>
      </c>
      <c r="H70" t="s">
        <v>1263</v>
      </c>
      <c r="I70" t="str">
        <f t="shared" si="1"/>
        <v>AZ18 WHT06_ol40_prof 1</v>
      </c>
      <c r="K70" t="s">
        <v>1249</v>
      </c>
      <c r="L70" s="28">
        <v>44013</v>
      </c>
      <c r="P70">
        <v>46.89499</v>
      </c>
      <c r="Q70">
        <v>40.359580000000001</v>
      </c>
      <c r="R70">
        <v>0.143204</v>
      </c>
      <c r="T70">
        <v>13.08502</v>
      </c>
      <c r="V70" s="27">
        <v>3.1716000000000001E-2</v>
      </c>
      <c r="W70">
        <v>2.4382000000000001E-2</v>
      </c>
      <c r="X70">
        <v>1.5772000000000001E-2</v>
      </c>
      <c r="Y70">
        <v>0.169906</v>
      </c>
      <c r="Z70">
        <v>0.27455499999999999</v>
      </c>
      <c r="AA70">
        <v>100.9991</v>
      </c>
      <c r="AB70" s="10">
        <v>86.46554089545522</v>
      </c>
      <c r="AD70" s="27">
        <v>-8338.2000000000007</v>
      </c>
      <c r="AE70">
        <v>-2334.9</v>
      </c>
      <c r="AF70">
        <v>27</v>
      </c>
      <c r="AP70">
        <v>40.101447775076657</v>
      </c>
    </row>
    <row r="71" spans="1:42" hidden="1" x14ac:dyDescent="0.2">
      <c r="A71" s="24" t="s">
        <v>620</v>
      </c>
      <c r="B71" t="s">
        <v>1217</v>
      </c>
      <c r="C71" t="s">
        <v>1248</v>
      </c>
      <c r="D71" t="s">
        <v>1246</v>
      </c>
      <c r="F71" t="s">
        <v>1252</v>
      </c>
      <c r="G71" t="s">
        <v>1742</v>
      </c>
      <c r="H71" t="s">
        <v>1263</v>
      </c>
      <c r="I71" t="str">
        <f t="shared" si="1"/>
        <v>AZ18 WHT06_ol40_prof 1</v>
      </c>
      <c r="K71" t="s">
        <v>1249</v>
      </c>
      <c r="L71" s="28">
        <v>44013</v>
      </c>
      <c r="P71">
        <v>47.006920000000001</v>
      </c>
      <c r="Q71">
        <v>40.448889999999999</v>
      </c>
      <c r="R71">
        <v>0.15187600000000001</v>
      </c>
      <c r="T71">
        <v>13.04584</v>
      </c>
      <c r="V71" s="27">
        <v>3.2857999999999998E-2</v>
      </c>
      <c r="W71">
        <v>2.3282000000000001E-2</v>
      </c>
      <c r="X71">
        <v>1.9786000000000002E-2</v>
      </c>
      <c r="Y71">
        <v>0.16661200000000001</v>
      </c>
      <c r="Z71">
        <v>0.28247499999999998</v>
      </c>
      <c r="AA71">
        <v>101.1785</v>
      </c>
      <c r="AB71" s="10">
        <v>86.528404550575502</v>
      </c>
      <c r="AD71" s="27">
        <v>-8334.7000000000007</v>
      </c>
      <c r="AE71">
        <v>-2338.5</v>
      </c>
      <c r="AF71">
        <v>27</v>
      </c>
      <c r="AP71">
        <v>45.122403859329872</v>
      </c>
    </row>
    <row r="72" spans="1:42" hidden="1" x14ac:dyDescent="0.2">
      <c r="A72" s="24" t="s">
        <v>621</v>
      </c>
      <c r="B72" t="s">
        <v>1217</v>
      </c>
      <c r="C72" t="s">
        <v>1248</v>
      </c>
      <c r="D72" t="s">
        <v>1246</v>
      </c>
      <c r="F72" t="s">
        <v>1252</v>
      </c>
      <c r="G72" t="s">
        <v>1742</v>
      </c>
      <c r="H72" t="s">
        <v>1263</v>
      </c>
      <c r="I72" t="str">
        <f t="shared" si="1"/>
        <v>AZ18 WHT06_ol40_prof 1</v>
      </c>
      <c r="K72" t="s">
        <v>1249</v>
      </c>
      <c r="L72" s="28">
        <v>44013</v>
      </c>
      <c r="P72">
        <v>47.024810000000002</v>
      </c>
      <c r="Q72">
        <v>40.38062</v>
      </c>
      <c r="R72">
        <v>0.140735</v>
      </c>
      <c r="T72">
        <v>12.85022</v>
      </c>
      <c r="V72" s="27">
        <v>2.9096E-2</v>
      </c>
      <c r="W72">
        <v>2.7512999999999999E-2</v>
      </c>
      <c r="X72">
        <v>2.2298999999999999E-2</v>
      </c>
      <c r="Y72">
        <v>0.16664799999999999</v>
      </c>
      <c r="Z72">
        <v>0.31352999999999998</v>
      </c>
      <c r="AA72">
        <v>100.9555</v>
      </c>
      <c r="AB72" s="10">
        <v>86.70793753383812</v>
      </c>
      <c r="AD72" s="27">
        <v>-8331.2000000000007</v>
      </c>
      <c r="AE72">
        <v>-2342.1</v>
      </c>
      <c r="AF72">
        <v>27</v>
      </c>
      <c r="AP72">
        <v>50.143359943583086</v>
      </c>
    </row>
    <row r="73" spans="1:42" hidden="1" x14ac:dyDescent="0.2">
      <c r="A73" s="24" t="s">
        <v>622</v>
      </c>
      <c r="B73" t="s">
        <v>1217</v>
      </c>
      <c r="C73" t="s">
        <v>1248</v>
      </c>
      <c r="D73" t="s">
        <v>1246</v>
      </c>
      <c r="F73" t="s">
        <v>1252</v>
      </c>
      <c r="G73" t="s">
        <v>1742</v>
      </c>
      <c r="H73" t="s">
        <v>1263</v>
      </c>
      <c r="I73" t="str">
        <f t="shared" si="1"/>
        <v>AZ18 WHT06_ol40_prof 1</v>
      </c>
      <c r="K73" t="s">
        <v>1249</v>
      </c>
      <c r="L73" s="28">
        <v>44013</v>
      </c>
      <c r="P73">
        <v>47.44229</v>
      </c>
      <c r="Q73">
        <v>40.536050000000003</v>
      </c>
      <c r="R73">
        <v>0.14147999999999999</v>
      </c>
      <c r="T73">
        <v>12.571009999999999</v>
      </c>
      <c r="V73" s="27">
        <v>3.5915000000000002E-2</v>
      </c>
      <c r="W73">
        <v>2.1186E-2</v>
      </c>
      <c r="X73">
        <v>2.0212000000000001E-2</v>
      </c>
      <c r="Y73">
        <v>0.157356</v>
      </c>
      <c r="Z73">
        <v>0.312552</v>
      </c>
      <c r="AA73">
        <v>101.238</v>
      </c>
      <c r="AB73" s="10">
        <v>87.05899362981431</v>
      </c>
      <c r="AD73" s="27">
        <v>-8327.7999999999993</v>
      </c>
      <c r="AE73">
        <v>-2345.8000000000002</v>
      </c>
      <c r="AF73">
        <v>27</v>
      </c>
      <c r="AP73">
        <v>55.168297754144717</v>
      </c>
    </row>
    <row r="74" spans="1:42" hidden="1" x14ac:dyDescent="0.2">
      <c r="A74" s="24" t="s">
        <v>623</v>
      </c>
      <c r="B74" t="s">
        <v>1217</v>
      </c>
      <c r="C74" t="s">
        <v>1248</v>
      </c>
      <c r="D74" t="s">
        <v>1246</v>
      </c>
      <c r="F74" t="s">
        <v>1252</v>
      </c>
      <c r="G74" t="s">
        <v>1742</v>
      </c>
      <c r="H74" t="s">
        <v>1263</v>
      </c>
      <c r="I74" t="str">
        <f t="shared" si="1"/>
        <v>AZ18 WHT06_ol40_prof 1</v>
      </c>
      <c r="K74" t="s">
        <v>1249</v>
      </c>
      <c r="L74" s="28">
        <v>44013</v>
      </c>
      <c r="P74">
        <v>47.666809999999998</v>
      </c>
      <c r="Q74">
        <v>40.663530000000002</v>
      </c>
      <c r="R74">
        <v>0.133826</v>
      </c>
      <c r="T74">
        <v>12.18713</v>
      </c>
      <c r="V74" s="27">
        <v>3.3945999999999997E-2</v>
      </c>
      <c r="W74">
        <v>2.5805999999999999E-2</v>
      </c>
      <c r="X74">
        <v>1.3979E-2</v>
      </c>
      <c r="Y74">
        <v>0.15473899999999999</v>
      </c>
      <c r="Z74">
        <v>0.322384</v>
      </c>
      <c r="AA74">
        <v>101.2021</v>
      </c>
      <c r="AB74" s="10">
        <v>87.456283165821375</v>
      </c>
      <c r="AD74" s="27">
        <v>-8324.2999999999993</v>
      </c>
      <c r="AE74">
        <v>-2349.4</v>
      </c>
      <c r="AF74">
        <v>27</v>
      </c>
      <c r="AP74">
        <v>60.189253838397931</v>
      </c>
    </row>
    <row r="75" spans="1:42" hidden="1" x14ac:dyDescent="0.2">
      <c r="A75" s="24" t="s">
        <v>624</v>
      </c>
      <c r="B75" t="s">
        <v>1217</v>
      </c>
      <c r="C75" t="s">
        <v>1248</v>
      </c>
      <c r="D75" t="s">
        <v>1246</v>
      </c>
      <c r="F75" t="s">
        <v>1252</v>
      </c>
      <c r="G75" t="s">
        <v>1742</v>
      </c>
      <c r="H75" t="s">
        <v>1263</v>
      </c>
      <c r="I75" t="str">
        <f t="shared" si="1"/>
        <v>AZ18 WHT06_ol40_prof 1</v>
      </c>
      <c r="K75" t="s">
        <v>1249</v>
      </c>
      <c r="L75" s="28">
        <v>44013</v>
      </c>
      <c r="P75">
        <v>47.842449999999999</v>
      </c>
      <c r="Q75">
        <v>40.61063</v>
      </c>
      <c r="R75">
        <v>0.144423</v>
      </c>
      <c r="T75">
        <v>12.03167</v>
      </c>
      <c r="V75" s="27">
        <v>3.0154E-2</v>
      </c>
      <c r="W75">
        <v>2.0057999999999999E-2</v>
      </c>
      <c r="X75">
        <v>1.6643000000000002E-2</v>
      </c>
      <c r="Y75">
        <v>0.17990700000000001</v>
      </c>
      <c r="Z75">
        <v>0.36028300000000002</v>
      </c>
      <c r="AA75">
        <v>101.2362</v>
      </c>
      <c r="AB75" s="10">
        <v>87.636354857878828</v>
      </c>
      <c r="AD75" s="27">
        <v>-8320.7999999999993</v>
      </c>
      <c r="AE75">
        <v>-2353</v>
      </c>
      <c r="AF75">
        <v>27</v>
      </c>
      <c r="AP75">
        <v>65.210209922651146</v>
      </c>
    </row>
    <row r="76" spans="1:42" hidden="1" x14ac:dyDescent="0.2">
      <c r="A76" s="24" t="s">
        <v>625</v>
      </c>
      <c r="B76" t="s">
        <v>1217</v>
      </c>
      <c r="C76" t="s">
        <v>1248</v>
      </c>
      <c r="D76" t="s">
        <v>1246</v>
      </c>
      <c r="F76" t="s">
        <v>1252</v>
      </c>
      <c r="G76" t="s">
        <v>1742</v>
      </c>
      <c r="H76" t="s">
        <v>1263</v>
      </c>
      <c r="I76" t="str">
        <f t="shared" si="1"/>
        <v>AZ18 WHT06_ol40_prof 1</v>
      </c>
      <c r="K76" t="s">
        <v>1249</v>
      </c>
      <c r="L76" s="28">
        <v>44013</v>
      </c>
      <c r="P76">
        <v>47.858330000000002</v>
      </c>
      <c r="Q76">
        <v>40.672049999999999</v>
      </c>
      <c r="R76">
        <v>0.136963</v>
      </c>
      <c r="T76">
        <v>12.02224</v>
      </c>
      <c r="V76" s="27">
        <v>3.7200999999999998E-2</v>
      </c>
      <c r="W76">
        <v>2.3879000000000001E-2</v>
      </c>
      <c r="X76">
        <v>1.5674E-2</v>
      </c>
      <c r="Y76">
        <v>0.16636999999999999</v>
      </c>
      <c r="Z76">
        <v>0.36394900000000002</v>
      </c>
      <c r="AA76">
        <v>101.2967</v>
      </c>
      <c r="AB76" s="10">
        <v>87.648433491894906</v>
      </c>
      <c r="AD76" s="27">
        <v>-8317.2999999999993</v>
      </c>
      <c r="AE76">
        <v>-2356.6</v>
      </c>
      <c r="AF76">
        <v>27</v>
      </c>
      <c r="AP76">
        <v>70.23116600690436</v>
      </c>
    </row>
    <row r="77" spans="1:42" hidden="1" x14ac:dyDescent="0.2">
      <c r="A77" s="24" t="s">
        <v>626</v>
      </c>
      <c r="B77" t="s">
        <v>1217</v>
      </c>
      <c r="C77" t="s">
        <v>1248</v>
      </c>
      <c r="D77" t="s">
        <v>1246</v>
      </c>
      <c r="F77" t="s">
        <v>1252</v>
      </c>
      <c r="G77" t="s">
        <v>1742</v>
      </c>
      <c r="H77" t="s">
        <v>1263</v>
      </c>
      <c r="I77" t="str">
        <f t="shared" si="1"/>
        <v>AZ18 WHT06_ol40_prof 1</v>
      </c>
      <c r="K77" t="s">
        <v>1249</v>
      </c>
      <c r="L77" s="28">
        <v>44013</v>
      </c>
      <c r="P77">
        <v>48.114759999999997</v>
      </c>
      <c r="Q77">
        <v>40.717550000000003</v>
      </c>
      <c r="R77">
        <v>0.13350999999999999</v>
      </c>
      <c r="T77">
        <v>11.882899999999999</v>
      </c>
      <c r="V77" s="27">
        <v>3.4257999999999997E-2</v>
      </c>
      <c r="W77">
        <v>3.1884000000000003E-2</v>
      </c>
      <c r="X77">
        <v>1.5232000000000001E-2</v>
      </c>
      <c r="Y77">
        <v>0.16996900000000001</v>
      </c>
      <c r="Z77">
        <v>0.36051100000000003</v>
      </c>
      <c r="AA77">
        <v>101.4606</v>
      </c>
      <c r="AB77" s="10">
        <v>87.831319151847993</v>
      </c>
      <c r="AD77" s="27">
        <v>-8313.7999999999993</v>
      </c>
      <c r="AE77">
        <v>-2360.1999999999998</v>
      </c>
      <c r="AF77">
        <v>27</v>
      </c>
      <c r="AP77">
        <v>75.252122091157574</v>
      </c>
    </row>
    <row r="78" spans="1:42" hidden="1" x14ac:dyDescent="0.2">
      <c r="A78" s="24" t="s">
        <v>627</v>
      </c>
      <c r="B78" t="s">
        <v>1217</v>
      </c>
      <c r="C78" t="s">
        <v>1248</v>
      </c>
      <c r="D78" t="s">
        <v>1246</v>
      </c>
      <c r="F78" t="s">
        <v>1252</v>
      </c>
      <c r="G78" t="s">
        <v>1742</v>
      </c>
      <c r="H78" t="s">
        <v>1263</v>
      </c>
      <c r="I78" t="str">
        <f t="shared" si="1"/>
        <v>AZ18 WHT06_ol40_prof 1</v>
      </c>
      <c r="K78" t="s">
        <v>1249</v>
      </c>
      <c r="L78" s="28">
        <v>44013</v>
      </c>
      <c r="P78">
        <v>48.133380000000002</v>
      </c>
      <c r="Q78">
        <v>40.75421</v>
      </c>
      <c r="R78">
        <v>0.140681</v>
      </c>
      <c r="T78">
        <v>11.87162</v>
      </c>
      <c r="V78" s="27">
        <v>3.0467000000000001E-2</v>
      </c>
      <c r="W78">
        <v>1.9698E-2</v>
      </c>
      <c r="X78">
        <v>1.4227E-2</v>
      </c>
      <c r="Y78">
        <v>0.144035</v>
      </c>
      <c r="Z78">
        <v>0.35854999999999998</v>
      </c>
      <c r="AA78">
        <v>101.4669</v>
      </c>
      <c r="AB78" s="10">
        <v>87.845599052408403</v>
      </c>
      <c r="AD78" s="27">
        <v>-8310.4</v>
      </c>
      <c r="AE78">
        <v>-2363.8000000000002</v>
      </c>
      <c r="AF78">
        <v>27</v>
      </c>
      <c r="AP78">
        <v>80.203889452413563</v>
      </c>
    </row>
    <row r="79" spans="1:42" hidden="1" x14ac:dyDescent="0.2">
      <c r="A79" s="24" t="s">
        <v>628</v>
      </c>
      <c r="B79" t="s">
        <v>1217</v>
      </c>
      <c r="C79" t="s">
        <v>1248</v>
      </c>
      <c r="D79" t="s">
        <v>1246</v>
      </c>
      <c r="F79" t="s">
        <v>1252</v>
      </c>
      <c r="G79" t="s">
        <v>1742</v>
      </c>
      <c r="H79" t="s">
        <v>1263</v>
      </c>
      <c r="I79" t="str">
        <f t="shared" si="1"/>
        <v>AZ18 WHT06_ol40_prof 1</v>
      </c>
      <c r="K79" t="s">
        <v>1249</v>
      </c>
      <c r="L79" s="28">
        <v>44013</v>
      </c>
      <c r="P79">
        <v>48.101140000000001</v>
      </c>
      <c r="Q79">
        <v>40.764899999999997</v>
      </c>
      <c r="R79">
        <v>0.130803</v>
      </c>
      <c r="T79">
        <v>11.70004</v>
      </c>
      <c r="V79" s="27">
        <v>3.4583000000000003E-2</v>
      </c>
      <c r="W79">
        <v>1.5559999999999999E-2</v>
      </c>
      <c r="X79">
        <v>1.149E-2</v>
      </c>
      <c r="Y79">
        <v>0.154581</v>
      </c>
      <c r="Z79">
        <v>0.36007</v>
      </c>
      <c r="AA79">
        <v>101.2732</v>
      </c>
      <c r="AB79" s="10">
        <v>87.993102998638449</v>
      </c>
      <c r="AD79" s="27">
        <v>-8306.9</v>
      </c>
      <c r="AE79">
        <v>-2367.4</v>
      </c>
      <c r="AF79">
        <v>27</v>
      </c>
      <c r="AP79">
        <v>85.224845536666777</v>
      </c>
    </row>
    <row r="80" spans="1:42" hidden="1" x14ac:dyDescent="0.2">
      <c r="A80" s="24" t="s">
        <v>629</v>
      </c>
      <c r="B80" t="s">
        <v>1217</v>
      </c>
      <c r="C80" t="s">
        <v>1248</v>
      </c>
      <c r="D80" t="s">
        <v>1246</v>
      </c>
      <c r="F80" t="s">
        <v>1252</v>
      </c>
      <c r="G80" t="s">
        <v>1742</v>
      </c>
      <c r="H80" t="s">
        <v>1263</v>
      </c>
      <c r="I80" t="str">
        <f t="shared" si="1"/>
        <v>AZ18 WHT06_ol40_prof 1</v>
      </c>
      <c r="K80" t="s">
        <v>1249</v>
      </c>
      <c r="L80" s="28">
        <v>44013</v>
      </c>
      <c r="P80">
        <v>48.170720000000003</v>
      </c>
      <c r="Q80">
        <v>40.658389999999997</v>
      </c>
      <c r="R80">
        <v>0.13350300000000001</v>
      </c>
      <c r="T80">
        <v>11.527670000000001</v>
      </c>
      <c r="V80" s="27">
        <v>3.0825999999999999E-2</v>
      </c>
      <c r="W80">
        <v>2.1318E-2</v>
      </c>
      <c r="X80">
        <v>1.9269999999999999E-2</v>
      </c>
      <c r="Y80">
        <v>0.15682499999999999</v>
      </c>
      <c r="Z80">
        <v>0.37559199999999998</v>
      </c>
      <c r="AA80">
        <v>101.0941</v>
      </c>
      <c r="AB80" s="10">
        <v>88.164124818064963</v>
      </c>
      <c r="AD80" s="27">
        <v>-8303.4</v>
      </c>
      <c r="AE80">
        <v>-2371</v>
      </c>
      <c r="AF80">
        <v>27</v>
      </c>
      <c r="AP80">
        <v>90.245801620919991</v>
      </c>
    </row>
    <row r="81" spans="1:42" hidden="1" x14ac:dyDescent="0.2">
      <c r="A81" s="24" t="s">
        <v>630</v>
      </c>
      <c r="B81" t="s">
        <v>1217</v>
      </c>
      <c r="C81" t="s">
        <v>1248</v>
      </c>
      <c r="D81" t="s">
        <v>1246</v>
      </c>
      <c r="F81" t="s">
        <v>1252</v>
      </c>
      <c r="G81" t="s">
        <v>1742</v>
      </c>
      <c r="H81" t="s">
        <v>1263</v>
      </c>
      <c r="I81" t="str">
        <f t="shared" si="1"/>
        <v>AZ18 WHT06_ol40_prof 1</v>
      </c>
      <c r="K81" t="s">
        <v>1249</v>
      </c>
      <c r="L81" s="28">
        <v>44013</v>
      </c>
      <c r="P81">
        <v>48.276290000000003</v>
      </c>
      <c r="Q81">
        <v>40.752830000000003</v>
      </c>
      <c r="R81">
        <v>0.13574</v>
      </c>
      <c r="T81">
        <v>11.649380000000001</v>
      </c>
      <c r="V81" s="27">
        <v>2.6519000000000001E-2</v>
      </c>
      <c r="W81">
        <v>2.6386E-2</v>
      </c>
      <c r="X81">
        <v>1.0532E-2</v>
      </c>
      <c r="Y81">
        <v>0.159056</v>
      </c>
      <c r="Z81">
        <v>0.37029600000000001</v>
      </c>
      <c r="AA81">
        <v>101.407</v>
      </c>
      <c r="AB81" s="10">
        <v>88.077099975784279</v>
      </c>
      <c r="AD81" s="27">
        <v>-8299.9</v>
      </c>
      <c r="AE81">
        <v>-2374.6999999999998</v>
      </c>
      <c r="AF81">
        <v>27</v>
      </c>
      <c r="AP81">
        <v>95.338934252218593</v>
      </c>
    </row>
    <row r="82" spans="1:42" hidden="1" x14ac:dyDescent="0.2">
      <c r="A82" s="24" t="s">
        <v>631</v>
      </c>
      <c r="B82" t="s">
        <v>1217</v>
      </c>
      <c r="C82" t="s">
        <v>1248</v>
      </c>
      <c r="D82" t="s">
        <v>1246</v>
      </c>
      <c r="F82" t="s">
        <v>1252</v>
      </c>
      <c r="G82" t="s">
        <v>1742</v>
      </c>
      <c r="H82" t="s">
        <v>1263</v>
      </c>
      <c r="I82" t="str">
        <f t="shared" si="1"/>
        <v>AZ18 WHT06_ol40_prof 1</v>
      </c>
      <c r="K82" t="s">
        <v>1249</v>
      </c>
      <c r="L82" s="28">
        <v>44013</v>
      </c>
      <c r="P82">
        <v>48.310470000000002</v>
      </c>
      <c r="Q82">
        <v>40.628210000000003</v>
      </c>
      <c r="R82">
        <v>0.133351</v>
      </c>
      <c r="T82">
        <v>11.65652</v>
      </c>
      <c r="V82" s="27">
        <v>3.4694000000000003E-2</v>
      </c>
      <c r="W82">
        <v>1.3354E-2</v>
      </c>
      <c r="X82">
        <v>1.3096E-2</v>
      </c>
      <c r="Y82">
        <v>0.14743400000000001</v>
      </c>
      <c r="Z82">
        <v>0.367732</v>
      </c>
      <c r="AA82">
        <v>101.3049</v>
      </c>
      <c r="AB82" s="10">
        <v>88.078099113870906</v>
      </c>
      <c r="AD82" s="27">
        <v>-8296.5</v>
      </c>
      <c r="AE82">
        <v>-2378.3000000000002</v>
      </c>
      <c r="AF82">
        <v>27</v>
      </c>
      <c r="AP82">
        <v>100.29070161347458</v>
      </c>
    </row>
    <row r="83" spans="1:42" hidden="1" x14ac:dyDescent="0.2">
      <c r="A83" s="24" t="s">
        <v>632</v>
      </c>
      <c r="B83" t="s">
        <v>1217</v>
      </c>
      <c r="C83" t="s">
        <v>1248</v>
      </c>
      <c r="D83" t="s">
        <v>1246</v>
      </c>
      <c r="F83" t="s">
        <v>1252</v>
      </c>
      <c r="G83" t="s">
        <v>1742</v>
      </c>
      <c r="H83" t="s">
        <v>1263</v>
      </c>
      <c r="I83" t="str">
        <f t="shared" si="1"/>
        <v>AZ18 WHT06_ol40_prof 1</v>
      </c>
      <c r="K83" t="s">
        <v>1249</v>
      </c>
      <c r="L83" s="28">
        <v>44013</v>
      </c>
      <c r="P83">
        <v>48.332819999999998</v>
      </c>
      <c r="Q83">
        <v>40.869239999999998</v>
      </c>
      <c r="R83">
        <v>0.12521699999999999</v>
      </c>
      <c r="T83">
        <v>11.547330000000001</v>
      </c>
      <c r="V83" s="27">
        <v>3.3007000000000002E-2</v>
      </c>
      <c r="W83">
        <v>2.5287E-2</v>
      </c>
      <c r="X83">
        <v>9.7050000000000001E-3</v>
      </c>
      <c r="Y83">
        <v>0.16239899999999999</v>
      </c>
      <c r="Z83">
        <v>0.38995200000000002</v>
      </c>
      <c r="AA83">
        <v>101.495</v>
      </c>
      <c r="AB83" s="10">
        <v>88.181391638575775</v>
      </c>
      <c r="AD83" s="27">
        <v>-8293</v>
      </c>
      <c r="AE83">
        <v>-2381.9</v>
      </c>
      <c r="AF83">
        <v>27</v>
      </c>
      <c r="AP83">
        <v>105.3116576977278</v>
      </c>
    </row>
    <row r="84" spans="1:42" hidden="1" x14ac:dyDescent="0.2">
      <c r="A84" s="24" t="s">
        <v>633</v>
      </c>
      <c r="B84" t="s">
        <v>1217</v>
      </c>
      <c r="C84" t="s">
        <v>1248</v>
      </c>
      <c r="D84" t="s">
        <v>1246</v>
      </c>
      <c r="F84" t="s">
        <v>1252</v>
      </c>
      <c r="G84" t="s">
        <v>1742</v>
      </c>
      <c r="H84" t="s">
        <v>1263</v>
      </c>
      <c r="I84" t="str">
        <f t="shared" si="1"/>
        <v>AZ18 WHT06_ol40_prof 1</v>
      </c>
      <c r="K84" t="s">
        <v>1249</v>
      </c>
      <c r="L84" s="28">
        <v>44013</v>
      </c>
      <c r="P84">
        <v>48.390140000000002</v>
      </c>
      <c r="Q84">
        <v>40.855020000000003</v>
      </c>
      <c r="R84">
        <v>0.12599299999999999</v>
      </c>
      <c r="T84">
        <v>11.44969</v>
      </c>
      <c r="V84" s="27">
        <v>2.9734E-2</v>
      </c>
      <c r="W84">
        <v>2.2020000000000001E-2</v>
      </c>
      <c r="X84">
        <v>9.5300000000000003E-3</v>
      </c>
      <c r="Y84">
        <v>0.15274399999999999</v>
      </c>
      <c r="Z84">
        <v>0.38634299999999999</v>
      </c>
      <c r="AA84">
        <v>101.4212</v>
      </c>
      <c r="AB84" s="10">
        <v>88.281867439401367</v>
      </c>
      <c r="AD84" s="27">
        <v>-8289.5</v>
      </c>
      <c r="AE84">
        <v>-2385.5</v>
      </c>
      <c r="AF84">
        <v>27</v>
      </c>
      <c r="AP84">
        <v>110.33261378198101</v>
      </c>
    </row>
    <row r="85" spans="1:42" hidden="1" x14ac:dyDescent="0.2">
      <c r="A85" s="24" t="s">
        <v>634</v>
      </c>
      <c r="B85" t="s">
        <v>1217</v>
      </c>
      <c r="C85" t="s">
        <v>1248</v>
      </c>
      <c r="D85" t="s">
        <v>1246</v>
      </c>
      <c r="F85" t="s">
        <v>1252</v>
      </c>
      <c r="G85" t="s">
        <v>1742</v>
      </c>
      <c r="H85" t="s">
        <v>1263</v>
      </c>
      <c r="I85" t="str">
        <f t="shared" si="1"/>
        <v>AZ18 WHT06_ol40_prof 1</v>
      </c>
      <c r="K85" t="s">
        <v>1249</v>
      </c>
      <c r="L85" s="28">
        <v>44013</v>
      </c>
      <c r="P85">
        <v>48.358559999999997</v>
      </c>
      <c r="Q85">
        <v>40.98319</v>
      </c>
      <c r="R85">
        <v>0.138511</v>
      </c>
      <c r="T85">
        <v>11.520390000000001</v>
      </c>
      <c r="V85" s="27">
        <v>2.8837999999999999E-2</v>
      </c>
      <c r="W85">
        <v>2.2707999999999999E-2</v>
      </c>
      <c r="X85">
        <v>1.4911000000000001E-2</v>
      </c>
      <c r="Y85">
        <v>0.179839</v>
      </c>
      <c r="Z85">
        <v>0.39288499999999998</v>
      </c>
      <c r="AA85">
        <v>101.63979999999999</v>
      </c>
      <c r="AB85" s="10">
        <v>88.211247613333953</v>
      </c>
      <c r="AD85" s="27">
        <v>-8286</v>
      </c>
      <c r="AE85">
        <v>-2389.1</v>
      </c>
      <c r="AF85">
        <v>27</v>
      </c>
      <c r="AP85">
        <v>115.35356986623422</v>
      </c>
    </row>
    <row r="86" spans="1:42" hidden="1" x14ac:dyDescent="0.2">
      <c r="A86" s="24" t="s">
        <v>635</v>
      </c>
      <c r="B86" t="s">
        <v>1217</v>
      </c>
      <c r="C86" t="s">
        <v>1248</v>
      </c>
      <c r="D86" t="s">
        <v>1246</v>
      </c>
      <c r="F86" t="s">
        <v>1252</v>
      </c>
      <c r="G86" t="s">
        <v>1742</v>
      </c>
      <c r="H86" t="s">
        <v>1263</v>
      </c>
      <c r="I86" t="str">
        <f t="shared" si="1"/>
        <v>AZ18 WHT06_ol40_prof 1</v>
      </c>
      <c r="K86" t="s">
        <v>1249</v>
      </c>
      <c r="L86" s="28">
        <v>44013</v>
      </c>
      <c r="P86">
        <v>48.470840000000003</v>
      </c>
      <c r="Q86">
        <v>40.989539999999998</v>
      </c>
      <c r="R86">
        <v>0.13478599999999999</v>
      </c>
      <c r="T86">
        <v>11.55372</v>
      </c>
      <c r="V86" s="27">
        <v>3.0953000000000001E-2</v>
      </c>
      <c r="W86">
        <v>1.8471000000000001E-2</v>
      </c>
      <c r="X86">
        <v>1.1403E-2</v>
      </c>
      <c r="Y86">
        <v>0.14802599999999999</v>
      </c>
      <c r="Z86">
        <v>0.38241799999999998</v>
      </c>
      <c r="AA86">
        <v>101.7401</v>
      </c>
      <c r="AB86" s="10">
        <v>88.205326109088432</v>
      </c>
      <c r="AD86" s="27">
        <v>-8282.5</v>
      </c>
      <c r="AE86">
        <v>-2392.6999999999998</v>
      </c>
      <c r="AF86">
        <v>27</v>
      </c>
      <c r="AP86">
        <v>120.37452595048744</v>
      </c>
    </row>
    <row r="87" spans="1:42" hidden="1" x14ac:dyDescent="0.2">
      <c r="A87" s="24" t="s">
        <v>636</v>
      </c>
      <c r="B87" t="s">
        <v>1217</v>
      </c>
      <c r="C87" t="s">
        <v>1248</v>
      </c>
      <c r="D87" t="s">
        <v>1246</v>
      </c>
      <c r="F87" t="s">
        <v>1252</v>
      </c>
      <c r="G87" t="s">
        <v>1742</v>
      </c>
      <c r="H87" t="s">
        <v>1263</v>
      </c>
      <c r="I87" t="str">
        <f t="shared" si="1"/>
        <v>AZ18 WHT06_ol40_prof 1</v>
      </c>
      <c r="K87" t="s">
        <v>1249</v>
      </c>
      <c r="L87" s="28">
        <v>44013</v>
      </c>
      <c r="P87">
        <v>48.425269999999998</v>
      </c>
      <c r="Q87">
        <v>40.832740000000001</v>
      </c>
      <c r="R87">
        <v>0.12708900000000001</v>
      </c>
      <c r="T87">
        <v>11.521839999999999</v>
      </c>
      <c r="V87" s="27">
        <v>3.3893E-2</v>
      </c>
      <c r="W87">
        <v>2.5012E-2</v>
      </c>
      <c r="X87">
        <v>8.8050000000000003E-3</v>
      </c>
      <c r="Y87">
        <v>0.14774200000000001</v>
      </c>
      <c r="Z87">
        <v>0.39569700000000002</v>
      </c>
      <c r="AA87">
        <v>101.5181</v>
      </c>
      <c r="AB87" s="10">
        <v>88.224268710717524</v>
      </c>
      <c r="AD87" s="27">
        <v>-8279.1</v>
      </c>
      <c r="AE87">
        <v>-2396.3000000000002</v>
      </c>
      <c r="AF87">
        <v>27</v>
      </c>
      <c r="AP87">
        <v>125.32629331174343</v>
      </c>
    </row>
    <row r="88" spans="1:42" hidden="1" x14ac:dyDescent="0.2">
      <c r="A88" s="24" t="s">
        <v>637</v>
      </c>
      <c r="B88" t="s">
        <v>1217</v>
      </c>
      <c r="C88" t="s">
        <v>1248</v>
      </c>
      <c r="D88" t="s">
        <v>1246</v>
      </c>
      <c r="F88" t="s">
        <v>1252</v>
      </c>
      <c r="G88" t="s">
        <v>1742</v>
      </c>
      <c r="H88" t="s">
        <v>1263</v>
      </c>
      <c r="I88" t="str">
        <f t="shared" si="1"/>
        <v>AZ18 WHT06_ol40_prof 1</v>
      </c>
      <c r="K88" t="s">
        <v>1249</v>
      </c>
      <c r="L88" s="28">
        <v>44013</v>
      </c>
      <c r="P88">
        <v>48.487430000000003</v>
      </c>
      <c r="Q88">
        <v>40.880969999999998</v>
      </c>
      <c r="R88">
        <v>0.13789999999999999</v>
      </c>
      <c r="T88">
        <v>11.428839999999999</v>
      </c>
      <c r="V88" s="27">
        <v>3.1966000000000001E-2</v>
      </c>
      <c r="W88">
        <v>2.3639E-2</v>
      </c>
      <c r="X88">
        <v>1.2245000000000001E-2</v>
      </c>
      <c r="Y88">
        <v>0.15112999999999999</v>
      </c>
      <c r="Z88">
        <v>0.38828099999999999</v>
      </c>
      <c r="AA88">
        <v>101.5424</v>
      </c>
      <c r="AB88" s="10">
        <v>88.321446845739445</v>
      </c>
      <c r="AD88" s="27">
        <v>-8275.6</v>
      </c>
      <c r="AE88">
        <v>-2400</v>
      </c>
      <c r="AF88">
        <v>27</v>
      </c>
      <c r="AP88">
        <v>130.41942594304203</v>
      </c>
    </row>
    <row r="89" spans="1:42" hidden="1" x14ac:dyDescent="0.2">
      <c r="A89" s="24" t="s">
        <v>638</v>
      </c>
      <c r="B89" t="s">
        <v>1217</v>
      </c>
      <c r="C89" t="s">
        <v>1248</v>
      </c>
      <c r="D89" t="s">
        <v>1246</v>
      </c>
      <c r="F89" t="s">
        <v>1252</v>
      </c>
      <c r="G89" t="s">
        <v>1742</v>
      </c>
      <c r="H89" t="s">
        <v>1263</v>
      </c>
      <c r="I89" t="str">
        <f t="shared" si="1"/>
        <v>AZ18 WHT06_ol40_prof 1</v>
      </c>
      <c r="K89" t="s">
        <v>1249</v>
      </c>
      <c r="L89" s="28">
        <v>44013</v>
      </c>
      <c r="P89">
        <v>48.45438</v>
      </c>
      <c r="Q89">
        <v>40.96651</v>
      </c>
      <c r="R89">
        <v>0.136598</v>
      </c>
      <c r="T89">
        <v>11.62843</v>
      </c>
      <c r="V89" s="27">
        <v>2.6492000000000002E-2</v>
      </c>
      <c r="W89">
        <v>1.9713000000000001E-2</v>
      </c>
      <c r="X89">
        <v>9.9860000000000001E-3</v>
      </c>
      <c r="Y89">
        <v>0.12393800000000001</v>
      </c>
      <c r="Z89">
        <v>0.38970700000000003</v>
      </c>
      <c r="AA89">
        <v>101.75579999999999</v>
      </c>
      <c r="AB89" s="10">
        <v>88.134554495877808</v>
      </c>
      <c r="AD89" s="27">
        <v>-8272.1</v>
      </c>
      <c r="AE89">
        <v>-2403.6</v>
      </c>
      <c r="AF89">
        <v>27</v>
      </c>
      <c r="AP89">
        <v>135.44038202729524</v>
      </c>
    </row>
    <row r="90" spans="1:42" hidden="1" x14ac:dyDescent="0.2">
      <c r="A90" s="24" t="s">
        <v>639</v>
      </c>
      <c r="B90" t="s">
        <v>1217</v>
      </c>
      <c r="C90" t="s">
        <v>1248</v>
      </c>
      <c r="D90" t="s">
        <v>1246</v>
      </c>
      <c r="F90" t="s">
        <v>1252</v>
      </c>
      <c r="G90" t="s">
        <v>1742</v>
      </c>
      <c r="H90" t="s">
        <v>1263</v>
      </c>
      <c r="I90" t="str">
        <f t="shared" si="1"/>
        <v>AZ18 WHT06_ol40_prof 1</v>
      </c>
      <c r="K90" t="s">
        <v>1249</v>
      </c>
      <c r="L90" s="28">
        <v>44013</v>
      </c>
      <c r="P90">
        <v>48.417650000000002</v>
      </c>
      <c r="Q90">
        <v>40.90401</v>
      </c>
      <c r="R90">
        <v>0.13483100000000001</v>
      </c>
      <c r="T90">
        <v>11.500540000000001</v>
      </c>
      <c r="V90" s="27">
        <v>3.109E-2</v>
      </c>
      <c r="W90">
        <v>1.5800000000000002E-2</v>
      </c>
      <c r="X90">
        <v>1.303E-2</v>
      </c>
      <c r="Y90">
        <v>0.15882299999999999</v>
      </c>
      <c r="Z90">
        <v>0.38303300000000001</v>
      </c>
      <c r="AA90">
        <v>101.55880000000001</v>
      </c>
      <c r="AB90" s="10">
        <v>88.241846369278434</v>
      </c>
      <c r="AD90" s="27">
        <v>-8268.6</v>
      </c>
      <c r="AE90">
        <v>-2407.1999999999998</v>
      </c>
      <c r="AF90">
        <v>27</v>
      </c>
      <c r="AP90">
        <v>140.46133811154846</v>
      </c>
    </row>
    <row r="91" spans="1:42" hidden="1" x14ac:dyDescent="0.2">
      <c r="A91" s="24" t="s">
        <v>640</v>
      </c>
      <c r="B91" t="s">
        <v>1217</v>
      </c>
      <c r="C91" t="s">
        <v>1248</v>
      </c>
      <c r="D91" t="s">
        <v>1246</v>
      </c>
      <c r="F91" t="s">
        <v>1252</v>
      </c>
      <c r="G91" t="s">
        <v>1742</v>
      </c>
      <c r="H91" t="s">
        <v>1263</v>
      </c>
      <c r="I91" t="str">
        <f t="shared" si="1"/>
        <v>AZ18 WHT06_ol40_prof 1</v>
      </c>
      <c r="K91" t="s">
        <v>1249</v>
      </c>
      <c r="L91" s="28">
        <v>44013</v>
      </c>
      <c r="P91">
        <v>48.51829</v>
      </c>
      <c r="Q91">
        <v>40.95317</v>
      </c>
      <c r="R91">
        <v>0.12668699999999999</v>
      </c>
      <c r="T91">
        <v>11.50733</v>
      </c>
      <c r="V91" s="27">
        <v>3.0669999999999999E-2</v>
      </c>
      <c r="W91">
        <v>1.2484E-2</v>
      </c>
      <c r="X91">
        <v>6.1859999999999997E-3</v>
      </c>
      <c r="Y91">
        <v>0.14111199999999999</v>
      </c>
      <c r="Z91">
        <v>0.39803500000000003</v>
      </c>
      <c r="AA91">
        <v>101.694</v>
      </c>
      <c r="AB91" s="10">
        <v>88.257261266399993</v>
      </c>
      <c r="AD91" s="27">
        <v>-8265.2000000000007</v>
      </c>
      <c r="AE91">
        <v>-2410.8000000000002</v>
      </c>
      <c r="AF91">
        <v>27</v>
      </c>
      <c r="AP91">
        <v>145.41310547280446</v>
      </c>
    </row>
    <row r="92" spans="1:42" hidden="1" x14ac:dyDescent="0.2">
      <c r="A92" s="24" t="s">
        <v>641</v>
      </c>
      <c r="B92" t="s">
        <v>1217</v>
      </c>
      <c r="C92" t="s">
        <v>1248</v>
      </c>
      <c r="D92" t="s">
        <v>1246</v>
      </c>
      <c r="F92" t="s">
        <v>1252</v>
      </c>
      <c r="G92" t="s">
        <v>1742</v>
      </c>
      <c r="H92" t="s">
        <v>1263</v>
      </c>
      <c r="I92" t="str">
        <f t="shared" si="1"/>
        <v>AZ18 WHT06_ol40_prof 1</v>
      </c>
      <c r="K92" t="s">
        <v>1249</v>
      </c>
      <c r="L92" s="28">
        <v>44013</v>
      </c>
      <c r="P92">
        <v>48.456519999999998</v>
      </c>
      <c r="Q92">
        <v>40.91375</v>
      </c>
      <c r="R92">
        <v>0.119922</v>
      </c>
      <c r="T92">
        <v>11.642659999999999</v>
      </c>
      <c r="V92" s="27">
        <v>4.3615000000000001E-2</v>
      </c>
      <c r="W92">
        <v>1.8190999999999999E-2</v>
      </c>
      <c r="X92">
        <v>1.3736E-2</v>
      </c>
      <c r="Y92">
        <v>0.16763500000000001</v>
      </c>
      <c r="Z92">
        <v>0.38614999999999999</v>
      </c>
      <c r="AA92">
        <v>101.76220000000001</v>
      </c>
      <c r="AB92" s="10">
        <v>88.122218813550205</v>
      </c>
      <c r="AD92" s="27">
        <v>-8261.7000000000007</v>
      </c>
      <c r="AE92">
        <v>-2414.4</v>
      </c>
      <c r="AF92">
        <v>27</v>
      </c>
      <c r="AP92">
        <v>150.43406155705767</v>
      </c>
    </row>
    <row r="93" spans="1:42" hidden="1" x14ac:dyDescent="0.2">
      <c r="A93" s="24" t="s">
        <v>642</v>
      </c>
      <c r="B93" t="s">
        <v>1217</v>
      </c>
      <c r="C93" t="s">
        <v>1248</v>
      </c>
      <c r="D93" t="s">
        <v>1246</v>
      </c>
      <c r="F93" t="s">
        <v>1252</v>
      </c>
      <c r="G93" t="s">
        <v>1742</v>
      </c>
      <c r="H93" t="s">
        <v>1263</v>
      </c>
      <c r="I93" t="str">
        <f t="shared" si="1"/>
        <v>AZ18 WHT06_ol40_prof 1</v>
      </c>
      <c r="K93" t="s">
        <v>1249</v>
      </c>
      <c r="L93" s="28">
        <v>44013</v>
      </c>
      <c r="P93">
        <v>48.55536</v>
      </c>
      <c r="Q93">
        <v>40.879359999999998</v>
      </c>
      <c r="R93">
        <v>0.125858</v>
      </c>
      <c r="T93">
        <v>11.527430000000001</v>
      </c>
      <c r="V93" s="27">
        <v>3.0008E-2</v>
      </c>
      <c r="W93">
        <v>1.8103000000000001E-2</v>
      </c>
      <c r="X93">
        <v>1.1037E-2</v>
      </c>
      <c r="Y93">
        <v>0.14304600000000001</v>
      </c>
      <c r="Z93">
        <v>0.39071600000000001</v>
      </c>
      <c r="AA93">
        <v>101.68089999999999</v>
      </c>
      <c r="AB93" s="10">
        <v>88.247083040802949</v>
      </c>
      <c r="AD93" s="27">
        <v>-8258.2000000000007</v>
      </c>
      <c r="AE93">
        <v>-2418</v>
      </c>
      <c r="AF93">
        <v>27</v>
      </c>
      <c r="AP93">
        <v>155.45501764131089</v>
      </c>
    </row>
    <row r="94" spans="1:42" hidden="1" x14ac:dyDescent="0.2">
      <c r="A94" s="24" t="s">
        <v>643</v>
      </c>
      <c r="B94" t="s">
        <v>1217</v>
      </c>
      <c r="C94" t="s">
        <v>1248</v>
      </c>
      <c r="D94" t="s">
        <v>1246</v>
      </c>
      <c r="F94" t="s">
        <v>1252</v>
      </c>
      <c r="G94" t="s">
        <v>1742</v>
      </c>
      <c r="H94" t="s">
        <v>1263</v>
      </c>
      <c r="I94" t="str">
        <f t="shared" si="1"/>
        <v>AZ18 WHT06_ol40_prof 1</v>
      </c>
      <c r="K94" t="s">
        <v>1249</v>
      </c>
      <c r="L94" s="28">
        <v>44013</v>
      </c>
      <c r="P94">
        <v>48.494210000000002</v>
      </c>
      <c r="Q94">
        <v>40.893709999999999</v>
      </c>
      <c r="R94">
        <v>0.13567499999999999</v>
      </c>
      <c r="T94">
        <v>11.53684</v>
      </c>
      <c r="V94" s="27">
        <v>2.8025999999999999E-2</v>
      </c>
      <c r="W94">
        <v>1.3956E-2</v>
      </c>
      <c r="X94">
        <v>1.4322E-2</v>
      </c>
      <c r="Y94">
        <v>0.14691399999999999</v>
      </c>
      <c r="Z94">
        <v>0.397036</v>
      </c>
      <c r="AA94">
        <v>101.66070000000001</v>
      </c>
      <c r="AB94" s="10">
        <v>88.225530837831855</v>
      </c>
      <c r="AD94" s="27">
        <v>-8254.7000000000007</v>
      </c>
      <c r="AE94">
        <v>-2421.6</v>
      </c>
      <c r="AF94">
        <v>27</v>
      </c>
      <c r="AP94">
        <v>160.4759737255641</v>
      </c>
    </row>
    <row r="95" spans="1:42" hidden="1" x14ac:dyDescent="0.2">
      <c r="A95" s="24" t="s">
        <v>644</v>
      </c>
      <c r="B95" t="s">
        <v>1217</v>
      </c>
      <c r="C95" t="s">
        <v>1248</v>
      </c>
      <c r="D95" t="s">
        <v>1246</v>
      </c>
      <c r="F95" t="s">
        <v>1252</v>
      </c>
      <c r="G95" t="s">
        <v>1742</v>
      </c>
      <c r="H95" t="s">
        <v>1263</v>
      </c>
      <c r="I95" t="str">
        <f t="shared" si="1"/>
        <v>AZ18 WHT06_ol40_prof 1</v>
      </c>
      <c r="K95" t="s">
        <v>1249</v>
      </c>
      <c r="L95" s="28">
        <v>44013</v>
      </c>
      <c r="P95">
        <v>48.514809999999997</v>
      </c>
      <c r="Q95">
        <v>40.915950000000002</v>
      </c>
      <c r="R95">
        <v>0.129215</v>
      </c>
      <c r="T95">
        <v>11.513260000000001</v>
      </c>
      <c r="V95" s="27">
        <v>3.3350999999999999E-2</v>
      </c>
      <c r="W95">
        <v>2.571E-2</v>
      </c>
      <c r="X95">
        <v>7.953E-3</v>
      </c>
      <c r="Y95">
        <v>0.14142399999999999</v>
      </c>
      <c r="Z95">
        <v>0.39410499999999998</v>
      </c>
      <c r="AA95">
        <v>101.6758</v>
      </c>
      <c r="AB95" s="10">
        <v>88.251177132761228</v>
      </c>
      <c r="AD95" s="27">
        <v>-8251.2999999999993</v>
      </c>
      <c r="AE95">
        <v>-2425.3000000000002</v>
      </c>
      <c r="AF95">
        <v>27</v>
      </c>
      <c r="AP95">
        <v>165.50091153612573</v>
      </c>
    </row>
    <row r="96" spans="1:42" hidden="1" x14ac:dyDescent="0.2">
      <c r="A96" s="24" t="s">
        <v>645</v>
      </c>
      <c r="B96" t="s">
        <v>1217</v>
      </c>
      <c r="C96" t="s">
        <v>1248</v>
      </c>
      <c r="D96" t="s">
        <v>1246</v>
      </c>
      <c r="F96" t="s">
        <v>1252</v>
      </c>
      <c r="G96" t="s">
        <v>1742</v>
      </c>
      <c r="H96" t="s">
        <v>1263</v>
      </c>
      <c r="I96" t="str">
        <f t="shared" si="1"/>
        <v>AZ18 WHT06_ol40_prof 1</v>
      </c>
      <c r="K96" t="s">
        <v>1249</v>
      </c>
      <c r="L96" s="28">
        <v>44013</v>
      </c>
      <c r="P96">
        <v>48.510010000000001</v>
      </c>
      <c r="Q96">
        <v>40.870310000000003</v>
      </c>
      <c r="R96">
        <v>0.13470599999999999</v>
      </c>
      <c r="T96">
        <v>11.58287</v>
      </c>
      <c r="V96" s="27">
        <v>3.1278E-2</v>
      </c>
      <c r="W96">
        <v>2.2941E-2</v>
      </c>
      <c r="X96">
        <v>1.4746E-2</v>
      </c>
      <c r="Y96">
        <v>0.17599300000000001</v>
      </c>
      <c r="Z96">
        <v>0.39759299999999997</v>
      </c>
      <c r="AA96">
        <v>101.74039999999999</v>
      </c>
      <c r="AB96" s="10">
        <v>88.187500410522972</v>
      </c>
      <c r="AD96" s="27">
        <v>-8247.7999999999993</v>
      </c>
      <c r="AE96">
        <v>-2428.9</v>
      </c>
      <c r="AF96">
        <v>27</v>
      </c>
      <c r="AP96">
        <v>170.52186762037894</v>
      </c>
    </row>
    <row r="97" spans="1:42" hidden="1" x14ac:dyDescent="0.2">
      <c r="A97" s="24" t="s">
        <v>646</v>
      </c>
      <c r="B97" t="s">
        <v>1217</v>
      </c>
      <c r="C97" t="s">
        <v>1248</v>
      </c>
      <c r="D97" t="s">
        <v>1246</v>
      </c>
      <c r="F97" t="s">
        <v>1252</v>
      </c>
      <c r="G97" t="s">
        <v>1742</v>
      </c>
      <c r="H97" t="s">
        <v>1263</v>
      </c>
      <c r="I97" t="str">
        <f t="shared" si="1"/>
        <v>AZ18 WHT06_ol40_prof 1</v>
      </c>
      <c r="K97" t="s">
        <v>1249</v>
      </c>
      <c r="L97" s="28">
        <v>44013</v>
      </c>
      <c r="P97">
        <v>48.666580000000003</v>
      </c>
      <c r="Q97">
        <v>40.90117</v>
      </c>
      <c r="R97">
        <v>0.13411999999999999</v>
      </c>
      <c r="T97">
        <v>11.675129999999999</v>
      </c>
      <c r="V97" s="27">
        <v>3.0200999999999999E-2</v>
      </c>
      <c r="W97">
        <v>2.7222E-2</v>
      </c>
      <c r="X97">
        <v>1.3419E-2</v>
      </c>
      <c r="Y97">
        <v>0.166575</v>
      </c>
      <c r="Z97">
        <v>0.37491099999999999</v>
      </c>
      <c r="AA97">
        <v>101.9893</v>
      </c>
      <c r="AB97" s="10">
        <v>88.138336792622979</v>
      </c>
      <c r="AD97" s="27">
        <v>-8244.2999999999993</v>
      </c>
      <c r="AE97">
        <v>-2432.5</v>
      </c>
      <c r="AF97">
        <v>27</v>
      </c>
      <c r="AP97">
        <v>175.54282370463216</v>
      </c>
    </row>
    <row r="98" spans="1:42" hidden="1" x14ac:dyDescent="0.2">
      <c r="A98" s="24" t="s">
        <v>647</v>
      </c>
      <c r="B98" t="s">
        <v>1217</v>
      </c>
      <c r="C98" t="s">
        <v>1248</v>
      </c>
      <c r="D98" t="s">
        <v>1246</v>
      </c>
      <c r="F98" t="s">
        <v>1252</v>
      </c>
      <c r="G98" t="s">
        <v>1742</v>
      </c>
      <c r="H98" t="s">
        <v>1263</v>
      </c>
      <c r="I98" t="str">
        <f t="shared" si="1"/>
        <v>AZ18 WHT06_ol40_prof 1</v>
      </c>
      <c r="K98" t="s">
        <v>1249</v>
      </c>
      <c r="L98" s="28">
        <v>44013</v>
      </c>
      <c r="P98">
        <v>48.501390000000001</v>
      </c>
      <c r="Q98">
        <v>40.853140000000003</v>
      </c>
      <c r="R98">
        <v>0.133025</v>
      </c>
      <c r="T98">
        <v>11.62987</v>
      </c>
      <c r="V98" s="27">
        <v>3.4473999999999998E-2</v>
      </c>
      <c r="W98">
        <v>2.4736000000000001E-2</v>
      </c>
      <c r="X98">
        <v>1.8082999999999998E-2</v>
      </c>
      <c r="Y98">
        <v>0.16020599999999999</v>
      </c>
      <c r="Z98">
        <v>0.39404600000000001</v>
      </c>
      <c r="AA98">
        <v>101.749</v>
      </c>
      <c r="AB98" s="10">
        <v>88.143392276632937</v>
      </c>
      <c r="AD98" s="27">
        <v>-8240.7999999999993</v>
      </c>
      <c r="AE98">
        <v>-2436.1</v>
      </c>
      <c r="AF98">
        <v>27</v>
      </c>
      <c r="AP98">
        <v>180.56377978888537</v>
      </c>
    </row>
    <row r="99" spans="1:42" hidden="1" x14ac:dyDescent="0.2">
      <c r="A99" s="24" t="s">
        <v>648</v>
      </c>
      <c r="B99" t="s">
        <v>1217</v>
      </c>
      <c r="C99" t="s">
        <v>1248</v>
      </c>
      <c r="D99" t="s">
        <v>1246</v>
      </c>
      <c r="F99" t="s">
        <v>1252</v>
      </c>
      <c r="G99" t="s">
        <v>1742</v>
      </c>
      <c r="H99" t="s">
        <v>1263</v>
      </c>
      <c r="I99" t="str">
        <f t="shared" si="1"/>
        <v>AZ18 WHT06_ol40_prof 1</v>
      </c>
      <c r="K99" t="s">
        <v>1249</v>
      </c>
      <c r="L99" s="28">
        <v>44013</v>
      </c>
      <c r="P99">
        <v>48.720970000000001</v>
      </c>
      <c r="Q99">
        <v>40.986629999999998</v>
      </c>
      <c r="R99">
        <v>0.137826</v>
      </c>
      <c r="T99">
        <v>11.719110000000001</v>
      </c>
      <c r="V99" s="27">
        <v>3.3616E-2</v>
      </c>
      <c r="W99">
        <v>1.5890000000000001E-2</v>
      </c>
      <c r="X99">
        <v>2.2171E-2</v>
      </c>
      <c r="Y99">
        <v>0.17708099999999999</v>
      </c>
      <c r="Z99">
        <v>0.38025900000000001</v>
      </c>
      <c r="AA99">
        <v>102.1935</v>
      </c>
      <c r="AB99" s="10">
        <v>88.110677646593032</v>
      </c>
      <c r="AD99" s="27">
        <v>-8237.2999999999993</v>
      </c>
      <c r="AE99">
        <v>-2439.6999999999998</v>
      </c>
      <c r="AF99">
        <v>27</v>
      </c>
      <c r="AP99">
        <v>185.58473587313858</v>
      </c>
    </row>
    <row r="100" spans="1:42" hidden="1" x14ac:dyDescent="0.2">
      <c r="A100" s="24" t="s">
        <v>649</v>
      </c>
      <c r="B100" t="s">
        <v>1217</v>
      </c>
      <c r="C100" t="s">
        <v>1248</v>
      </c>
      <c r="D100" t="s">
        <v>1246</v>
      </c>
      <c r="F100" t="s">
        <v>1252</v>
      </c>
      <c r="G100" t="s">
        <v>1742</v>
      </c>
      <c r="H100" t="s">
        <v>1263</v>
      </c>
      <c r="I100" t="str">
        <f t="shared" si="1"/>
        <v>AZ18 WHT06_ol40_prof 1</v>
      </c>
      <c r="K100" t="s">
        <v>1249</v>
      </c>
      <c r="L100" s="28">
        <v>44013</v>
      </c>
      <c r="P100">
        <v>48.597920000000002</v>
      </c>
      <c r="Q100">
        <v>41.005749999999999</v>
      </c>
      <c r="R100">
        <v>0.13594000000000001</v>
      </c>
      <c r="T100">
        <v>11.65071</v>
      </c>
      <c r="V100" s="27">
        <v>3.6233000000000001E-2</v>
      </c>
      <c r="W100">
        <v>3.1092999999999999E-2</v>
      </c>
      <c r="X100">
        <v>1.5514999999999999E-2</v>
      </c>
      <c r="Y100">
        <v>0.171018</v>
      </c>
      <c r="Z100">
        <v>0.35884100000000002</v>
      </c>
      <c r="AA100">
        <v>102.003</v>
      </c>
      <c r="AB100" s="10">
        <v>88.145463591499151</v>
      </c>
      <c r="AD100" s="27">
        <v>-8233.9</v>
      </c>
      <c r="AE100">
        <v>-2443.3000000000002</v>
      </c>
      <c r="AF100">
        <v>27</v>
      </c>
      <c r="AP100">
        <v>190.53650323439459</v>
      </c>
    </row>
    <row r="101" spans="1:42" hidden="1" x14ac:dyDescent="0.2">
      <c r="A101" s="24" t="s">
        <v>650</v>
      </c>
      <c r="B101" t="s">
        <v>1217</v>
      </c>
      <c r="C101" t="s">
        <v>1248</v>
      </c>
      <c r="D101" t="s">
        <v>1246</v>
      </c>
      <c r="F101" t="s">
        <v>1252</v>
      </c>
      <c r="G101" t="s">
        <v>1742</v>
      </c>
      <c r="H101" t="s">
        <v>1263</v>
      </c>
      <c r="I101" t="str">
        <f t="shared" si="1"/>
        <v>AZ18 WHT06_ol40_prof 1</v>
      </c>
      <c r="K101" t="s">
        <v>1249</v>
      </c>
      <c r="L101" s="28">
        <v>44013</v>
      </c>
      <c r="P101">
        <v>48.734360000000002</v>
      </c>
      <c r="Q101">
        <v>41.064509999999999</v>
      </c>
      <c r="R101">
        <v>0.12945300000000001</v>
      </c>
      <c r="T101">
        <v>11.769439999999999</v>
      </c>
      <c r="V101" s="27">
        <v>3.2994999999999997E-2</v>
      </c>
      <c r="W101">
        <v>3.4119999999999998E-2</v>
      </c>
      <c r="X101">
        <v>1.6959999999999999E-2</v>
      </c>
      <c r="Y101">
        <v>0.16652</v>
      </c>
      <c r="Z101">
        <v>0.37235299999999999</v>
      </c>
      <c r="AA101">
        <v>102.3207</v>
      </c>
      <c r="AB101" s="10">
        <v>88.068593676032123</v>
      </c>
      <c r="AD101" s="27">
        <v>-8230.4</v>
      </c>
      <c r="AE101">
        <v>-2446.9</v>
      </c>
      <c r="AF101">
        <v>27</v>
      </c>
      <c r="AP101">
        <v>195.5574593186478</v>
      </c>
    </row>
    <row r="102" spans="1:42" hidden="1" x14ac:dyDescent="0.2">
      <c r="A102" s="24" t="s">
        <v>651</v>
      </c>
      <c r="B102" t="s">
        <v>1217</v>
      </c>
      <c r="C102" t="s">
        <v>1248</v>
      </c>
      <c r="D102" t="s">
        <v>1246</v>
      </c>
      <c r="F102" t="s">
        <v>1252</v>
      </c>
      <c r="G102" t="s">
        <v>1742</v>
      </c>
      <c r="H102" t="s">
        <v>1263</v>
      </c>
      <c r="I102" t="str">
        <f t="shared" si="1"/>
        <v>AZ18 WHT06_ol40_prof 1</v>
      </c>
      <c r="K102" t="s">
        <v>1249</v>
      </c>
      <c r="L102" s="28">
        <v>44013</v>
      </c>
      <c r="P102">
        <v>48.333289999999998</v>
      </c>
      <c r="Q102">
        <v>41.096319999999999</v>
      </c>
      <c r="R102">
        <v>0.12965199999999999</v>
      </c>
      <c r="T102">
        <v>11.77023</v>
      </c>
      <c r="V102" s="27">
        <v>2.9094999999999999E-2</v>
      </c>
      <c r="W102">
        <v>3.1005999999999999E-2</v>
      </c>
      <c r="X102">
        <v>1.1172E-2</v>
      </c>
      <c r="Y102">
        <v>0.185977</v>
      </c>
      <c r="Z102">
        <v>0.34400900000000001</v>
      </c>
      <c r="AA102">
        <v>101.9307</v>
      </c>
      <c r="AB102" s="10">
        <v>87.980778966746186</v>
      </c>
      <c r="AD102" s="27">
        <v>-8226.9</v>
      </c>
      <c r="AE102">
        <v>-2450.5</v>
      </c>
      <c r="AF102">
        <v>27</v>
      </c>
      <c r="AP102">
        <v>200.57841540290102</v>
      </c>
    </row>
    <row r="103" spans="1:42" hidden="1" x14ac:dyDescent="0.2">
      <c r="A103" s="24" t="s">
        <v>652</v>
      </c>
      <c r="B103" t="s">
        <v>1217</v>
      </c>
      <c r="C103" t="s">
        <v>1248</v>
      </c>
      <c r="D103" t="s">
        <v>1246</v>
      </c>
      <c r="F103" t="s">
        <v>1252</v>
      </c>
      <c r="G103" t="s">
        <v>1742</v>
      </c>
      <c r="H103" t="s">
        <v>1263</v>
      </c>
      <c r="I103" t="str">
        <f t="shared" si="1"/>
        <v>AZ18 WHT06_ol40_prof 1</v>
      </c>
      <c r="K103" t="s">
        <v>1249</v>
      </c>
      <c r="L103" s="28">
        <v>44013</v>
      </c>
      <c r="P103">
        <v>48.4467</v>
      </c>
      <c r="Q103">
        <v>40.865670000000001</v>
      </c>
      <c r="R103">
        <v>0.13830000000000001</v>
      </c>
      <c r="T103">
        <v>11.833600000000001</v>
      </c>
      <c r="V103" s="27">
        <v>3.1616999999999999E-2</v>
      </c>
      <c r="W103">
        <v>3.1821000000000002E-2</v>
      </c>
      <c r="X103">
        <v>1.1771E-2</v>
      </c>
      <c r="Y103">
        <v>0.15768399999999999</v>
      </c>
      <c r="Z103">
        <v>0.35267199999999999</v>
      </c>
      <c r="AA103">
        <v>101.8698</v>
      </c>
      <c r="AB103" s="10">
        <v>87.948739940269078</v>
      </c>
      <c r="AD103" s="27">
        <v>-8223.4</v>
      </c>
      <c r="AE103">
        <v>-2454.1999999999998</v>
      </c>
      <c r="AF103">
        <v>27</v>
      </c>
      <c r="AP103">
        <v>205.67154803419962</v>
      </c>
    </row>
    <row r="104" spans="1:42" hidden="1" x14ac:dyDescent="0.2">
      <c r="A104" s="24" t="s">
        <v>653</v>
      </c>
      <c r="B104" t="s">
        <v>1217</v>
      </c>
      <c r="C104" t="s">
        <v>1248</v>
      </c>
      <c r="D104" t="s">
        <v>1246</v>
      </c>
      <c r="F104" t="s">
        <v>1252</v>
      </c>
      <c r="G104" t="s">
        <v>1742</v>
      </c>
      <c r="H104" t="s">
        <v>1263</v>
      </c>
      <c r="I104" t="str">
        <f t="shared" si="1"/>
        <v>AZ18 WHT06_ol40_prof 1</v>
      </c>
      <c r="K104" t="s">
        <v>1249</v>
      </c>
      <c r="L104" s="28">
        <v>44013</v>
      </c>
      <c r="P104">
        <v>48.385759999999998</v>
      </c>
      <c r="Q104">
        <v>40.929949999999998</v>
      </c>
      <c r="R104">
        <v>0.13070100000000001</v>
      </c>
      <c r="T104">
        <v>11.92632</v>
      </c>
      <c r="V104" s="27">
        <v>3.2575E-2</v>
      </c>
      <c r="W104">
        <v>2.4636000000000002E-2</v>
      </c>
      <c r="X104">
        <v>1.5167999999999999E-2</v>
      </c>
      <c r="Y104">
        <v>0.13442899999999999</v>
      </c>
      <c r="Z104">
        <v>0.36494799999999999</v>
      </c>
      <c r="AA104">
        <v>101.94450000000001</v>
      </c>
      <c r="AB104" s="10">
        <v>87.85234502243992</v>
      </c>
      <c r="AD104" s="27">
        <v>-8220</v>
      </c>
      <c r="AE104">
        <v>-2457.8000000000002</v>
      </c>
      <c r="AF104">
        <v>27</v>
      </c>
      <c r="AP104">
        <v>210.62331539545562</v>
      </c>
    </row>
    <row r="105" spans="1:42" hidden="1" x14ac:dyDescent="0.2">
      <c r="A105" s="24" t="s">
        <v>654</v>
      </c>
      <c r="B105" t="s">
        <v>1217</v>
      </c>
      <c r="C105" t="s">
        <v>1248</v>
      </c>
      <c r="D105" t="s">
        <v>1246</v>
      </c>
      <c r="F105" t="s">
        <v>1252</v>
      </c>
      <c r="G105" t="s">
        <v>1742</v>
      </c>
      <c r="H105" t="s">
        <v>1263</v>
      </c>
      <c r="I105" t="str">
        <f t="shared" si="1"/>
        <v>AZ18 WHT06_ol40_prof 1</v>
      </c>
      <c r="K105" t="s">
        <v>1249</v>
      </c>
      <c r="L105" s="28">
        <v>44013</v>
      </c>
      <c r="P105">
        <v>48.096890000000002</v>
      </c>
      <c r="Q105">
        <v>40.84442</v>
      </c>
      <c r="R105">
        <v>0.13855999999999999</v>
      </c>
      <c r="T105">
        <v>11.855169999999999</v>
      </c>
      <c r="V105" s="27">
        <v>3.1986000000000001E-2</v>
      </c>
      <c r="W105">
        <v>2.7306E-2</v>
      </c>
      <c r="X105">
        <v>1.8117000000000001E-2</v>
      </c>
      <c r="Y105">
        <v>0.16070599999999999</v>
      </c>
      <c r="Z105">
        <v>0.36165000000000003</v>
      </c>
      <c r="AA105">
        <v>101.5348</v>
      </c>
      <c r="AB105" s="10">
        <v>87.852305508277311</v>
      </c>
      <c r="AD105" s="27">
        <v>-8216.5</v>
      </c>
      <c r="AE105">
        <v>-2461.4</v>
      </c>
      <c r="AF105">
        <v>27</v>
      </c>
      <c r="AP105">
        <v>215.64427147970883</v>
      </c>
    </row>
    <row r="106" spans="1:42" hidden="1" x14ac:dyDescent="0.2">
      <c r="A106" s="24" t="s">
        <v>655</v>
      </c>
      <c r="B106" t="s">
        <v>1217</v>
      </c>
      <c r="C106" t="s">
        <v>1248</v>
      </c>
      <c r="D106" t="s">
        <v>1246</v>
      </c>
      <c r="F106" t="s">
        <v>1252</v>
      </c>
      <c r="G106" t="s">
        <v>1742</v>
      </c>
      <c r="H106" t="s">
        <v>1263</v>
      </c>
      <c r="I106" t="str">
        <f t="shared" si="1"/>
        <v>AZ18 WHT06_ol40_prof 1</v>
      </c>
      <c r="K106" t="s">
        <v>1249</v>
      </c>
      <c r="L106" s="28">
        <v>44013</v>
      </c>
      <c r="P106">
        <v>48.256599999999999</v>
      </c>
      <c r="Q106">
        <v>40.894069999999999</v>
      </c>
      <c r="R106">
        <v>0.142849</v>
      </c>
      <c r="T106">
        <v>12.03852</v>
      </c>
      <c r="V106" s="27">
        <v>3.3141999999999998E-2</v>
      </c>
      <c r="W106">
        <v>2.7668000000000002E-2</v>
      </c>
      <c r="X106">
        <v>1.3583E-2</v>
      </c>
      <c r="Y106">
        <v>0.15679699999999999</v>
      </c>
      <c r="Z106">
        <v>0.36111100000000002</v>
      </c>
      <c r="AA106">
        <v>101.9243</v>
      </c>
      <c r="AB106" s="10">
        <v>87.723312482006648</v>
      </c>
      <c r="AD106" s="27">
        <v>-8213</v>
      </c>
      <c r="AE106">
        <v>-2465</v>
      </c>
      <c r="AF106">
        <v>27</v>
      </c>
      <c r="AP106">
        <v>220.66522756396205</v>
      </c>
    </row>
    <row r="107" spans="1:42" hidden="1" x14ac:dyDescent="0.2">
      <c r="A107" s="24" t="s">
        <v>144</v>
      </c>
      <c r="B107" t="s">
        <v>1218</v>
      </c>
      <c r="C107" t="s">
        <v>1248</v>
      </c>
      <c r="D107" t="s">
        <v>1246</v>
      </c>
      <c r="F107" t="s">
        <v>1253</v>
      </c>
      <c r="G107" t="s">
        <v>1742</v>
      </c>
      <c r="H107" t="s">
        <v>1263</v>
      </c>
      <c r="I107" t="str">
        <f t="shared" si="1"/>
        <v>AZ18 WHT06_ol41_prof 1</v>
      </c>
      <c r="K107" t="s">
        <v>1249</v>
      </c>
      <c r="L107" s="28">
        <v>44013</v>
      </c>
      <c r="M107" t="s">
        <v>1525</v>
      </c>
      <c r="N107" t="s">
        <v>1742</v>
      </c>
      <c r="P107">
        <v>40.75611</v>
      </c>
      <c r="Q107">
        <v>36.682789999999997</v>
      </c>
      <c r="R107">
        <v>0.19394500000000001</v>
      </c>
      <c r="T107">
        <v>13.543659999999999</v>
      </c>
      <c r="V107" s="27">
        <v>2.4316999999999998E-2</v>
      </c>
      <c r="X107">
        <v>1.1023E-2</v>
      </c>
      <c r="Y107">
        <v>0.181973</v>
      </c>
      <c r="Z107">
        <v>0.142567</v>
      </c>
      <c r="AA107">
        <v>91.536410000000004</v>
      </c>
      <c r="AB107" s="10">
        <v>84.287163909443208</v>
      </c>
      <c r="AD107" s="27">
        <v>-7973</v>
      </c>
      <c r="AE107">
        <v>-2860</v>
      </c>
      <c r="AF107">
        <v>27</v>
      </c>
      <c r="AP107">
        <v>0</v>
      </c>
    </row>
    <row r="108" spans="1:42" hidden="1" x14ac:dyDescent="0.2">
      <c r="A108" s="24" t="s">
        <v>656</v>
      </c>
      <c r="B108" t="s">
        <v>1218</v>
      </c>
      <c r="C108" t="s">
        <v>1248</v>
      </c>
      <c r="D108" t="s">
        <v>1246</v>
      </c>
      <c r="F108" t="s">
        <v>1253</v>
      </c>
      <c r="G108" t="s">
        <v>1742</v>
      </c>
      <c r="H108" t="s">
        <v>1263</v>
      </c>
      <c r="I108" t="str">
        <f t="shared" si="1"/>
        <v>AZ18 WHT06_ol41_prof 1</v>
      </c>
      <c r="K108" t="s">
        <v>1249</v>
      </c>
      <c r="L108" s="28">
        <v>44013</v>
      </c>
      <c r="P108">
        <v>44.568869999999997</v>
      </c>
      <c r="Q108">
        <v>39.420090000000002</v>
      </c>
      <c r="R108">
        <v>0.206373</v>
      </c>
      <c r="T108">
        <v>14.48423</v>
      </c>
      <c r="V108" s="27">
        <v>3.7397E-2</v>
      </c>
      <c r="W108">
        <v>1.3657000000000001E-2</v>
      </c>
      <c r="X108">
        <v>2.4414999999999999E-2</v>
      </c>
      <c r="Y108">
        <v>0.22239</v>
      </c>
      <c r="Z108">
        <v>0.171375</v>
      </c>
      <c r="AA108">
        <v>99.148799999999994</v>
      </c>
      <c r="AB108" s="10">
        <v>84.58009148039109</v>
      </c>
      <c r="AD108" s="27">
        <v>-7971.9</v>
      </c>
      <c r="AE108">
        <v>-2861.4</v>
      </c>
      <c r="AF108">
        <v>27</v>
      </c>
      <c r="AP108">
        <v>1.7804493814767819</v>
      </c>
    </row>
    <row r="109" spans="1:42" hidden="1" x14ac:dyDescent="0.2">
      <c r="A109" s="24" t="s">
        <v>657</v>
      </c>
      <c r="B109" t="s">
        <v>1218</v>
      </c>
      <c r="C109" t="s">
        <v>1248</v>
      </c>
      <c r="D109" t="s">
        <v>1246</v>
      </c>
      <c r="F109" t="s">
        <v>1253</v>
      </c>
      <c r="G109" t="s">
        <v>1742</v>
      </c>
      <c r="H109" t="s">
        <v>1263</v>
      </c>
      <c r="I109" t="str">
        <f t="shared" si="1"/>
        <v>AZ18 WHT06_ol41_prof 1</v>
      </c>
      <c r="K109" t="s">
        <v>1249</v>
      </c>
      <c r="L109" s="28">
        <v>44013</v>
      </c>
      <c r="P109">
        <v>44.868229999999997</v>
      </c>
      <c r="Q109">
        <v>39.702500000000001</v>
      </c>
      <c r="R109">
        <v>0.19678100000000001</v>
      </c>
      <c r="T109">
        <v>14.468970000000001</v>
      </c>
      <c r="V109" s="27">
        <v>2.5763999999999999E-2</v>
      </c>
      <c r="W109">
        <v>2.2360000000000001E-2</v>
      </c>
      <c r="X109">
        <v>2.7855999999999999E-2</v>
      </c>
      <c r="Y109">
        <v>0.19014900000000001</v>
      </c>
      <c r="Z109">
        <v>0.180344</v>
      </c>
      <c r="AA109">
        <v>99.682959999999994</v>
      </c>
      <c r="AB109" s="10">
        <v>84.680872475275663</v>
      </c>
      <c r="AD109" s="27">
        <v>-7970.7</v>
      </c>
      <c r="AE109">
        <v>-2862.8</v>
      </c>
      <c r="AF109">
        <v>27</v>
      </c>
      <c r="AP109">
        <v>3.6243582729353099</v>
      </c>
    </row>
    <row r="110" spans="1:42" hidden="1" x14ac:dyDescent="0.2">
      <c r="A110" s="24" t="s">
        <v>658</v>
      </c>
      <c r="B110" t="s">
        <v>1218</v>
      </c>
      <c r="C110" t="s">
        <v>1248</v>
      </c>
      <c r="D110" t="s">
        <v>1246</v>
      </c>
      <c r="F110" t="s">
        <v>1253</v>
      </c>
      <c r="G110" t="s">
        <v>1742</v>
      </c>
      <c r="H110" t="s">
        <v>1263</v>
      </c>
      <c r="I110" t="str">
        <f t="shared" si="1"/>
        <v>AZ18 WHT06_ol41_prof 1</v>
      </c>
      <c r="K110" t="s">
        <v>1249</v>
      </c>
      <c r="L110" s="28">
        <v>44013</v>
      </c>
      <c r="P110">
        <v>44.931370000000001</v>
      </c>
      <c r="Q110">
        <v>39.716589999999997</v>
      </c>
      <c r="R110">
        <v>0.19057099999999999</v>
      </c>
      <c r="T110">
        <v>14.472160000000001</v>
      </c>
      <c r="V110" s="27">
        <v>2.3814999999999999E-2</v>
      </c>
      <c r="W110">
        <v>9.5689999999999994E-3</v>
      </c>
      <c r="X110">
        <v>1.5435000000000001E-2</v>
      </c>
      <c r="Y110">
        <v>0.21474399999999999</v>
      </c>
      <c r="Z110">
        <v>0.18156</v>
      </c>
      <c r="AA110">
        <v>99.755809999999997</v>
      </c>
      <c r="AB110" s="10">
        <v>84.696246459771515</v>
      </c>
      <c r="AD110" s="27">
        <v>-7969.6</v>
      </c>
      <c r="AE110">
        <v>-2864.2</v>
      </c>
      <c r="AF110">
        <v>27</v>
      </c>
      <c r="AP110">
        <v>5.4048076544111723</v>
      </c>
    </row>
    <row r="111" spans="1:42" hidden="1" x14ac:dyDescent="0.2">
      <c r="A111" s="24" t="s">
        <v>659</v>
      </c>
      <c r="B111" t="s">
        <v>1218</v>
      </c>
      <c r="C111" t="s">
        <v>1248</v>
      </c>
      <c r="D111" t="s">
        <v>1246</v>
      </c>
      <c r="F111" t="s">
        <v>1253</v>
      </c>
      <c r="G111" t="s">
        <v>1742</v>
      </c>
      <c r="H111" t="s">
        <v>1263</v>
      </c>
      <c r="I111" t="str">
        <f t="shared" si="1"/>
        <v>AZ18 WHT06_ol41_prof 1</v>
      </c>
      <c r="K111" t="s">
        <v>1249</v>
      </c>
      <c r="L111" s="28">
        <v>44013</v>
      </c>
      <c r="P111">
        <v>45.338320000000003</v>
      </c>
      <c r="Q111">
        <v>39.928199999999997</v>
      </c>
      <c r="R111">
        <v>0.187028</v>
      </c>
      <c r="T111">
        <v>14.165699999999999</v>
      </c>
      <c r="V111" s="27">
        <v>2.5429E-2</v>
      </c>
      <c r="W111">
        <v>1.2932000000000001E-2</v>
      </c>
      <c r="X111">
        <v>1.4794E-2</v>
      </c>
      <c r="Y111">
        <v>0.20458299999999999</v>
      </c>
      <c r="Z111">
        <v>0.215975</v>
      </c>
      <c r="AA111">
        <v>100.093</v>
      </c>
      <c r="AB111" s="10">
        <v>85.086392333610618</v>
      </c>
      <c r="AD111" s="27">
        <v>-7968.4</v>
      </c>
      <c r="AE111">
        <v>-2865.6</v>
      </c>
      <c r="AF111">
        <v>27</v>
      </c>
      <c r="AP111">
        <v>7.248716545870292</v>
      </c>
    </row>
    <row r="112" spans="1:42" hidden="1" x14ac:dyDescent="0.2">
      <c r="A112" s="24" t="s">
        <v>660</v>
      </c>
      <c r="B112" t="s">
        <v>1218</v>
      </c>
      <c r="C112" t="s">
        <v>1248</v>
      </c>
      <c r="D112" t="s">
        <v>1246</v>
      </c>
      <c r="F112" t="s">
        <v>1253</v>
      </c>
      <c r="G112" t="s">
        <v>1742</v>
      </c>
      <c r="H112" t="s">
        <v>1263</v>
      </c>
      <c r="I112" t="str">
        <f t="shared" si="1"/>
        <v>AZ18 WHT06_ol41_prof 1</v>
      </c>
      <c r="K112" t="s">
        <v>1249</v>
      </c>
      <c r="L112" s="28">
        <v>44013</v>
      </c>
      <c r="P112">
        <v>45.465359999999997</v>
      </c>
      <c r="Q112">
        <v>40.097329999999999</v>
      </c>
      <c r="R112">
        <v>0.18432499999999999</v>
      </c>
      <c r="T112">
        <v>14.14057</v>
      </c>
      <c r="V112" s="27">
        <v>2.7071000000000001E-2</v>
      </c>
      <c r="W112">
        <v>1.2474000000000001E-2</v>
      </c>
      <c r="X112">
        <v>1.9605999999999998E-2</v>
      </c>
      <c r="Y112">
        <v>0.19493099999999999</v>
      </c>
      <c r="Z112">
        <v>0.210505</v>
      </c>
      <c r="AA112">
        <v>100.3522</v>
      </c>
      <c r="AB112" s="10">
        <v>85.144336525663348</v>
      </c>
      <c r="AD112" s="27">
        <v>-7967.3</v>
      </c>
      <c r="AE112">
        <v>-2866.9</v>
      </c>
      <c r="AF112">
        <v>27</v>
      </c>
      <c r="AP112">
        <v>8.9516551824627193</v>
      </c>
    </row>
    <row r="113" spans="1:42" hidden="1" x14ac:dyDescent="0.2">
      <c r="A113" s="24" t="s">
        <v>661</v>
      </c>
      <c r="B113" t="s">
        <v>1218</v>
      </c>
      <c r="C113" t="s">
        <v>1248</v>
      </c>
      <c r="D113" t="s">
        <v>1246</v>
      </c>
      <c r="F113" t="s">
        <v>1253</v>
      </c>
      <c r="G113" t="s">
        <v>1742</v>
      </c>
      <c r="H113" t="s">
        <v>1263</v>
      </c>
      <c r="I113" t="str">
        <f t="shared" si="1"/>
        <v>AZ18 WHT06_ol41_prof 1</v>
      </c>
      <c r="K113" t="s">
        <v>1249</v>
      </c>
      <c r="L113" s="28">
        <v>44013</v>
      </c>
      <c r="P113">
        <v>45.679859999999998</v>
      </c>
      <c r="Q113">
        <v>40.146639999999998</v>
      </c>
      <c r="R113">
        <v>0.176958</v>
      </c>
      <c r="T113">
        <v>14.155189999999999</v>
      </c>
      <c r="V113" s="27">
        <v>2.9425E-2</v>
      </c>
      <c r="W113">
        <v>1.2704999999999999E-2</v>
      </c>
      <c r="X113">
        <v>1.1620999999999999E-2</v>
      </c>
      <c r="Y113">
        <v>0.18304799999999999</v>
      </c>
      <c r="Z113">
        <v>0.212588</v>
      </c>
      <c r="AA113">
        <v>100.608</v>
      </c>
      <c r="AB113" s="10">
        <v>85.190741308091319</v>
      </c>
      <c r="AD113" s="27">
        <v>-7966.1</v>
      </c>
      <c r="AE113">
        <v>-2868.3</v>
      </c>
      <c r="AF113">
        <v>27</v>
      </c>
      <c r="AP113">
        <v>10.795564073921248</v>
      </c>
    </row>
    <row r="114" spans="1:42" hidden="1" x14ac:dyDescent="0.2">
      <c r="A114" s="24" t="s">
        <v>662</v>
      </c>
      <c r="B114" t="s">
        <v>1218</v>
      </c>
      <c r="C114" t="s">
        <v>1248</v>
      </c>
      <c r="D114" t="s">
        <v>1246</v>
      </c>
      <c r="F114" t="s">
        <v>1253</v>
      </c>
      <c r="G114" t="s">
        <v>1742</v>
      </c>
      <c r="H114" t="s">
        <v>1263</v>
      </c>
      <c r="I114" t="str">
        <f t="shared" si="1"/>
        <v>AZ18 WHT06_ol41_prof 1</v>
      </c>
      <c r="K114" t="s">
        <v>1249</v>
      </c>
      <c r="L114" s="28">
        <v>44013</v>
      </c>
      <c r="P114">
        <v>45.777979999999999</v>
      </c>
      <c r="Q114">
        <v>40.15654</v>
      </c>
      <c r="R114">
        <v>0.171622</v>
      </c>
      <c r="T114">
        <v>14.14517</v>
      </c>
      <c r="V114" s="27">
        <v>3.0776000000000001E-2</v>
      </c>
      <c r="W114">
        <v>1.128E-2</v>
      </c>
      <c r="X114">
        <v>1.6851000000000001E-2</v>
      </c>
      <c r="Y114">
        <v>0.19830100000000001</v>
      </c>
      <c r="Z114">
        <v>0.240089</v>
      </c>
      <c r="AA114">
        <v>100.7486</v>
      </c>
      <c r="AB114" s="10">
        <v>85.226708709029225</v>
      </c>
      <c r="AD114" s="27">
        <v>-7965</v>
      </c>
      <c r="AE114">
        <v>-2869.7</v>
      </c>
      <c r="AF114">
        <v>27</v>
      </c>
      <c r="AP114">
        <v>12.576013455397673</v>
      </c>
    </row>
    <row r="115" spans="1:42" hidden="1" x14ac:dyDescent="0.2">
      <c r="A115" s="24" t="s">
        <v>663</v>
      </c>
      <c r="B115" t="s">
        <v>1218</v>
      </c>
      <c r="C115" t="s">
        <v>1248</v>
      </c>
      <c r="D115" t="s">
        <v>1246</v>
      </c>
      <c r="F115" t="s">
        <v>1253</v>
      </c>
      <c r="G115" t="s">
        <v>1742</v>
      </c>
      <c r="H115" t="s">
        <v>1263</v>
      </c>
      <c r="I115" t="str">
        <f t="shared" si="1"/>
        <v>AZ18 WHT06_ol41_prof 1</v>
      </c>
      <c r="K115" t="s">
        <v>1249</v>
      </c>
      <c r="L115" s="28">
        <v>44013</v>
      </c>
      <c r="P115">
        <v>45.842460000000003</v>
      </c>
      <c r="Q115">
        <v>40.099330000000002</v>
      </c>
      <c r="R115">
        <v>0.17083200000000001</v>
      </c>
      <c r="T115">
        <v>14.33657</v>
      </c>
      <c r="V115" s="27">
        <v>2.8846E-2</v>
      </c>
      <c r="W115">
        <v>1.5096999999999999E-2</v>
      </c>
      <c r="X115">
        <v>1.8575999999999999E-2</v>
      </c>
      <c r="Y115">
        <v>0.19492300000000001</v>
      </c>
      <c r="Z115">
        <v>0.24248400000000001</v>
      </c>
      <c r="AA115">
        <v>100.9491</v>
      </c>
      <c r="AB115" s="10">
        <v>85.074567560705432</v>
      </c>
      <c r="AD115" s="27">
        <v>-7963.8</v>
      </c>
      <c r="AE115">
        <v>-2871.1</v>
      </c>
      <c r="AF115">
        <v>27</v>
      </c>
      <c r="AP115">
        <v>14.4199223468562</v>
      </c>
    </row>
    <row r="116" spans="1:42" hidden="1" x14ac:dyDescent="0.2">
      <c r="A116" s="24" t="s">
        <v>664</v>
      </c>
      <c r="B116" t="s">
        <v>1218</v>
      </c>
      <c r="C116" t="s">
        <v>1248</v>
      </c>
      <c r="D116" t="s">
        <v>1246</v>
      </c>
      <c r="F116" t="s">
        <v>1253</v>
      </c>
      <c r="G116" t="s">
        <v>1742</v>
      </c>
      <c r="H116" t="s">
        <v>1263</v>
      </c>
      <c r="I116" t="str">
        <f t="shared" si="1"/>
        <v>AZ18 WHT06_ol41_prof 1</v>
      </c>
      <c r="K116" t="s">
        <v>1249</v>
      </c>
      <c r="L116" s="28">
        <v>44013</v>
      </c>
      <c r="P116">
        <v>45.706400000000002</v>
      </c>
      <c r="Q116">
        <v>40.225490000000001</v>
      </c>
      <c r="R116">
        <v>0.17109199999999999</v>
      </c>
      <c r="T116">
        <v>14.279590000000001</v>
      </c>
      <c r="V116" s="27">
        <v>2.5302000000000002E-2</v>
      </c>
      <c r="W116">
        <v>8.3309999999999999E-3</v>
      </c>
      <c r="X116">
        <v>1.1916E-2</v>
      </c>
      <c r="Y116">
        <v>0.162832</v>
      </c>
      <c r="Z116">
        <v>0.23232900000000001</v>
      </c>
      <c r="AA116">
        <v>100.8233</v>
      </c>
      <c r="AB116" s="10">
        <v>85.087378882817802</v>
      </c>
      <c r="AD116" s="27">
        <v>-7962.7</v>
      </c>
      <c r="AE116">
        <v>-2872.5</v>
      </c>
      <c r="AF116">
        <v>27</v>
      </c>
      <c r="AP116">
        <v>16.200371728332982</v>
      </c>
    </row>
    <row r="117" spans="1:42" hidden="1" x14ac:dyDescent="0.2">
      <c r="A117" s="24" t="s">
        <v>665</v>
      </c>
      <c r="B117" t="s">
        <v>1218</v>
      </c>
      <c r="C117" t="s">
        <v>1248</v>
      </c>
      <c r="D117" t="s">
        <v>1246</v>
      </c>
      <c r="F117" t="s">
        <v>1253</v>
      </c>
      <c r="G117" t="s">
        <v>1742</v>
      </c>
      <c r="H117" t="s">
        <v>1263</v>
      </c>
      <c r="I117" t="str">
        <f t="shared" si="1"/>
        <v>AZ18 WHT06_ol41_prof 1</v>
      </c>
      <c r="K117" t="s">
        <v>1249</v>
      </c>
      <c r="L117" s="28">
        <v>44013</v>
      </c>
      <c r="P117">
        <v>45.592329999999997</v>
      </c>
      <c r="Q117">
        <v>40.264969999999998</v>
      </c>
      <c r="R117">
        <v>0.162332</v>
      </c>
      <c r="T117">
        <v>14.56639</v>
      </c>
      <c r="V117" s="27">
        <v>2.5281999999999999E-2</v>
      </c>
      <c r="W117">
        <v>1.4494999999999999E-2</v>
      </c>
      <c r="X117">
        <v>1.9276000000000001E-2</v>
      </c>
      <c r="Y117">
        <v>0.20396800000000001</v>
      </c>
      <c r="Z117">
        <v>0.24474499999999999</v>
      </c>
      <c r="AA117">
        <v>101.0938</v>
      </c>
      <c r="AB117" s="10">
        <v>84.801112550443619</v>
      </c>
      <c r="AD117" s="27">
        <v>-7961.6</v>
      </c>
      <c r="AE117">
        <v>-2873.9</v>
      </c>
      <c r="AF117">
        <v>27</v>
      </c>
      <c r="AP117">
        <v>17.980821109809202</v>
      </c>
    </row>
    <row r="118" spans="1:42" hidden="1" x14ac:dyDescent="0.2">
      <c r="A118" s="24" t="s">
        <v>666</v>
      </c>
      <c r="B118" t="s">
        <v>1218</v>
      </c>
      <c r="C118" t="s">
        <v>1248</v>
      </c>
      <c r="D118" t="s">
        <v>1246</v>
      </c>
      <c r="F118" t="s">
        <v>1253</v>
      </c>
      <c r="G118" t="s">
        <v>1742</v>
      </c>
      <c r="H118" t="s">
        <v>1263</v>
      </c>
      <c r="I118" t="str">
        <f t="shared" si="1"/>
        <v>AZ18 WHT06_ol41_prof 1</v>
      </c>
      <c r="K118" t="s">
        <v>1249</v>
      </c>
      <c r="L118" s="28">
        <v>44013</v>
      </c>
      <c r="P118">
        <v>45.24483</v>
      </c>
      <c r="Q118">
        <v>40.126019999999997</v>
      </c>
      <c r="R118">
        <v>0.15325800000000001</v>
      </c>
      <c r="T118">
        <v>14.72508</v>
      </c>
      <c r="V118" s="27">
        <v>2.8458000000000001E-2</v>
      </c>
      <c r="W118">
        <v>1.6194E-2</v>
      </c>
      <c r="X118">
        <v>1.5089999999999999E-2</v>
      </c>
      <c r="Y118">
        <v>0.18345700000000001</v>
      </c>
      <c r="Z118">
        <v>0.22848299999999999</v>
      </c>
      <c r="AA118">
        <v>100.7209</v>
      </c>
      <c r="AB118" s="10">
        <v>84.561312914260185</v>
      </c>
      <c r="AD118" s="27">
        <v>-7960.4</v>
      </c>
      <c r="AE118">
        <v>-2875.3</v>
      </c>
      <c r="AF118">
        <v>27</v>
      </c>
      <c r="AP118">
        <v>19.824730001268321</v>
      </c>
    </row>
    <row r="119" spans="1:42" hidden="1" x14ac:dyDescent="0.2">
      <c r="A119" s="24" t="s">
        <v>667</v>
      </c>
      <c r="B119" t="s">
        <v>1218</v>
      </c>
      <c r="C119" t="s">
        <v>1248</v>
      </c>
      <c r="D119" t="s">
        <v>1246</v>
      </c>
      <c r="F119" t="s">
        <v>1253</v>
      </c>
      <c r="G119" t="s">
        <v>1742</v>
      </c>
      <c r="H119" t="s">
        <v>1263</v>
      </c>
      <c r="I119" t="str">
        <f t="shared" si="1"/>
        <v>AZ18 WHT06_ol41_prof 1</v>
      </c>
      <c r="K119" t="s">
        <v>1249</v>
      </c>
      <c r="L119" s="28">
        <v>44013</v>
      </c>
      <c r="P119">
        <v>45.132629999999999</v>
      </c>
      <c r="Q119">
        <v>40.217680000000001</v>
      </c>
      <c r="R119">
        <v>0.16289500000000001</v>
      </c>
      <c r="T119">
        <v>14.991490000000001</v>
      </c>
      <c r="V119" s="27">
        <v>2.8861000000000001E-2</v>
      </c>
      <c r="W119">
        <v>2.1150000000000001E-3</v>
      </c>
      <c r="X119">
        <v>1.6825E-2</v>
      </c>
      <c r="Y119">
        <v>0.193604</v>
      </c>
      <c r="Z119">
        <v>0.222937</v>
      </c>
      <c r="AA119">
        <v>100.96899999999999</v>
      </c>
      <c r="AB119" s="10">
        <v>84.292920153396608</v>
      </c>
      <c r="AD119" s="27">
        <v>-7959.3</v>
      </c>
      <c r="AE119">
        <v>-2876.7</v>
      </c>
      <c r="AF119">
        <v>27</v>
      </c>
      <c r="AP119">
        <v>21.605179382744183</v>
      </c>
    </row>
    <row r="120" spans="1:42" hidden="1" x14ac:dyDescent="0.2">
      <c r="A120" s="24" t="s">
        <v>668</v>
      </c>
      <c r="B120" t="s">
        <v>1218</v>
      </c>
      <c r="C120" t="s">
        <v>1248</v>
      </c>
      <c r="D120" t="s">
        <v>1246</v>
      </c>
      <c r="F120" t="s">
        <v>1253</v>
      </c>
      <c r="G120" t="s">
        <v>1742</v>
      </c>
      <c r="H120" t="s">
        <v>1263</v>
      </c>
      <c r="I120" t="str">
        <f t="shared" si="1"/>
        <v>AZ18 WHT06_ol41_prof 1</v>
      </c>
      <c r="K120" t="s">
        <v>1249</v>
      </c>
      <c r="L120" s="28">
        <v>44013</v>
      </c>
      <c r="P120">
        <v>44.894399999999997</v>
      </c>
      <c r="Q120">
        <v>40.034460000000003</v>
      </c>
      <c r="R120">
        <v>0.15375</v>
      </c>
      <c r="T120">
        <v>15.36693</v>
      </c>
      <c r="V120" s="27">
        <v>2.7396E-2</v>
      </c>
      <c r="W120">
        <v>9.9729999999999992E-3</v>
      </c>
      <c r="X120">
        <v>2.0992E-2</v>
      </c>
      <c r="Y120">
        <v>0.175819</v>
      </c>
      <c r="Z120">
        <v>0.19251299999999999</v>
      </c>
      <c r="AA120">
        <v>100.8762</v>
      </c>
      <c r="AB120" s="10">
        <v>83.891255479408684</v>
      </c>
      <c r="AD120" s="27">
        <v>-7958.1</v>
      </c>
      <c r="AE120">
        <v>-2878</v>
      </c>
      <c r="AF120">
        <v>27</v>
      </c>
      <c r="AP120">
        <v>23.374359984039607</v>
      </c>
    </row>
    <row r="121" spans="1:42" hidden="1" x14ac:dyDescent="0.2">
      <c r="A121" s="24" t="s">
        <v>669</v>
      </c>
      <c r="B121" t="s">
        <v>1218</v>
      </c>
      <c r="C121" t="s">
        <v>1248</v>
      </c>
      <c r="D121" t="s">
        <v>1246</v>
      </c>
      <c r="F121" t="s">
        <v>1253</v>
      </c>
      <c r="G121" t="s">
        <v>1742</v>
      </c>
      <c r="H121" t="s">
        <v>1263</v>
      </c>
      <c r="I121" t="str">
        <f t="shared" si="1"/>
        <v>AZ18 WHT06_ol41_prof 1</v>
      </c>
      <c r="K121" t="s">
        <v>1249</v>
      </c>
      <c r="L121" s="28">
        <v>44013</v>
      </c>
      <c r="P121">
        <v>44.685940000000002</v>
      </c>
      <c r="Q121">
        <v>39.991889999999998</v>
      </c>
      <c r="R121">
        <v>0.15861700000000001</v>
      </c>
      <c r="T121">
        <v>15.773059999999999</v>
      </c>
      <c r="V121" s="27">
        <v>4.0659000000000001E-2</v>
      </c>
      <c r="W121">
        <v>3.6699999999999998E-4</v>
      </c>
      <c r="X121">
        <v>2.9266E-2</v>
      </c>
      <c r="Y121">
        <v>0.18973200000000001</v>
      </c>
      <c r="Z121">
        <v>0.15646499999999999</v>
      </c>
      <c r="AA121">
        <v>101.026</v>
      </c>
      <c r="AB121" s="10">
        <v>83.471505413462694</v>
      </c>
      <c r="AD121" s="27">
        <v>-7957</v>
      </c>
      <c r="AE121">
        <v>-2879.4</v>
      </c>
      <c r="AF121">
        <v>27</v>
      </c>
      <c r="AP121">
        <v>25.154809365516389</v>
      </c>
    </row>
    <row r="122" spans="1:42" hidden="1" x14ac:dyDescent="0.2">
      <c r="A122" s="24" t="s">
        <v>670</v>
      </c>
      <c r="B122" t="s">
        <v>1218</v>
      </c>
      <c r="C122" t="s">
        <v>1248</v>
      </c>
      <c r="D122" t="s">
        <v>1246</v>
      </c>
      <c r="F122" t="s">
        <v>1253</v>
      </c>
      <c r="G122" t="s">
        <v>1742</v>
      </c>
      <c r="H122" t="s">
        <v>1263</v>
      </c>
      <c r="I122" t="str">
        <f t="shared" si="1"/>
        <v>AZ18 WHT06_ol41_prof 1</v>
      </c>
      <c r="K122" t="s">
        <v>1249</v>
      </c>
      <c r="L122" s="28">
        <v>44013</v>
      </c>
      <c r="P122">
        <v>44.222999999999999</v>
      </c>
      <c r="Q122">
        <v>39.871279999999999</v>
      </c>
      <c r="R122">
        <v>0.16625799999999999</v>
      </c>
      <c r="T122">
        <v>15.96594</v>
      </c>
      <c r="V122" s="27">
        <v>8.8846999999999995E-2</v>
      </c>
      <c r="X122">
        <v>3.1697000000000003E-2</v>
      </c>
      <c r="Y122">
        <v>0.17122499999999999</v>
      </c>
      <c r="Z122">
        <v>0.155609</v>
      </c>
      <c r="AA122">
        <v>100.6739</v>
      </c>
      <c r="AB122" s="10">
        <v>83.157788266075713</v>
      </c>
      <c r="AD122" s="27">
        <v>-7955.8</v>
      </c>
      <c r="AE122">
        <v>-2880.8</v>
      </c>
      <c r="AF122">
        <v>27</v>
      </c>
      <c r="AP122">
        <v>26.998718256974918</v>
      </c>
    </row>
    <row r="123" spans="1:42" hidden="1" x14ac:dyDescent="0.2">
      <c r="A123" s="24" t="s">
        <v>671</v>
      </c>
      <c r="B123" t="s">
        <v>1218</v>
      </c>
      <c r="C123" t="s">
        <v>1248</v>
      </c>
      <c r="D123" t="s">
        <v>1246</v>
      </c>
      <c r="F123" t="s">
        <v>1253</v>
      </c>
      <c r="G123" t="s">
        <v>1742</v>
      </c>
      <c r="H123" t="s">
        <v>1263</v>
      </c>
      <c r="I123" t="str">
        <f t="shared" si="1"/>
        <v>AZ18 WHT06_ol41_prof 1</v>
      </c>
      <c r="K123" t="s">
        <v>1249</v>
      </c>
      <c r="L123" s="28">
        <v>44013</v>
      </c>
      <c r="P123">
        <v>44.149279999999997</v>
      </c>
      <c r="Q123">
        <v>40.024169999999998</v>
      </c>
      <c r="R123">
        <v>0.13078200000000001</v>
      </c>
      <c r="T123">
        <v>16.678139999999999</v>
      </c>
      <c r="V123" s="27">
        <v>3.6151000000000003E-2</v>
      </c>
      <c r="W123">
        <v>5.9599999999999996E-4</v>
      </c>
      <c r="X123">
        <v>2.5571E-2</v>
      </c>
      <c r="Y123">
        <v>0.18564600000000001</v>
      </c>
      <c r="Z123">
        <v>0.13883899999999999</v>
      </c>
      <c r="AA123">
        <v>101.36920000000001</v>
      </c>
      <c r="AB123" s="10">
        <v>82.513629158630678</v>
      </c>
      <c r="AD123" s="27">
        <v>-7954.7</v>
      </c>
      <c r="AE123">
        <v>-2882.2</v>
      </c>
      <c r="AF123">
        <v>27</v>
      </c>
      <c r="AP123">
        <v>28.779167638451341</v>
      </c>
    </row>
    <row r="124" spans="1:42" hidden="1" x14ac:dyDescent="0.2">
      <c r="A124" s="24" t="s">
        <v>672</v>
      </c>
      <c r="B124" t="s">
        <v>1218</v>
      </c>
      <c r="C124" t="s">
        <v>1248</v>
      </c>
      <c r="D124" t="s">
        <v>1246</v>
      </c>
      <c r="F124" t="s">
        <v>1253</v>
      </c>
      <c r="G124" t="s">
        <v>1742</v>
      </c>
      <c r="H124" t="s">
        <v>1263</v>
      </c>
      <c r="I124" t="str">
        <f t="shared" si="1"/>
        <v>AZ18 WHT06_ol41_prof 1</v>
      </c>
      <c r="K124" t="s">
        <v>1249</v>
      </c>
      <c r="L124" s="28">
        <v>44013</v>
      </c>
      <c r="P124">
        <v>43.759749999999997</v>
      </c>
      <c r="Q124">
        <v>39.705419999999997</v>
      </c>
      <c r="R124">
        <v>0.13413</v>
      </c>
      <c r="T124">
        <v>17.071670000000001</v>
      </c>
      <c r="V124" s="27">
        <v>3.3387E-2</v>
      </c>
      <c r="W124">
        <v>5.9129999999999999E-3</v>
      </c>
      <c r="X124">
        <v>2.4220999999999999E-2</v>
      </c>
      <c r="Y124">
        <v>0.17008999999999999</v>
      </c>
      <c r="Z124">
        <v>0.121139</v>
      </c>
      <c r="AA124">
        <v>101.0257</v>
      </c>
      <c r="AB124" s="10">
        <v>82.044394344746181</v>
      </c>
      <c r="AD124" s="27">
        <v>-7953.6</v>
      </c>
      <c r="AE124">
        <v>-2883.6</v>
      </c>
      <c r="AF124">
        <v>27</v>
      </c>
      <c r="AP124">
        <v>30.559617019927561</v>
      </c>
    </row>
    <row r="125" spans="1:42" hidden="1" x14ac:dyDescent="0.2">
      <c r="A125" s="24" t="s">
        <v>673</v>
      </c>
      <c r="B125" t="s">
        <v>1218</v>
      </c>
      <c r="C125" t="s">
        <v>1248</v>
      </c>
      <c r="D125" t="s">
        <v>1246</v>
      </c>
      <c r="F125" t="s">
        <v>1253</v>
      </c>
      <c r="G125" t="s">
        <v>1742</v>
      </c>
      <c r="H125" t="s">
        <v>1263</v>
      </c>
      <c r="I125" t="str">
        <f t="shared" si="1"/>
        <v>AZ18 WHT06_ol41_prof 1</v>
      </c>
      <c r="K125" t="s">
        <v>1249</v>
      </c>
      <c r="L125" s="28">
        <v>44013</v>
      </c>
      <c r="P125">
        <v>43.63259</v>
      </c>
      <c r="Q125">
        <v>39.838679999999997</v>
      </c>
      <c r="R125">
        <v>0.140927</v>
      </c>
      <c r="T125">
        <v>17.11346</v>
      </c>
      <c r="V125" s="27">
        <v>3.0799E-2</v>
      </c>
      <c r="W125">
        <v>1.155E-2</v>
      </c>
      <c r="X125">
        <v>1.6913000000000001E-2</v>
      </c>
      <c r="Y125">
        <v>0.21272199999999999</v>
      </c>
      <c r="Z125">
        <v>0.140099</v>
      </c>
      <c r="AA125">
        <v>101.1377</v>
      </c>
      <c r="AB125" s="10">
        <v>81.965369821291461</v>
      </c>
      <c r="AD125" s="27">
        <v>-7952.4</v>
      </c>
      <c r="AE125">
        <v>-2885</v>
      </c>
      <c r="AF125">
        <v>27</v>
      </c>
      <c r="AP125">
        <v>32.40352591138668</v>
      </c>
    </row>
    <row r="126" spans="1:42" hidden="1" x14ac:dyDescent="0.2">
      <c r="A126" s="24" t="s">
        <v>674</v>
      </c>
      <c r="B126" t="s">
        <v>1218</v>
      </c>
      <c r="C126" t="s">
        <v>1248</v>
      </c>
      <c r="D126" t="s">
        <v>1246</v>
      </c>
      <c r="F126" t="s">
        <v>1253</v>
      </c>
      <c r="G126" t="s">
        <v>1742</v>
      </c>
      <c r="H126" t="s">
        <v>1263</v>
      </c>
      <c r="I126" t="str">
        <f t="shared" si="1"/>
        <v>AZ18 WHT06_ol41_prof 1</v>
      </c>
      <c r="K126" t="s">
        <v>1249</v>
      </c>
      <c r="L126" s="28">
        <v>44013</v>
      </c>
      <c r="P126">
        <v>43.442869999999999</v>
      </c>
      <c r="Q126">
        <v>39.843429999999998</v>
      </c>
      <c r="R126">
        <v>0.14271600000000001</v>
      </c>
      <c r="T126">
        <v>17.29926</v>
      </c>
      <c r="V126" s="27">
        <v>3.4091999999999997E-2</v>
      </c>
      <c r="X126">
        <v>2.6467999999999998E-2</v>
      </c>
      <c r="Y126">
        <v>0.18404100000000001</v>
      </c>
      <c r="Z126">
        <v>0.13958899999999999</v>
      </c>
      <c r="AA126">
        <v>101.1125</v>
      </c>
      <c r="AB126" s="10">
        <v>81.740247081002266</v>
      </c>
      <c r="AD126" s="27">
        <v>-7951.3</v>
      </c>
      <c r="AE126">
        <v>-2886.4</v>
      </c>
      <c r="AF126">
        <v>27</v>
      </c>
      <c r="AP126">
        <v>34.183975292862897</v>
      </c>
    </row>
    <row r="127" spans="1:42" hidden="1" x14ac:dyDescent="0.2">
      <c r="A127" s="24" t="s">
        <v>675</v>
      </c>
      <c r="B127" t="s">
        <v>1218</v>
      </c>
      <c r="C127" t="s">
        <v>1248</v>
      </c>
      <c r="D127" t="s">
        <v>1246</v>
      </c>
      <c r="F127" t="s">
        <v>1253</v>
      </c>
      <c r="G127" t="s">
        <v>1742</v>
      </c>
      <c r="H127" t="s">
        <v>1263</v>
      </c>
      <c r="I127" t="str">
        <f t="shared" si="1"/>
        <v>AZ18 WHT06_ol41_prof 1</v>
      </c>
      <c r="K127" t="s">
        <v>1249</v>
      </c>
      <c r="L127" s="28">
        <v>44013</v>
      </c>
      <c r="P127">
        <v>43.664960000000001</v>
      </c>
      <c r="Q127">
        <v>39.793880000000001</v>
      </c>
      <c r="R127">
        <v>0.145956</v>
      </c>
      <c r="T127">
        <v>17.47992</v>
      </c>
      <c r="V127" s="27">
        <v>3.3722000000000002E-2</v>
      </c>
      <c r="W127">
        <v>3.3430000000000001E-3</v>
      </c>
      <c r="X127">
        <v>2.2859000000000001E-2</v>
      </c>
      <c r="Y127">
        <v>0.19775200000000001</v>
      </c>
      <c r="Z127">
        <v>0.14297000000000001</v>
      </c>
      <c r="AA127">
        <v>101.4854</v>
      </c>
      <c r="AB127" s="10">
        <v>81.661160464385162</v>
      </c>
      <c r="AD127" s="27">
        <v>-7950.1</v>
      </c>
      <c r="AE127">
        <v>-2887.8</v>
      </c>
      <c r="AF127">
        <v>27</v>
      </c>
      <c r="AP127">
        <v>36.027884184321422</v>
      </c>
    </row>
    <row r="128" spans="1:42" hidden="1" x14ac:dyDescent="0.2">
      <c r="A128" s="24" t="s">
        <v>676</v>
      </c>
      <c r="B128" t="s">
        <v>1218</v>
      </c>
      <c r="C128" t="s">
        <v>1248</v>
      </c>
      <c r="D128" t="s">
        <v>1246</v>
      </c>
      <c r="F128" t="s">
        <v>1253</v>
      </c>
      <c r="G128" t="s">
        <v>1742</v>
      </c>
      <c r="H128" t="s">
        <v>1263</v>
      </c>
      <c r="I128" t="str">
        <f t="shared" si="1"/>
        <v>AZ18 WHT06_ol41_prof 1</v>
      </c>
      <c r="K128" t="s">
        <v>1249</v>
      </c>
      <c r="L128" s="28">
        <v>44013</v>
      </c>
      <c r="P128">
        <v>43.44444</v>
      </c>
      <c r="Q128">
        <v>39.64687</v>
      </c>
      <c r="R128">
        <v>0.14339099999999999</v>
      </c>
      <c r="T128">
        <v>17.480799999999999</v>
      </c>
      <c r="V128" s="27">
        <v>3.1893999999999999E-2</v>
      </c>
      <c r="W128">
        <v>7.8329999999999997E-3</v>
      </c>
      <c r="X128">
        <v>2.1897E-2</v>
      </c>
      <c r="Y128">
        <v>0.19414899999999999</v>
      </c>
      <c r="Z128">
        <v>0.14563400000000001</v>
      </c>
      <c r="AA128">
        <v>101.1169</v>
      </c>
      <c r="AB128" s="10">
        <v>81.584453799674208</v>
      </c>
      <c r="AD128" s="27">
        <v>-7949</v>
      </c>
      <c r="AE128">
        <v>-2889.2</v>
      </c>
      <c r="AF128">
        <v>27</v>
      </c>
      <c r="AP128">
        <v>37.808333565797845</v>
      </c>
    </row>
    <row r="129" spans="1:42" hidden="1" x14ac:dyDescent="0.2">
      <c r="A129" s="24" t="s">
        <v>677</v>
      </c>
      <c r="B129" t="s">
        <v>1218</v>
      </c>
      <c r="C129" t="s">
        <v>1248</v>
      </c>
      <c r="D129" t="s">
        <v>1246</v>
      </c>
      <c r="F129" t="s">
        <v>1253</v>
      </c>
      <c r="G129" t="s">
        <v>1742</v>
      </c>
      <c r="H129" t="s">
        <v>1263</v>
      </c>
      <c r="I129" t="str">
        <f t="shared" si="1"/>
        <v>AZ18 WHT06_ol41_prof 1</v>
      </c>
      <c r="K129" t="s">
        <v>1249</v>
      </c>
      <c r="L129" s="28">
        <v>44013</v>
      </c>
      <c r="P129">
        <v>43.572180000000003</v>
      </c>
      <c r="Q129">
        <v>39.86618</v>
      </c>
      <c r="R129">
        <v>0.15085100000000001</v>
      </c>
      <c r="T129">
        <v>17.452290000000001</v>
      </c>
      <c r="V129" s="27">
        <v>3.9612000000000001E-2</v>
      </c>
      <c r="W129">
        <v>2.4287E-2</v>
      </c>
      <c r="X129">
        <v>1.4982000000000001E-2</v>
      </c>
      <c r="Y129">
        <v>0.18542800000000001</v>
      </c>
      <c r="Z129">
        <v>0.150676</v>
      </c>
      <c r="AA129">
        <v>101.45650000000001</v>
      </c>
      <c r="AB129" s="10">
        <v>81.6529936383874</v>
      </c>
      <c r="AD129" s="27">
        <v>-7947.8</v>
      </c>
      <c r="AE129">
        <v>-2890.5</v>
      </c>
      <c r="AF129">
        <v>27</v>
      </c>
      <c r="AP129">
        <v>39.57751416709327</v>
      </c>
    </row>
    <row r="130" spans="1:42" hidden="1" x14ac:dyDescent="0.2">
      <c r="A130" s="24" t="s">
        <v>678</v>
      </c>
      <c r="B130" t="s">
        <v>1218</v>
      </c>
      <c r="C130" t="s">
        <v>1248</v>
      </c>
      <c r="D130" t="s">
        <v>1246</v>
      </c>
      <c r="F130" t="s">
        <v>1253</v>
      </c>
      <c r="G130" t="s">
        <v>1742</v>
      </c>
      <c r="H130" t="s">
        <v>1263</v>
      </c>
      <c r="I130" t="str">
        <f t="shared" si="1"/>
        <v>AZ18 WHT06_ol41_prof 1</v>
      </c>
      <c r="K130" t="s">
        <v>1249</v>
      </c>
      <c r="L130" s="28">
        <v>44013</v>
      </c>
      <c r="P130">
        <v>43.64425</v>
      </c>
      <c r="Q130">
        <v>39.773850000000003</v>
      </c>
      <c r="R130">
        <v>0.13922699999999999</v>
      </c>
      <c r="T130">
        <v>17.330870000000001</v>
      </c>
      <c r="V130" s="27">
        <v>3.9129999999999998E-2</v>
      </c>
      <c r="W130">
        <v>3.2667000000000002E-2</v>
      </c>
      <c r="X130">
        <v>2.231E-2</v>
      </c>
      <c r="Y130">
        <v>0.21071599999999999</v>
      </c>
      <c r="Z130">
        <v>0.154053</v>
      </c>
      <c r="AA130">
        <v>101.3471</v>
      </c>
      <c r="AB130" s="10">
        <v>81.781985019433435</v>
      </c>
      <c r="AD130" s="27">
        <v>-7946.7</v>
      </c>
      <c r="AE130">
        <v>-2891.9</v>
      </c>
      <c r="AF130">
        <v>27</v>
      </c>
      <c r="AP130">
        <v>41.357963548570055</v>
      </c>
    </row>
    <row r="131" spans="1:42" hidden="1" x14ac:dyDescent="0.2">
      <c r="A131" s="24" t="s">
        <v>679</v>
      </c>
      <c r="B131" t="s">
        <v>1218</v>
      </c>
      <c r="C131" t="s">
        <v>1248</v>
      </c>
      <c r="D131" t="s">
        <v>1246</v>
      </c>
      <c r="F131" t="s">
        <v>1253</v>
      </c>
      <c r="G131" t="s">
        <v>1742</v>
      </c>
      <c r="H131" t="s">
        <v>1263</v>
      </c>
      <c r="I131" t="str">
        <f t="shared" ref="I131:I194" si="2">_xlfn.CONCAT(K131,"_",F131,"_",H131)</f>
        <v>AZ18 WHT06_ol41_prof 1</v>
      </c>
      <c r="K131" t="s">
        <v>1249</v>
      </c>
      <c r="L131" s="28">
        <v>44013</v>
      </c>
      <c r="P131">
        <v>43.638109999999998</v>
      </c>
      <c r="Q131">
        <v>39.89658</v>
      </c>
      <c r="R131">
        <v>0.13894999999999999</v>
      </c>
      <c r="T131">
        <v>17.240590000000001</v>
      </c>
      <c r="V131" s="27">
        <v>3.8871999999999997E-2</v>
      </c>
      <c r="W131">
        <v>2.5073999999999999E-2</v>
      </c>
      <c r="X131">
        <v>1.4770999999999999E-2</v>
      </c>
      <c r="Y131">
        <v>0.19594500000000001</v>
      </c>
      <c r="Z131">
        <v>0.16444900000000001</v>
      </c>
      <c r="AA131">
        <v>101.3533</v>
      </c>
      <c r="AB131" s="10">
        <v>81.857585775769721</v>
      </c>
      <c r="AD131" s="27">
        <v>-7945.5</v>
      </c>
      <c r="AE131">
        <v>-2893.3</v>
      </c>
      <c r="AF131">
        <v>27</v>
      </c>
      <c r="AP131">
        <v>43.201872440028581</v>
      </c>
    </row>
    <row r="132" spans="1:42" hidden="1" x14ac:dyDescent="0.2">
      <c r="A132" s="24" t="s">
        <v>680</v>
      </c>
      <c r="B132" t="s">
        <v>1218</v>
      </c>
      <c r="C132" t="s">
        <v>1248</v>
      </c>
      <c r="D132" t="s">
        <v>1246</v>
      </c>
      <c r="F132" t="s">
        <v>1253</v>
      </c>
      <c r="G132" t="s">
        <v>1742</v>
      </c>
      <c r="H132" t="s">
        <v>1263</v>
      </c>
      <c r="I132" t="str">
        <f t="shared" si="2"/>
        <v>AZ18 WHT06_ol41_prof 1</v>
      </c>
      <c r="K132" t="s">
        <v>1249</v>
      </c>
      <c r="L132" s="28">
        <v>44013</v>
      </c>
      <c r="P132">
        <v>43.645699999999998</v>
      </c>
      <c r="Q132">
        <v>39.892009999999999</v>
      </c>
      <c r="R132">
        <v>0.13947200000000001</v>
      </c>
      <c r="T132">
        <v>17.283010000000001</v>
      </c>
      <c r="V132" s="27">
        <v>3.4460999999999999E-2</v>
      </c>
      <c r="W132">
        <v>2.3880999999999999E-2</v>
      </c>
      <c r="X132">
        <v>1.8529E-2</v>
      </c>
      <c r="Y132">
        <v>0.201985</v>
      </c>
      <c r="Z132">
        <v>0.160914</v>
      </c>
      <c r="AA132">
        <v>101.4</v>
      </c>
      <c r="AB132" s="10">
        <v>81.823644265710527</v>
      </c>
      <c r="AD132" s="27">
        <v>-7944.4</v>
      </c>
      <c r="AE132">
        <v>-2894.7</v>
      </c>
      <c r="AF132">
        <v>27</v>
      </c>
      <c r="AP132">
        <v>44.982321821505003</v>
      </c>
    </row>
    <row r="133" spans="1:42" hidden="1" x14ac:dyDescent="0.2">
      <c r="A133" s="24" t="s">
        <v>681</v>
      </c>
      <c r="B133" t="s">
        <v>1218</v>
      </c>
      <c r="C133" t="s">
        <v>1248</v>
      </c>
      <c r="D133" t="s">
        <v>1246</v>
      </c>
      <c r="F133" t="s">
        <v>1253</v>
      </c>
      <c r="G133" t="s">
        <v>1742</v>
      </c>
      <c r="H133" t="s">
        <v>1263</v>
      </c>
      <c r="I133" t="str">
        <f t="shared" si="2"/>
        <v>AZ18 WHT06_ol41_prof 1</v>
      </c>
      <c r="K133" t="s">
        <v>1249</v>
      </c>
      <c r="L133" s="28">
        <v>44013</v>
      </c>
      <c r="P133">
        <v>43.635390000000001</v>
      </c>
      <c r="Q133">
        <v>39.85472</v>
      </c>
      <c r="R133">
        <v>0.13983999999999999</v>
      </c>
      <c r="T133">
        <v>17.241430000000001</v>
      </c>
      <c r="V133" s="27">
        <v>3.8136999999999997E-2</v>
      </c>
      <c r="W133">
        <v>1.4206999999999999E-2</v>
      </c>
      <c r="X133">
        <v>1.1734E-2</v>
      </c>
      <c r="Y133">
        <v>0.18625900000000001</v>
      </c>
      <c r="Z133">
        <v>0.17036399999999999</v>
      </c>
      <c r="AA133">
        <v>101.2921</v>
      </c>
      <c r="AB133" s="10">
        <v>81.85593475095817</v>
      </c>
      <c r="AD133" s="27">
        <v>-7943.3</v>
      </c>
      <c r="AE133">
        <v>-2896.1</v>
      </c>
      <c r="AF133">
        <v>27</v>
      </c>
      <c r="AP133">
        <v>46.76277120298122</v>
      </c>
    </row>
    <row r="134" spans="1:42" hidden="1" x14ac:dyDescent="0.2">
      <c r="A134" s="24" t="s">
        <v>682</v>
      </c>
      <c r="B134" t="s">
        <v>1218</v>
      </c>
      <c r="C134" t="s">
        <v>1248</v>
      </c>
      <c r="D134" t="s">
        <v>1246</v>
      </c>
      <c r="F134" t="s">
        <v>1253</v>
      </c>
      <c r="G134" t="s">
        <v>1742</v>
      </c>
      <c r="H134" t="s">
        <v>1263</v>
      </c>
      <c r="I134" t="str">
        <f t="shared" si="2"/>
        <v>AZ18 WHT06_ol41_prof 1</v>
      </c>
      <c r="K134" t="s">
        <v>1249</v>
      </c>
      <c r="L134" s="28">
        <v>44013</v>
      </c>
      <c r="P134">
        <v>43.700629999999997</v>
      </c>
      <c r="Q134">
        <v>39.831899999999997</v>
      </c>
      <c r="R134">
        <v>0.13455900000000001</v>
      </c>
      <c r="T134">
        <v>17.179690000000001</v>
      </c>
      <c r="V134" s="27">
        <v>3.2653000000000001E-2</v>
      </c>
      <c r="W134">
        <v>2.5717E-2</v>
      </c>
      <c r="X134">
        <v>2.1592E-2</v>
      </c>
      <c r="Y134">
        <v>0.19705300000000001</v>
      </c>
      <c r="Z134">
        <v>0.181728</v>
      </c>
      <c r="AA134">
        <v>101.30549999999999</v>
      </c>
      <c r="AB134" s="10">
        <v>81.931283444230118</v>
      </c>
      <c r="AD134" s="27">
        <v>-7942.1</v>
      </c>
      <c r="AE134">
        <v>-2897.5</v>
      </c>
      <c r="AF134">
        <v>27</v>
      </c>
      <c r="AP134">
        <v>48.606680094439746</v>
      </c>
    </row>
    <row r="135" spans="1:42" hidden="1" x14ac:dyDescent="0.2">
      <c r="A135" s="24" t="s">
        <v>683</v>
      </c>
      <c r="B135" t="s">
        <v>1218</v>
      </c>
      <c r="C135" t="s">
        <v>1248</v>
      </c>
      <c r="D135" t="s">
        <v>1246</v>
      </c>
      <c r="F135" t="s">
        <v>1253</v>
      </c>
      <c r="G135" t="s">
        <v>1742</v>
      </c>
      <c r="H135" t="s">
        <v>1263</v>
      </c>
      <c r="I135" t="str">
        <f t="shared" si="2"/>
        <v>AZ18 WHT06_ol41_prof 1</v>
      </c>
      <c r="K135" t="s">
        <v>1249</v>
      </c>
      <c r="L135" s="28">
        <v>44013</v>
      </c>
      <c r="P135">
        <v>43.780029999999996</v>
      </c>
      <c r="Q135">
        <v>39.863529999999997</v>
      </c>
      <c r="R135">
        <v>0.142122</v>
      </c>
      <c r="T135">
        <v>17.281759999999998</v>
      </c>
      <c r="V135" s="27">
        <v>3.5092999999999999E-2</v>
      </c>
      <c r="W135">
        <v>3.0755999999999999E-2</v>
      </c>
      <c r="X135">
        <v>2.6544999999999999E-2</v>
      </c>
      <c r="Y135">
        <v>0.18079400000000001</v>
      </c>
      <c r="Z135">
        <v>0.18487899999999999</v>
      </c>
      <c r="AA135">
        <v>101.52549999999999</v>
      </c>
      <c r="AB135" s="10">
        <v>81.870377344531065</v>
      </c>
      <c r="AD135" s="27">
        <v>-7941</v>
      </c>
      <c r="AE135">
        <v>-2898.9</v>
      </c>
      <c r="AF135">
        <v>27</v>
      </c>
      <c r="AP135">
        <v>50.387129475916531</v>
      </c>
    </row>
    <row r="136" spans="1:42" hidden="1" x14ac:dyDescent="0.2">
      <c r="A136" s="24" t="s">
        <v>684</v>
      </c>
      <c r="B136" t="s">
        <v>1218</v>
      </c>
      <c r="C136" t="s">
        <v>1248</v>
      </c>
      <c r="D136" t="s">
        <v>1246</v>
      </c>
      <c r="F136" t="s">
        <v>1253</v>
      </c>
      <c r="G136" t="s">
        <v>1742</v>
      </c>
      <c r="H136" t="s">
        <v>1263</v>
      </c>
      <c r="I136" t="str">
        <f t="shared" si="2"/>
        <v>AZ18 WHT06_ol41_prof 1</v>
      </c>
      <c r="K136" t="s">
        <v>1249</v>
      </c>
      <c r="L136" s="28">
        <v>44013</v>
      </c>
      <c r="P136">
        <v>43.806899999999999</v>
      </c>
      <c r="Q136">
        <v>39.852620000000002</v>
      </c>
      <c r="R136">
        <v>0.125774</v>
      </c>
      <c r="T136">
        <v>17.244330000000001</v>
      </c>
      <c r="V136" s="27">
        <v>3.2372999999999999E-2</v>
      </c>
      <c r="W136">
        <v>3.0987000000000001E-2</v>
      </c>
      <c r="X136">
        <v>1.5542E-2</v>
      </c>
      <c r="Y136">
        <v>0.20336399999999999</v>
      </c>
      <c r="Z136">
        <v>0.186949</v>
      </c>
      <c r="AA136">
        <v>101.4988</v>
      </c>
      <c r="AB136" s="10">
        <v>81.91163217196582</v>
      </c>
      <c r="AD136" s="27">
        <v>-7939.8</v>
      </c>
      <c r="AE136">
        <v>-2900.3</v>
      </c>
      <c r="AF136">
        <v>27</v>
      </c>
      <c r="AP136">
        <v>52.231038367375056</v>
      </c>
    </row>
    <row r="137" spans="1:42" hidden="1" x14ac:dyDescent="0.2">
      <c r="A137" s="24" t="s">
        <v>685</v>
      </c>
      <c r="B137" t="s">
        <v>1218</v>
      </c>
      <c r="C137" t="s">
        <v>1248</v>
      </c>
      <c r="D137" t="s">
        <v>1246</v>
      </c>
      <c r="F137" t="s">
        <v>1253</v>
      </c>
      <c r="G137" t="s">
        <v>1742</v>
      </c>
      <c r="H137" t="s">
        <v>1263</v>
      </c>
      <c r="I137" t="str">
        <f t="shared" si="2"/>
        <v>AZ18 WHT06_ol41_prof 1</v>
      </c>
      <c r="K137" t="s">
        <v>1249</v>
      </c>
      <c r="L137" s="28">
        <v>44013</v>
      </c>
      <c r="P137">
        <v>43.851410000000001</v>
      </c>
      <c r="Q137">
        <v>39.967559999999999</v>
      </c>
      <c r="R137">
        <v>0.146837</v>
      </c>
      <c r="T137">
        <v>17.102250000000002</v>
      </c>
      <c r="V137" s="27">
        <v>3.5936999999999997E-2</v>
      </c>
      <c r="W137">
        <v>3.4745999999999999E-2</v>
      </c>
      <c r="X137">
        <v>2.2349999999999998E-2</v>
      </c>
      <c r="Y137">
        <v>0.189888</v>
      </c>
      <c r="Z137">
        <v>0.184138</v>
      </c>
      <c r="AA137">
        <v>101.5351</v>
      </c>
      <c r="AB137" s="10">
        <v>82.048846671414012</v>
      </c>
      <c r="AD137" s="27">
        <v>-7938.7</v>
      </c>
      <c r="AE137">
        <v>-2901.7</v>
      </c>
      <c r="AF137">
        <v>27</v>
      </c>
      <c r="AP137">
        <v>54.011487748851479</v>
      </c>
    </row>
    <row r="138" spans="1:42" hidden="1" x14ac:dyDescent="0.2">
      <c r="A138" s="24" t="s">
        <v>686</v>
      </c>
      <c r="B138" t="s">
        <v>1218</v>
      </c>
      <c r="C138" t="s">
        <v>1248</v>
      </c>
      <c r="D138" t="s">
        <v>1246</v>
      </c>
      <c r="F138" t="s">
        <v>1253</v>
      </c>
      <c r="G138" t="s">
        <v>1742</v>
      </c>
      <c r="H138" t="s">
        <v>1263</v>
      </c>
      <c r="I138" t="str">
        <f t="shared" si="2"/>
        <v>AZ18 WHT06_ol41_prof 1</v>
      </c>
      <c r="K138" t="s">
        <v>1249</v>
      </c>
      <c r="L138" s="28">
        <v>44013</v>
      </c>
      <c r="P138">
        <v>44.085929999999998</v>
      </c>
      <c r="Q138">
        <v>39.984369999999998</v>
      </c>
      <c r="R138">
        <v>0.13097800000000001</v>
      </c>
      <c r="T138">
        <v>17.102460000000001</v>
      </c>
      <c r="V138" s="27">
        <v>3.3835999999999998E-2</v>
      </c>
      <c r="W138">
        <v>1.7930000000000001E-2</v>
      </c>
      <c r="X138">
        <v>1.461E-2</v>
      </c>
      <c r="Y138">
        <v>0.17121600000000001</v>
      </c>
      <c r="Z138">
        <v>0.21777099999999999</v>
      </c>
      <c r="AA138">
        <v>101.7591</v>
      </c>
      <c r="AB138" s="10">
        <v>82.127099936127095</v>
      </c>
      <c r="AD138" s="27">
        <v>-7935.1</v>
      </c>
      <c r="AE138">
        <v>-2906</v>
      </c>
      <c r="AF138">
        <v>27</v>
      </c>
      <c r="AP138">
        <v>59.619517705975248</v>
      </c>
    </row>
    <row r="139" spans="1:42" hidden="1" x14ac:dyDescent="0.2">
      <c r="A139" s="24" t="s">
        <v>687</v>
      </c>
      <c r="B139" t="s">
        <v>1218</v>
      </c>
      <c r="C139" t="s">
        <v>1248</v>
      </c>
      <c r="D139" t="s">
        <v>1246</v>
      </c>
      <c r="F139" t="s">
        <v>1253</v>
      </c>
      <c r="G139" t="s">
        <v>1742</v>
      </c>
      <c r="H139" t="s">
        <v>1263</v>
      </c>
      <c r="I139" t="str">
        <f t="shared" si="2"/>
        <v>AZ18 WHT06_ol41_prof 1</v>
      </c>
      <c r="K139" t="s">
        <v>1249</v>
      </c>
      <c r="L139" s="28">
        <v>44013</v>
      </c>
      <c r="P139">
        <v>44.298639999999999</v>
      </c>
      <c r="Q139">
        <v>40.024509999999999</v>
      </c>
      <c r="R139">
        <v>0.141822</v>
      </c>
      <c r="T139">
        <v>17.013110000000001</v>
      </c>
      <c r="V139" s="27">
        <v>3.3353000000000001E-2</v>
      </c>
      <c r="W139">
        <v>2.1552999999999999E-2</v>
      </c>
      <c r="X139">
        <v>2.3372E-2</v>
      </c>
      <c r="Y139">
        <v>0.18335199999999999</v>
      </c>
      <c r="Z139">
        <v>0.24637600000000001</v>
      </c>
      <c r="AA139">
        <v>101.98609999999999</v>
      </c>
      <c r="AB139" s="10">
        <v>82.274164021508454</v>
      </c>
      <c r="AD139" s="27">
        <v>-7931.5</v>
      </c>
      <c r="AE139">
        <v>-2910.4</v>
      </c>
      <c r="AF139">
        <v>27</v>
      </c>
      <c r="AP139">
        <v>65.304585867396312</v>
      </c>
    </row>
    <row r="140" spans="1:42" hidden="1" x14ac:dyDescent="0.2">
      <c r="A140" s="24" t="s">
        <v>688</v>
      </c>
      <c r="B140" t="s">
        <v>1218</v>
      </c>
      <c r="C140" t="s">
        <v>1248</v>
      </c>
      <c r="D140" t="s">
        <v>1246</v>
      </c>
      <c r="F140" t="s">
        <v>1253</v>
      </c>
      <c r="G140" t="s">
        <v>1742</v>
      </c>
      <c r="H140" t="s">
        <v>1263</v>
      </c>
      <c r="I140" t="str">
        <f t="shared" si="2"/>
        <v>AZ18 WHT06_ol41_prof 1</v>
      </c>
      <c r="K140" t="s">
        <v>1249</v>
      </c>
      <c r="L140" s="28">
        <v>44013</v>
      </c>
      <c r="P140">
        <v>44.392800000000001</v>
      </c>
      <c r="Q140">
        <v>40.106209999999997</v>
      </c>
      <c r="R140">
        <v>0.12978600000000001</v>
      </c>
      <c r="T140">
        <v>16.92052</v>
      </c>
      <c r="V140" s="27">
        <v>3.3647999999999997E-2</v>
      </c>
      <c r="W140">
        <v>2.5180999999999999E-2</v>
      </c>
      <c r="X140">
        <v>1.4936E-2</v>
      </c>
      <c r="Y140">
        <v>0.210927</v>
      </c>
      <c r="Z140">
        <v>0.22742599999999999</v>
      </c>
      <c r="AA140">
        <v>102.06140000000001</v>
      </c>
      <c r="AB140" s="10">
        <v>82.384436158955936</v>
      </c>
      <c r="AD140" s="27">
        <v>-7927.8</v>
      </c>
      <c r="AE140">
        <v>-2914.8</v>
      </c>
      <c r="AF140">
        <v>27</v>
      </c>
      <c r="AP140">
        <v>71.053498808118192</v>
      </c>
    </row>
    <row r="141" spans="1:42" hidden="1" x14ac:dyDescent="0.2">
      <c r="A141" s="24" t="s">
        <v>689</v>
      </c>
      <c r="B141" t="s">
        <v>1218</v>
      </c>
      <c r="C141" t="s">
        <v>1248</v>
      </c>
      <c r="D141" t="s">
        <v>1246</v>
      </c>
      <c r="F141" t="s">
        <v>1253</v>
      </c>
      <c r="G141" t="s">
        <v>1742</v>
      </c>
      <c r="H141" t="s">
        <v>1263</v>
      </c>
      <c r="I141" t="str">
        <f t="shared" si="2"/>
        <v>AZ18 WHT06_ol41_prof 1</v>
      </c>
      <c r="K141" t="s">
        <v>1249</v>
      </c>
      <c r="L141" s="28">
        <v>44013</v>
      </c>
      <c r="P141">
        <v>44.493609999999997</v>
      </c>
      <c r="Q141">
        <v>40.17756</v>
      </c>
      <c r="R141">
        <v>0.13708500000000001</v>
      </c>
      <c r="T141">
        <v>16.640920000000001</v>
      </c>
      <c r="V141" s="27">
        <v>3.0421E-2</v>
      </c>
      <c r="W141">
        <v>1.8859999999999998E-2</v>
      </c>
      <c r="X141">
        <v>8.8170000000000002E-3</v>
      </c>
      <c r="Y141">
        <v>0.214333</v>
      </c>
      <c r="Z141">
        <v>0.228098</v>
      </c>
      <c r="AA141">
        <v>101.94970000000001</v>
      </c>
      <c r="AB141" s="10">
        <v>82.657494536047039</v>
      </c>
      <c r="AD141" s="27">
        <v>-7924.2</v>
      </c>
      <c r="AE141">
        <v>-2919.2</v>
      </c>
      <c r="AF141">
        <v>27</v>
      </c>
      <c r="AP141">
        <v>76.738566969538894</v>
      </c>
    </row>
    <row r="142" spans="1:42" hidden="1" x14ac:dyDescent="0.2">
      <c r="A142" s="24" t="s">
        <v>690</v>
      </c>
      <c r="B142" t="s">
        <v>1218</v>
      </c>
      <c r="C142" t="s">
        <v>1248</v>
      </c>
      <c r="D142" t="s">
        <v>1246</v>
      </c>
      <c r="F142" t="s">
        <v>1253</v>
      </c>
      <c r="G142" t="s">
        <v>1742</v>
      </c>
      <c r="H142" t="s">
        <v>1263</v>
      </c>
      <c r="I142" t="str">
        <f t="shared" si="2"/>
        <v>AZ18 WHT06_ol41_prof 1</v>
      </c>
      <c r="K142" t="s">
        <v>1249</v>
      </c>
      <c r="L142" s="28">
        <v>44013</v>
      </c>
      <c r="P142">
        <v>44.57535</v>
      </c>
      <c r="Q142">
        <v>40.293849999999999</v>
      </c>
      <c r="R142">
        <v>0.13502400000000001</v>
      </c>
      <c r="T142">
        <v>16.465229999999998</v>
      </c>
      <c r="V142" s="27">
        <v>3.0426999999999999E-2</v>
      </c>
      <c r="W142">
        <v>2.4145E-2</v>
      </c>
      <c r="X142">
        <v>1.6223999999999999E-2</v>
      </c>
      <c r="Y142">
        <v>0.196494</v>
      </c>
      <c r="Z142">
        <v>0.23094999999999999</v>
      </c>
      <c r="AA142">
        <v>101.96769999999999</v>
      </c>
      <c r="AB142" s="10">
        <v>82.835232745170515</v>
      </c>
      <c r="AD142" s="27">
        <v>-7920.6</v>
      </c>
      <c r="AE142">
        <v>-2923.6</v>
      </c>
      <c r="AF142">
        <v>27</v>
      </c>
      <c r="AP142">
        <v>82.423635130959383</v>
      </c>
    </row>
    <row r="143" spans="1:42" hidden="1" x14ac:dyDescent="0.2">
      <c r="A143" s="24" t="s">
        <v>691</v>
      </c>
      <c r="B143" t="s">
        <v>1218</v>
      </c>
      <c r="C143" t="s">
        <v>1248</v>
      </c>
      <c r="D143" t="s">
        <v>1246</v>
      </c>
      <c r="F143" t="s">
        <v>1253</v>
      </c>
      <c r="G143" t="s">
        <v>1742</v>
      </c>
      <c r="H143" t="s">
        <v>1263</v>
      </c>
      <c r="I143" t="str">
        <f t="shared" si="2"/>
        <v>AZ18 WHT06_ol41_prof 1</v>
      </c>
      <c r="K143" t="s">
        <v>1249</v>
      </c>
      <c r="L143" s="28">
        <v>44013</v>
      </c>
      <c r="P143">
        <v>44.608409999999999</v>
      </c>
      <c r="Q143">
        <v>40.244079999999997</v>
      </c>
      <c r="R143">
        <v>0.14421500000000001</v>
      </c>
      <c r="T143">
        <v>16.484010000000001</v>
      </c>
      <c r="V143" s="27">
        <v>3.2006E-2</v>
      </c>
      <c r="W143">
        <v>1.5514E-2</v>
      </c>
      <c r="X143">
        <v>8.1890000000000001E-3</v>
      </c>
      <c r="Y143">
        <v>0.21384400000000001</v>
      </c>
      <c r="Z143">
        <v>0.2296</v>
      </c>
      <c r="AA143">
        <v>101.9799</v>
      </c>
      <c r="AB143" s="10">
        <v>82.829551056089301</v>
      </c>
      <c r="AD143" s="27">
        <v>-7917</v>
      </c>
      <c r="AE143">
        <v>-2928</v>
      </c>
      <c r="AF143">
        <v>27</v>
      </c>
      <c r="AP143">
        <v>88.10870329238044</v>
      </c>
    </row>
    <row r="144" spans="1:42" hidden="1" x14ac:dyDescent="0.2">
      <c r="A144" s="24" t="s">
        <v>692</v>
      </c>
      <c r="B144" t="s">
        <v>1218</v>
      </c>
      <c r="C144" t="s">
        <v>1248</v>
      </c>
      <c r="D144" t="s">
        <v>1246</v>
      </c>
      <c r="F144" t="s">
        <v>1253</v>
      </c>
      <c r="G144" t="s">
        <v>1742</v>
      </c>
      <c r="H144" t="s">
        <v>1263</v>
      </c>
      <c r="I144" t="str">
        <f t="shared" si="2"/>
        <v>AZ18 WHT06_ol41_prof 1</v>
      </c>
      <c r="K144" t="s">
        <v>1249</v>
      </c>
      <c r="L144" s="28">
        <v>44013</v>
      </c>
      <c r="P144">
        <v>44.826320000000003</v>
      </c>
      <c r="Q144">
        <v>40.20966</v>
      </c>
      <c r="R144">
        <v>0.148593</v>
      </c>
      <c r="T144">
        <v>16.160910000000001</v>
      </c>
      <c r="V144" s="27">
        <v>2.7626000000000001E-2</v>
      </c>
      <c r="W144">
        <v>2.4382999999999998E-2</v>
      </c>
      <c r="X144">
        <v>2.0944999999999998E-2</v>
      </c>
      <c r="Y144">
        <v>0.19492999999999999</v>
      </c>
      <c r="Z144">
        <v>0.244531</v>
      </c>
      <c r="AA144">
        <v>101.8579</v>
      </c>
      <c r="AB144" s="10">
        <v>83.177562599436826</v>
      </c>
      <c r="AD144" s="27">
        <v>-7913.4</v>
      </c>
      <c r="AE144">
        <v>-2932.4</v>
      </c>
      <c r="AF144">
        <v>27</v>
      </c>
      <c r="AP144">
        <v>93.793771453801497</v>
      </c>
    </row>
    <row r="145" spans="1:42" hidden="1" x14ac:dyDescent="0.2">
      <c r="A145" s="24" t="s">
        <v>693</v>
      </c>
      <c r="B145" t="s">
        <v>1218</v>
      </c>
      <c r="C145" t="s">
        <v>1248</v>
      </c>
      <c r="D145" t="s">
        <v>1246</v>
      </c>
      <c r="F145" t="s">
        <v>1253</v>
      </c>
      <c r="G145" t="s">
        <v>1742</v>
      </c>
      <c r="H145" t="s">
        <v>1263</v>
      </c>
      <c r="I145" t="str">
        <f t="shared" si="2"/>
        <v>AZ18 WHT06_ol41_prof 1</v>
      </c>
      <c r="K145" t="s">
        <v>1249</v>
      </c>
      <c r="L145" s="28">
        <v>44013</v>
      </c>
      <c r="P145">
        <v>44.838659999999997</v>
      </c>
      <c r="Q145">
        <v>40.341079999999998</v>
      </c>
      <c r="R145">
        <v>0.14121600000000001</v>
      </c>
      <c r="T145">
        <v>16.262920000000001</v>
      </c>
      <c r="V145" s="27">
        <v>3.0217999999999998E-2</v>
      </c>
      <c r="W145">
        <v>1.6944000000000001E-2</v>
      </c>
      <c r="X145">
        <v>1.6060999999999999E-2</v>
      </c>
      <c r="Y145">
        <v>0.18058099999999999</v>
      </c>
      <c r="Z145">
        <v>0.231741</v>
      </c>
      <c r="AA145">
        <v>102.0594</v>
      </c>
      <c r="AB145" s="10">
        <v>83.093201183853154</v>
      </c>
      <c r="AD145" s="27">
        <v>-7909.8</v>
      </c>
      <c r="AE145">
        <v>-2936.7</v>
      </c>
      <c r="AF145">
        <v>27</v>
      </c>
      <c r="AP145">
        <v>99.401801410924918</v>
      </c>
    </row>
    <row r="146" spans="1:42" hidden="1" x14ac:dyDescent="0.2">
      <c r="A146" s="24" t="s">
        <v>694</v>
      </c>
      <c r="B146" t="s">
        <v>1218</v>
      </c>
      <c r="C146" t="s">
        <v>1248</v>
      </c>
      <c r="D146" t="s">
        <v>1246</v>
      </c>
      <c r="F146" t="s">
        <v>1253</v>
      </c>
      <c r="G146" t="s">
        <v>1742</v>
      </c>
      <c r="H146" t="s">
        <v>1263</v>
      </c>
      <c r="I146" t="str">
        <f t="shared" si="2"/>
        <v>AZ18 WHT06_ol41_prof 1</v>
      </c>
      <c r="K146" t="s">
        <v>1249</v>
      </c>
      <c r="L146" s="28">
        <v>44013</v>
      </c>
      <c r="P146">
        <v>44.837670000000003</v>
      </c>
      <c r="Q146">
        <v>40.218859999999999</v>
      </c>
      <c r="R146">
        <v>0.153697</v>
      </c>
      <c r="T146">
        <v>16.09665</v>
      </c>
      <c r="V146" s="27">
        <v>3.5187999999999997E-2</v>
      </c>
      <c r="W146">
        <v>1.2446E-2</v>
      </c>
      <c r="X146">
        <v>1.8189E-2</v>
      </c>
      <c r="Y146">
        <v>0.19275100000000001</v>
      </c>
      <c r="Z146">
        <v>0.23627200000000001</v>
      </c>
      <c r="AA146">
        <v>101.8017</v>
      </c>
      <c r="AB146" s="10">
        <v>83.236764901060496</v>
      </c>
      <c r="AD146" s="27">
        <v>-7906.1</v>
      </c>
      <c r="AE146">
        <v>-2941.1</v>
      </c>
      <c r="AF146">
        <v>27</v>
      </c>
      <c r="AP146">
        <v>105.1507143516468</v>
      </c>
    </row>
    <row r="147" spans="1:42" hidden="1" x14ac:dyDescent="0.2">
      <c r="A147" s="24" t="s">
        <v>695</v>
      </c>
      <c r="B147" t="s">
        <v>1218</v>
      </c>
      <c r="C147" t="s">
        <v>1248</v>
      </c>
      <c r="D147" t="s">
        <v>1246</v>
      </c>
      <c r="F147" t="s">
        <v>1253</v>
      </c>
      <c r="G147" t="s">
        <v>1742</v>
      </c>
      <c r="H147" t="s">
        <v>1263</v>
      </c>
      <c r="I147" t="str">
        <f t="shared" si="2"/>
        <v>AZ18 WHT06_ol41_prof 1</v>
      </c>
      <c r="K147" t="s">
        <v>1249</v>
      </c>
      <c r="L147" s="28">
        <v>44013</v>
      </c>
      <c r="P147">
        <v>45.050460000000001</v>
      </c>
      <c r="Q147">
        <v>40.428930000000001</v>
      </c>
      <c r="R147">
        <v>0.145955</v>
      </c>
      <c r="T147">
        <v>16.066269999999999</v>
      </c>
      <c r="V147" s="27">
        <v>3.7273000000000001E-2</v>
      </c>
      <c r="W147">
        <v>2.2186999999999998E-2</v>
      </c>
      <c r="X147">
        <v>1.4543E-2</v>
      </c>
      <c r="Y147">
        <v>0.17788899999999999</v>
      </c>
      <c r="Z147">
        <v>0.240318</v>
      </c>
      <c r="AA147">
        <v>102.18380000000001</v>
      </c>
      <c r="AB147" s="10">
        <v>83.328983354970603</v>
      </c>
      <c r="AD147" s="27">
        <v>-7902.5</v>
      </c>
      <c r="AE147">
        <v>-2945.5</v>
      </c>
      <c r="AF147">
        <v>27</v>
      </c>
      <c r="AP147">
        <v>110.83578251306785</v>
      </c>
    </row>
    <row r="148" spans="1:42" hidden="1" x14ac:dyDescent="0.2">
      <c r="A148" s="24" t="s">
        <v>696</v>
      </c>
      <c r="B148" t="s">
        <v>1218</v>
      </c>
      <c r="C148" t="s">
        <v>1248</v>
      </c>
      <c r="D148" t="s">
        <v>1246</v>
      </c>
      <c r="F148" t="s">
        <v>1253</v>
      </c>
      <c r="G148" t="s">
        <v>1742</v>
      </c>
      <c r="H148" t="s">
        <v>1263</v>
      </c>
      <c r="I148" t="str">
        <f t="shared" si="2"/>
        <v>AZ18 WHT06_ol41_prof 1</v>
      </c>
      <c r="K148" t="s">
        <v>1249</v>
      </c>
      <c r="L148" s="28">
        <v>44013</v>
      </c>
      <c r="P148">
        <v>45.213079999999998</v>
      </c>
      <c r="Q148">
        <v>40.373579999999997</v>
      </c>
      <c r="R148">
        <v>0.14033399999999999</v>
      </c>
      <c r="T148">
        <v>16.062049999999999</v>
      </c>
      <c r="V148" s="27">
        <v>3.5642E-2</v>
      </c>
      <c r="W148">
        <v>2.2783000000000001E-2</v>
      </c>
      <c r="X148">
        <v>1.8439000000000001E-2</v>
      </c>
      <c r="Y148">
        <v>0.17458099999999999</v>
      </c>
      <c r="Z148">
        <v>0.248361</v>
      </c>
      <c r="AA148">
        <v>102.28879999999999</v>
      </c>
      <c r="AB148" s="10">
        <v>83.38262551447616</v>
      </c>
      <c r="AD148" s="27">
        <v>-7898.9</v>
      </c>
      <c r="AE148">
        <v>-2949.9</v>
      </c>
      <c r="AF148">
        <v>27</v>
      </c>
      <c r="AP148">
        <v>116.52085067448891</v>
      </c>
    </row>
    <row r="149" spans="1:42" hidden="1" x14ac:dyDescent="0.2">
      <c r="A149" s="24" t="s">
        <v>697</v>
      </c>
      <c r="B149" t="s">
        <v>1218</v>
      </c>
      <c r="C149" t="s">
        <v>1248</v>
      </c>
      <c r="D149" t="s">
        <v>1246</v>
      </c>
      <c r="F149" t="s">
        <v>1253</v>
      </c>
      <c r="G149" t="s">
        <v>1742</v>
      </c>
      <c r="H149" t="s">
        <v>1263</v>
      </c>
      <c r="I149" t="str">
        <f t="shared" si="2"/>
        <v>AZ18 WHT06_ol41_prof 1</v>
      </c>
      <c r="K149" t="s">
        <v>1249</v>
      </c>
      <c r="L149" s="28">
        <v>44013</v>
      </c>
      <c r="P149">
        <v>45.04813</v>
      </c>
      <c r="Q149">
        <v>40.376249999999999</v>
      </c>
      <c r="R149">
        <v>0.145706</v>
      </c>
      <c r="T149">
        <v>15.81366</v>
      </c>
      <c r="V149" s="27">
        <v>3.3889000000000002E-2</v>
      </c>
      <c r="W149">
        <v>2.2057E-2</v>
      </c>
      <c r="X149">
        <v>1.5336000000000001E-2</v>
      </c>
      <c r="Y149">
        <v>0.172989</v>
      </c>
      <c r="Z149">
        <v>0.23805999999999999</v>
      </c>
      <c r="AA149">
        <v>101.8661</v>
      </c>
      <c r="AB149" s="10">
        <v>83.547271124832307</v>
      </c>
      <c r="AD149" s="27">
        <v>-7895.3</v>
      </c>
      <c r="AE149">
        <v>-2954.3</v>
      </c>
      <c r="AF149">
        <v>27</v>
      </c>
      <c r="AP149">
        <v>122.2059188359094</v>
      </c>
    </row>
    <row r="150" spans="1:42" hidden="1" x14ac:dyDescent="0.2">
      <c r="A150" s="24" t="s">
        <v>698</v>
      </c>
      <c r="B150" t="s">
        <v>1218</v>
      </c>
      <c r="C150" t="s">
        <v>1248</v>
      </c>
      <c r="D150" t="s">
        <v>1246</v>
      </c>
      <c r="F150" t="s">
        <v>1253</v>
      </c>
      <c r="G150" t="s">
        <v>1742</v>
      </c>
      <c r="H150" t="s">
        <v>1263</v>
      </c>
      <c r="I150" t="str">
        <f t="shared" si="2"/>
        <v>AZ18 WHT06_ol41_prof 1</v>
      </c>
      <c r="K150" t="s">
        <v>1249</v>
      </c>
      <c r="L150" s="28">
        <v>44013</v>
      </c>
      <c r="P150">
        <v>45.113579999999999</v>
      </c>
      <c r="Q150">
        <v>40.378070000000001</v>
      </c>
      <c r="R150">
        <v>0.14491200000000001</v>
      </c>
      <c r="T150">
        <v>15.8302</v>
      </c>
      <c r="V150" s="27">
        <v>3.7968000000000002E-2</v>
      </c>
      <c r="W150">
        <v>1.2133E-2</v>
      </c>
      <c r="X150">
        <v>1.1616E-2</v>
      </c>
      <c r="Y150">
        <v>0.19896</v>
      </c>
      <c r="Z150">
        <v>0.25809500000000002</v>
      </c>
      <c r="AA150">
        <v>101.9855</v>
      </c>
      <c r="AB150" s="10">
        <v>83.552857617591229</v>
      </c>
      <c r="AD150" s="27">
        <v>-7891.7</v>
      </c>
      <c r="AE150">
        <v>-2958.7</v>
      </c>
      <c r="AF150">
        <v>27</v>
      </c>
      <c r="AP150">
        <v>127.8909869973301</v>
      </c>
    </row>
    <row r="151" spans="1:42" hidden="1" x14ac:dyDescent="0.2">
      <c r="A151" s="24" t="s">
        <v>699</v>
      </c>
      <c r="B151" t="s">
        <v>1218</v>
      </c>
      <c r="C151" t="s">
        <v>1248</v>
      </c>
      <c r="D151" t="s">
        <v>1246</v>
      </c>
      <c r="F151" t="s">
        <v>1253</v>
      </c>
      <c r="G151" t="s">
        <v>1742</v>
      </c>
      <c r="H151" t="s">
        <v>1263</v>
      </c>
      <c r="I151" t="str">
        <f t="shared" si="2"/>
        <v>AZ18 WHT06_ol41_prof 1</v>
      </c>
      <c r="K151" t="s">
        <v>1249</v>
      </c>
      <c r="L151" s="28">
        <v>44013</v>
      </c>
      <c r="P151">
        <v>45.20823</v>
      </c>
      <c r="Q151">
        <v>40.465760000000003</v>
      </c>
      <c r="R151">
        <v>0.14793100000000001</v>
      </c>
      <c r="T151">
        <v>15.90789</v>
      </c>
      <c r="V151" s="27">
        <v>3.2679E-2</v>
      </c>
      <c r="W151">
        <v>2.4441999999999998E-2</v>
      </c>
      <c r="X151">
        <v>1.9105E-2</v>
      </c>
      <c r="Y151">
        <v>0.19806799999999999</v>
      </c>
      <c r="Z151">
        <v>0.25290099999999999</v>
      </c>
      <c r="AA151">
        <v>102.25700000000001</v>
      </c>
      <c r="AB151" s="10">
        <v>83.514347410166934</v>
      </c>
      <c r="AD151" s="27">
        <v>-7888.1</v>
      </c>
      <c r="AE151">
        <v>-2963.1</v>
      </c>
      <c r="AF151">
        <v>27</v>
      </c>
      <c r="AP151">
        <v>133.57605515875059</v>
      </c>
    </row>
    <row r="152" spans="1:42" hidden="1" x14ac:dyDescent="0.2">
      <c r="A152" s="24" t="s">
        <v>700</v>
      </c>
      <c r="B152" t="s">
        <v>1218</v>
      </c>
      <c r="C152" t="s">
        <v>1248</v>
      </c>
      <c r="D152" t="s">
        <v>1246</v>
      </c>
      <c r="F152" t="s">
        <v>1253</v>
      </c>
      <c r="G152" t="s">
        <v>1742</v>
      </c>
      <c r="H152" t="s">
        <v>1263</v>
      </c>
      <c r="I152" t="str">
        <f t="shared" si="2"/>
        <v>AZ18 WHT06_ol41_prof 1</v>
      </c>
      <c r="K152" t="s">
        <v>1249</v>
      </c>
      <c r="L152" s="28">
        <v>44013</v>
      </c>
      <c r="P152">
        <v>45.192259999999997</v>
      </c>
      <c r="Q152">
        <v>40.380789999999998</v>
      </c>
      <c r="R152">
        <v>0.16547600000000001</v>
      </c>
      <c r="T152">
        <v>15.65741</v>
      </c>
      <c r="V152" s="27">
        <v>3.7277999999999999E-2</v>
      </c>
      <c r="W152">
        <v>3.2767999999999999E-2</v>
      </c>
      <c r="X152">
        <v>1.221E-2</v>
      </c>
      <c r="Y152">
        <v>0.186835</v>
      </c>
      <c r="Z152">
        <v>0.237122</v>
      </c>
      <c r="AA152">
        <v>101.90219999999999</v>
      </c>
      <c r="AB152" s="10">
        <v>83.726880116891721</v>
      </c>
      <c r="AD152" s="27">
        <v>-7884.5</v>
      </c>
      <c r="AE152">
        <v>-2967.5</v>
      </c>
      <c r="AF152">
        <v>27</v>
      </c>
      <c r="AP152">
        <v>139.26112332017166</v>
      </c>
    </row>
    <row r="153" spans="1:42" hidden="1" x14ac:dyDescent="0.2">
      <c r="A153" s="24" t="s">
        <v>701</v>
      </c>
      <c r="B153" t="s">
        <v>1218</v>
      </c>
      <c r="C153" t="s">
        <v>1248</v>
      </c>
      <c r="D153" t="s">
        <v>1246</v>
      </c>
      <c r="F153" t="s">
        <v>1253</v>
      </c>
      <c r="G153" t="s">
        <v>1742</v>
      </c>
      <c r="H153" t="s">
        <v>1263</v>
      </c>
      <c r="I153" t="str">
        <f t="shared" si="2"/>
        <v>AZ18 WHT06_ol41_prof 1</v>
      </c>
      <c r="K153" t="s">
        <v>1249</v>
      </c>
      <c r="L153" s="28">
        <v>44013</v>
      </c>
      <c r="M153" t="s">
        <v>1525</v>
      </c>
      <c r="N153" t="s">
        <v>1742</v>
      </c>
      <c r="P153">
        <v>41.529380000000003</v>
      </c>
      <c r="Q153">
        <v>37.567630000000001</v>
      </c>
      <c r="R153">
        <v>0.186197</v>
      </c>
      <c r="T153">
        <v>13.210789999999999</v>
      </c>
      <c r="V153" s="27">
        <v>3.6528999999999999E-2</v>
      </c>
      <c r="W153">
        <v>2.7172999999999999E-2</v>
      </c>
      <c r="X153">
        <v>1.4160000000000001E-2</v>
      </c>
      <c r="Y153">
        <v>0.161799</v>
      </c>
      <c r="Z153">
        <v>0.20802499999999999</v>
      </c>
      <c r="AA153">
        <v>92.941680000000005</v>
      </c>
      <c r="AB153" s="10">
        <v>84.857028093054225</v>
      </c>
      <c r="AD153" s="27">
        <v>-7880.8</v>
      </c>
      <c r="AE153">
        <v>-2971.8</v>
      </c>
      <c r="AF153">
        <v>27</v>
      </c>
      <c r="AP153">
        <v>144.9338651616448</v>
      </c>
    </row>
    <row r="154" spans="1:42" hidden="1" x14ac:dyDescent="0.2">
      <c r="A154" s="24" t="s">
        <v>702</v>
      </c>
      <c r="B154" t="s">
        <v>1218</v>
      </c>
      <c r="C154" t="s">
        <v>1248</v>
      </c>
      <c r="D154" t="s">
        <v>1246</v>
      </c>
      <c r="F154" t="s">
        <v>1253</v>
      </c>
      <c r="G154" t="s">
        <v>1742</v>
      </c>
      <c r="H154" t="s">
        <v>1263</v>
      </c>
      <c r="I154" t="str">
        <f t="shared" si="2"/>
        <v>AZ18 WHT06_ol41_prof 1</v>
      </c>
      <c r="K154" t="s">
        <v>1249</v>
      </c>
      <c r="L154" s="28">
        <v>44013</v>
      </c>
      <c r="P154">
        <v>45.30453</v>
      </c>
      <c r="Q154">
        <v>40.35163</v>
      </c>
      <c r="R154">
        <v>0.15646499999999999</v>
      </c>
      <c r="T154">
        <v>15.81296</v>
      </c>
      <c r="V154" s="27">
        <v>2.8930999999999998E-2</v>
      </c>
      <c r="W154">
        <v>2.4542000000000001E-2</v>
      </c>
      <c r="X154">
        <v>1.4396000000000001E-2</v>
      </c>
      <c r="Y154">
        <v>0.17607500000000001</v>
      </c>
      <c r="Z154">
        <v>0.24458299999999999</v>
      </c>
      <c r="AA154">
        <v>102.11409999999999</v>
      </c>
      <c r="AB154" s="10">
        <v>83.625742131984822</v>
      </c>
      <c r="AD154" s="27">
        <v>-7877.2</v>
      </c>
      <c r="AE154">
        <v>-2976.2</v>
      </c>
      <c r="AF154">
        <v>27</v>
      </c>
      <c r="AP154">
        <v>150.61893332306551</v>
      </c>
    </row>
    <row r="155" spans="1:42" hidden="1" x14ac:dyDescent="0.2">
      <c r="A155" s="24" t="s">
        <v>703</v>
      </c>
      <c r="B155" t="s">
        <v>1218</v>
      </c>
      <c r="C155" t="s">
        <v>1248</v>
      </c>
      <c r="D155" t="s">
        <v>1246</v>
      </c>
      <c r="F155" t="s">
        <v>1253</v>
      </c>
      <c r="G155" t="s">
        <v>1742</v>
      </c>
      <c r="H155" t="s">
        <v>1263</v>
      </c>
      <c r="I155" t="str">
        <f t="shared" si="2"/>
        <v>AZ18 WHT06_ol41_prof 1</v>
      </c>
      <c r="K155" t="s">
        <v>1249</v>
      </c>
      <c r="L155" s="28">
        <v>44013</v>
      </c>
      <c r="P155">
        <v>45.180419999999998</v>
      </c>
      <c r="Q155">
        <v>40.485489999999999</v>
      </c>
      <c r="R155">
        <v>0.149008</v>
      </c>
      <c r="T155">
        <v>15.61387</v>
      </c>
      <c r="V155" s="27">
        <v>3.3138000000000001E-2</v>
      </c>
      <c r="W155">
        <v>1.7195999999999999E-2</v>
      </c>
      <c r="X155">
        <v>1.8919999999999999E-2</v>
      </c>
      <c r="Y155">
        <v>0.17447599999999999</v>
      </c>
      <c r="Z155">
        <v>0.24962799999999999</v>
      </c>
      <c r="AA155">
        <v>101.9221</v>
      </c>
      <c r="AB155" s="10">
        <v>83.761223908886961</v>
      </c>
      <c r="AD155" s="27">
        <v>-7873.6</v>
      </c>
      <c r="AE155">
        <v>-2980.6</v>
      </c>
      <c r="AF155">
        <v>27</v>
      </c>
      <c r="AP155">
        <v>156.30400148448598</v>
      </c>
    </row>
    <row r="156" spans="1:42" hidden="1" x14ac:dyDescent="0.2">
      <c r="A156" s="24" t="s">
        <v>704</v>
      </c>
      <c r="B156" t="s">
        <v>1218</v>
      </c>
      <c r="C156" t="s">
        <v>1248</v>
      </c>
      <c r="D156" t="s">
        <v>1246</v>
      </c>
      <c r="F156" t="s">
        <v>1253</v>
      </c>
      <c r="G156" t="s">
        <v>1742</v>
      </c>
      <c r="H156" t="s">
        <v>1263</v>
      </c>
      <c r="I156" t="str">
        <f t="shared" si="2"/>
        <v>AZ18 WHT06_ol41_prof 1</v>
      </c>
      <c r="K156" t="s">
        <v>1249</v>
      </c>
      <c r="L156" s="28">
        <v>44013</v>
      </c>
      <c r="P156">
        <v>45.207619999999999</v>
      </c>
      <c r="Q156">
        <v>40.44464</v>
      </c>
      <c r="R156">
        <v>0.13908200000000001</v>
      </c>
      <c r="T156">
        <v>15.64156</v>
      </c>
      <c r="V156" s="27">
        <v>3.3602E-2</v>
      </c>
      <c r="W156">
        <v>2.0775999999999999E-2</v>
      </c>
      <c r="X156">
        <v>1.8926999999999999E-2</v>
      </c>
      <c r="Y156">
        <v>0.17138800000000001</v>
      </c>
      <c r="Z156">
        <v>0.246029</v>
      </c>
      <c r="AA156">
        <v>101.92359999999999</v>
      </c>
      <c r="AB156" s="10">
        <v>83.745301328088885</v>
      </c>
      <c r="AD156" s="27">
        <v>-7870</v>
      </c>
      <c r="AE156">
        <v>-2985</v>
      </c>
      <c r="AF156">
        <v>27</v>
      </c>
      <c r="AP156">
        <v>161.98906964590705</v>
      </c>
    </row>
    <row r="157" spans="1:42" hidden="1" x14ac:dyDescent="0.2">
      <c r="A157" s="24" t="s">
        <v>145</v>
      </c>
      <c r="B157" t="s">
        <v>1219</v>
      </c>
      <c r="C157" t="s">
        <v>1248</v>
      </c>
      <c r="D157" t="s">
        <v>1246</v>
      </c>
      <c r="F157" t="s">
        <v>1254</v>
      </c>
      <c r="G157" t="s">
        <v>1742</v>
      </c>
      <c r="H157" t="s">
        <v>1263</v>
      </c>
      <c r="I157" t="str">
        <f t="shared" si="2"/>
        <v>AZ18 WHT06_ol42_prof 1</v>
      </c>
      <c r="K157" t="s">
        <v>1249</v>
      </c>
      <c r="L157" s="28">
        <v>44013</v>
      </c>
      <c r="P157">
        <v>45.341790000000003</v>
      </c>
      <c r="Q157">
        <v>40.285679999999999</v>
      </c>
      <c r="R157">
        <v>0.31627899999999998</v>
      </c>
      <c r="T157">
        <v>15.195830000000001</v>
      </c>
      <c r="V157" s="27">
        <v>1.8957000000000002E-2</v>
      </c>
      <c r="W157">
        <v>3.8011999999999997E-2</v>
      </c>
      <c r="X157">
        <v>3.2580999999999999E-2</v>
      </c>
      <c r="Y157">
        <v>0.246448</v>
      </c>
      <c r="Z157">
        <v>9.6908999999999995E-2</v>
      </c>
      <c r="AA157">
        <v>101.57250000000001</v>
      </c>
      <c r="AB157" s="10">
        <v>84.174538310955299</v>
      </c>
      <c r="AD157" s="27">
        <v>-14510</v>
      </c>
      <c r="AE157">
        <v>-27355</v>
      </c>
      <c r="AF157">
        <v>-15</v>
      </c>
      <c r="AP157">
        <v>0</v>
      </c>
    </row>
    <row r="158" spans="1:42" hidden="1" x14ac:dyDescent="0.2">
      <c r="A158" s="24" t="s">
        <v>705</v>
      </c>
      <c r="B158" t="s">
        <v>1219</v>
      </c>
      <c r="C158" t="s">
        <v>1248</v>
      </c>
      <c r="D158" t="s">
        <v>1246</v>
      </c>
      <c r="F158" t="s">
        <v>1254</v>
      </c>
      <c r="G158" t="s">
        <v>1742</v>
      </c>
      <c r="H158" t="s">
        <v>1263</v>
      </c>
      <c r="I158" t="str">
        <f t="shared" si="2"/>
        <v>AZ18 WHT06_ol42_prof 1</v>
      </c>
      <c r="K158" t="s">
        <v>1249</v>
      </c>
      <c r="L158" s="28">
        <v>44013</v>
      </c>
      <c r="P158">
        <v>45.747410000000002</v>
      </c>
      <c r="Q158">
        <v>40.384459999999997</v>
      </c>
      <c r="R158">
        <v>0.25804199999999999</v>
      </c>
      <c r="T158">
        <v>14.482989999999999</v>
      </c>
      <c r="V158" s="27">
        <v>1.8485999999999999E-2</v>
      </c>
      <c r="W158">
        <v>2.3248999999999999E-2</v>
      </c>
      <c r="X158">
        <v>2.6053E-2</v>
      </c>
      <c r="Y158">
        <v>0.22381999999999999</v>
      </c>
      <c r="Z158">
        <v>0.13947300000000001</v>
      </c>
      <c r="AA158">
        <v>101.304</v>
      </c>
      <c r="AB158" s="10">
        <v>84.918511142187128</v>
      </c>
      <c r="AD158" s="27">
        <v>-14514.3</v>
      </c>
      <c r="AE158">
        <v>-27353.7</v>
      </c>
      <c r="AF158">
        <v>-15</v>
      </c>
      <c r="AP158">
        <v>4.4922154890423336</v>
      </c>
    </row>
    <row r="159" spans="1:42" hidden="1" x14ac:dyDescent="0.2">
      <c r="A159" s="24" t="s">
        <v>706</v>
      </c>
      <c r="B159" t="s">
        <v>1219</v>
      </c>
      <c r="C159" t="s">
        <v>1248</v>
      </c>
      <c r="D159" t="s">
        <v>1246</v>
      </c>
      <c r="F159" t="s">
        <v>1254</v>
      </c>
      <c r="G159" t="s">
        <v>1742</v>
      </c>
      <c r="H159" t="s">
        <v>1263</v>
      </c>
      <c r="I159" t="str">
        <f t="shared" si="2"/>
        <v>AZ18 WHT06_ol42_prof 1</v>
      </c>
      <c r="K159" t="s">
        <v>1249</v>
      </c>
      <c r="L159" s="28">
        <v>44013</v>
      </c>
      <c r="P159">
        <v>45.913580000000003</v>
      </c>
      <c r="Q159">
        <v>40.421129999999998</v>
      </c>
      <c r="R159">
        <v>0.23908199999999999</v>
      </c>
      <c r="T159">
        <v>14.2653</v>
      </c>
      <c r="V159" s="27">
        <v>2.2235999999999999E-2</v>
      </c>
      <c r="W159">
        <v>1.5106E-2</v>
      </c>
      <c r="X159">
        <v>2.0247000000000001E-2</v>
      </c>
      <c r="Y159">
        <v>0.224163</v>
      </c>
      <c r="Z159">
        <v>0.16745499999999999</v>
      </c>
      <c r="AA159">
        <v>101.28830000000001</v>
      </c>
      <c r="AB159" s="10">
        <v>85.157336137793123</v>
      </c>
      <c r="AD159" s="27">
        <v>-14518.5</v>
      </c>
      <c r="AE159">
        <v>-27352.400000000001</v>
      </c>
      <c r="AF159">
        <v>-15</v>
      </c>
      <c r="AP159">
        <v>8.8888050764389348</v>
      </c>
    </row>
    <row r="160" spans="1:42" hidden="1" x14ac:dyDescent="0.2">
      <c r="A160" s="24" t="s">
        <v>707</v>
      </c>
      <c r="B160" t="s">
        <v>1219</v>
      </c>
      <c r="C160" t="s">
        <v>1248</v>
      </c>
      <c r="D160" t="s">
        <v>1246</v>
      </c>
      <c r="F160" t="s">
        <v>1254</v>
      </c>
      <c r="G160" t="s">
        <v>1742</v>
      </c>
      <c r="H160" t="s">
        <v>1263</v>
      </c>
      <c r="I160" t="str">
        <f t="shared" si="2"/>
        <v>AZ18 WHT06_ol42_prof 1</v>
      </c>
      <c r="K160" t="s">
        <v>1249</v>
      </c>
      <c r="L160" s="28">
        <v>44013</v>
      </c>
      <c r="P160">
        <v>45.617330000000003</v>
      </c>
      <c r="Q160">
        <v>40.142910000000001</v>
      </c>
      <c r="R160">
        <v>0.192467</v>
      </c>
      <c r="T160">
        <v>14.069599999999999</v>
      </c>
      <c r="V160" s="27">
        <v>1.6399E-2</v>
      </c>
      <c r="W160">
        <v>1.6032000000000001E-2</v>
      </c>
      <c r="X160">
        <v>1.8356999999999998E-2</v>
      </c>
      <c r="Y160">
        <v>0.20952299999999999</v>
      </c>
      <c r="Z160">
        <v>0.17028499999999999</v>
      </c>
      <c r="AA160">
        <v>100.4529</v>
      </c>
      <c r="AB160" s="10">
        <v>85.249884265928785</v>
      </c>
      <c r="AD160" s="27">
        <v>-14522.8</v>
      </c>
      <c r="AE160">
        <v>-27351</v>
      </c>
      <c r="AF160">
        <v>-15</v>
      </c>
      <c r="AP160">
        <v>13.410972698276698</v>
      </c>
    </row>
    <row r="161" spans="1:42" hidden="1" x14ac:dyDescent="0.2">
      <c r="A161" s="24" t="s">
        <v>708</v>
      </c>
      <c r="B161" t="s">
        <v>1219</v>
      </c>
      <c r="C161" t="s">
        <v>1248</v>
      </c>
      <c r="D161" t="s">
        <v>1246</v>
      </c>
      <c r="F161" t="s">
        <v>1254</v>
      </c>
      <c r="G161" t="s">
        <v>1742</v>
      </c>
      <c r="H161" t="s">
        <v>1263</v>
      </c>
      <c r="I161" t="str">
        <f t="shared" si="2"/>
        <v>AZ18 WHT06_ol42_prof 1</v>
      </c>
      <c r="K161" t="s">
        <v>1249</v>
      </c>
      <c r="L161" s="28">
        <v>44013</v>
      </c>
      <c r="P161">
        <v>46.13794</v>
      </c>
      <c r="Q161">
        <v>40.355739999999997</v>
      </c>
      <c r="R161">
        <v>0.180865</v>
      </c>
      <c r="T161">
        <v>14.084949999999999</v>
      </c>
      <c r="V161" s="27">
        <v>1.9869000000000001E-2</v>
      </c>
      <c r="W161">
        <v>1.1381E-2</v>
      </c>
      <c r="X161">
        <v>2.0029000000000002E-2</v>
      </c>
      <c r="Y161">
        <v>0.203179</v>
      </c>
      <c r="Z161">
        <v>0.18690399999999999</v>
      </c>
      <c r="AA161">
        <v>101.2009</v>
      </c>
      <c r="AB161" s="10">
        <v>85.37839210644897</v>
      </c>
      <c r="AD161" s="27">
        <v>-14527.1</v>
      </c>
      <c r="AE161">
        <v>-27349.7</v>
      </c>
      <c r="AF161">
        <v>-15</v>
      </c>
      <c r="AP161">
        <v>17.903188187320772</v>
      </c>
    </row>
    <row r="162" spans="1:42" hidden="1" x14ac:dyDescent="0.2">
      <c r="A162" s="24" t="s">
        <v>709</v>
      </c>
      <c r="B162" t="s">
        <v>1219</v>
      </c>
      <c r="C162" t="s">
        <v>1248</v>
      </c>
      <c r="D162" t="s">
        <v>1246</v>
      </c>
      <c r="F162" t="s">
        <v>1254</v>
      </c>
      <c r="G162" t="s">
        <v>1742</v>
      </c>
      <c r="H162" t="s">
        <v>1263</v>
      </c>
      <c r="I162" t="str">
        <f t="shared" si="2"/>
        <v>AZ18 WHT06_ol42_prof 1</v>
      </c>
      <c r="K162" t="s">
        <v>1249</v>
      </c>
      <c r="L162" s="28">
        <v>44013</v>
      </c>
      <c r="P162">
        <v>46.2376</v>
      </c>
      <c r="Q162">
        <v>40.284610000000001</v>
      </c>
      <c r="R162">
        <v>0.16989499999999999</v>
      </c>
      <c r="T162">
        <v>14.03368</v>
      </c>
      <c r="V162" s="27">
        <v>1.9325999999999999E-2</v>
      </c>
      <c r="W162">
        <v>2.0919E-2</v>
      </c>
      <c r="X162">
        <v>1.2551E-2</v>
      </c>
      <c r="Y162">
        <v>0.19652900000000001</v>
      </c>
      <c r="Z162">
        <v>0.228052</v>
      </c>
      <c r="AA162">
        <v>101.2032</v>
      </c>
      <c r="AB162" s="10">
        <v>85.450704232774399</v>
      </c>
      <c r="AD162" s="27">
        <v>-14531.3</v>
      </c>
      <c r="AE162">
        <v>-27348.400000000001</v>
      </c>
      <c r="AF162">
        <v>-15</v>
      </c>
      <c r="AP162">
        <v>22.299777774715636</v>
      </c>
    </row>
    <row r="163" spans="1:42" hidden="1" x14ac:dyDescent="0.2">
      <c r="A163" s="24" t="s">
        <v>710</v>
      </c>
      <c r="B163" t="s">
        <v>1219</v>
      </c>
      <c r="C163" t="s">
        <v>1248</v>
      </c>
      <c r="D163" t="s">
        <v>1246</v>
      </c>
      <c r="F163" t="s">
        <v>1254</v>
      </c>
      <c r="G163" t="s">
        <v>1742</v>
      </c>
      <c r="H163" t="s">
        <v>1263</v>
      </c>
      <c r="I163" t="str">
        <f t="shared" si="2"/>
        <v>AZ18 WHT06_ol42_prof 1</v>
      </c>
      <c r="K163" t="s">
        <v>1249</v>
      </c>
      <c r="L163" s="28">
        <v>44013</v>
      </c>
      <c r="P163">
        <v>46.270510000000002</v>
      </c>
      <c r="Q163">
        <v>40.388829999999999</v>
      </c>
      <c r="R163">
        <v>0.155254</v>
      </c>
      <c r="T163">
        <v>13.74221</v>
      </c>
      <c r="V163" s="27">
        <v>2.8667000000000002E-2</v>
      </c>
      <c r="W163">
        <v>1.881E-2</v>
      </c>
      <c r="X163">
        <v>1.7115999999999999E-2</v>
      </c>
      <c r="Y163">
        <v>0.18943299999999999</v>
      </c>
      <c r="Z163">
        <v>0.221777</v>
      </c>
      <c r="AA163">
        <v>101.0326</v>
      </c>
      <c r="AB163" s="10">
        <v>85.718411727227164</v>
      </c>
      <c r="AD163" s="27">
        <v>-14535.6</v>
      </c>
      <c r="AE163">
        <v>-27347.1</v>
      </c>
      <c r="AF163">
        <v>-15</v>
      </c>
      <c r="AP163">
        <v>26.791993263760766</v>
      </c>
    </row>
    <row r="164" spans="1:42" hidden="1" x14ac:dyDescent="0.2">
      <c r="A164" s="24" t="s">
        <v>711</v>
      </c>
      <c r="B164" t="s">
        <v>1219</v>
      </c>
      <c r="C164" t="s">
        <v>1248</v>
      </c>
      <c r="D164" t="s">
        <v>1246</v>
      </c>
      <c r="F164" t="s">
        <v>1254</v>
      </c>
      <c r="G164" t="s">
        <v>1742</v>
      </c>
      <c r="H164" t="s">
        <v>1263</v>
      </c>
      <c r="I164" t="str">
        <f t="shared" si="2"/>
        <v>AZ18 WHT06_ol42_prof 1</v>
      </c>
      <c r="K164" t="s">
        <v>1249</v>
      </c>
      <c r="L164" s="28">
        <v>44013</v>
      </c>
      <c r="P164">
        <v>46.466050000000003</v>
      </c>
      <c r="Q164">
        <v>40.33878</v>
      </c>
      <c r="R164">
        <v>0.13936299999999999</v>
      </c>
      <c r="T164">
        <v>13.43863</v>
      </c>
      <c r="V164" s="27">
        <v>2.7720000000000002E-2</v>
      </c>
      <c r="W164">
        <v>1.6511999999999999E-2</v>
      </c>
      <c r="X164">
        <v>1.7368000000000001E-2</v>
      </c>
      <c r="Y164">
        <v>0.19368299999999999</v>
      </c>
      <c r="Z164">
        <v>0.21854999999999999</v>
      </c>
      <c r="AA164">
        <v>100.8567</v>
      </c>
      <c r="AB164" s="10">
        <v>86.040438462638605</v>
      </c>
      <c r="AD164" s="27">
        <v>-14539.9</v>
      </c>
      <c r="AE164">
        <v>-27345.7</v>
      </c>
      <c r="AF164">
        <v>-15</v>
      </c>
      <c r="AP164">
        <v>31.314160885597403</v>
      </c>
    </row>
    <row r="165" spans="1:42" hidden="1" x14ac:dyDescent="0.2">
      <c r="A165" s="24" t="s">
        <v>712</v>
      </c>
      <c r="B165" t="s">
        <v>1219</v>
      </c>
      <c r="C165" t="s">
        <v>1248</v>
      </c>
      <c r="D165" t="s">
        <v>1246</v>
      </c>
      <c r="F165" t="s">
        <v>1254</v>
      </c>
      <c r="G165" t="s">
        <v>1742</v>
      </c>
      <c r="H165" t="s">
        <v>1263</v>
      </c>
      <c r="I165" t="str">
        <f t="shared" si="2"/>
        <v>AZ18 WHT06_ol42_prof 1</v>
      </c>
      <c r="K165" t="s">
        <v>1249</v>
      </c>
      <c r="L165" s="28">
        <v>44013</v>
      </c>
      <c r="P165">
        <v>46.73216</v>
      </c>
      <c r="Q165">
        <v>40.328560000000003</v>
      </c>
      <c r="R165">
        <v>0.144177</v>
      </c>
      <c r="T165">
        <v>13.23157</v>
      </c>
      <c r="V165" s="27">
        <v>2.8957E-2</v>
      </c>
      <c r="W165">
        <v>3.2953000000000003E-2</v>
      </c>
      <c r="X165">
        <v>6.8490000000000001E-3</v>
      </c>
      <c r="Y165">
        <v>0.16800399999999999</v>
      </c>
      <c r="Z165">
        <v>0.26485399999999998</v>
      </c>
      <c r="AA165">
        <v>100.93810000000001</v>
      </c>
      <c r="AB165" s="10">
        <v>86.29357741752716</v>
      </c>
      <c r="AD165" s="27">
        <v>-14544.1</v>
      </c>
      <c r="AE165">
        <v>-27344.400000000001</v>
      </c>
      <c r="AF165">
        <v>-15</v>
      </c>
      <c r="AP165">
        <v>35.710750472994008</v>
      </c>
    </row>
    <row r="166" spans="1:42" hidden="1" x14ac:dyDescent="0.2">
      <c r="A166" s="24" t="s">
        <v>713</v>
      </c>
      <c r="B166" t="s">
        <v>1219</v>
      </c>
      <c r="C166" t="s">
        <v>1248</v>
      </c>
      <c r="D166" t="s">
        <v>1246</v>
      </c>
      <c r="F166" t="s">
        <v>1254</v>
      </c>
      <c r="G166" t="s">
        <v>1742</v>
      </c>
      <c r="H166" t="s">
        <v>1263</v>
      </c>
      <c r="I166" t="str">
        <f t="shared" si="2"/>
        <v>AZ18 WHT06_ol42_prof 1</v>
      </c>
      <c r="K166" t="s">
        <v>1249</v>
      </c>
      <c r="L166" s="28">
        <v>44013</v>
      </c>
      <c r="P166">
        <v>46.908279999999998</v>
      </c>
      <c r="Q166">
        <v>40.385249999999999</v>
      </c>
      <c r="R166">
        <v>0.133358</v>
      </c>
      <c r="T166">
        <v>12.93347</v>
      </c>
      <c r="V166" s="27">
        <v>2.4858000000000002E-2</v>
      </c>
      <c r="W166">
        <v>1.3018E-2</v>
      </c>
      <c r="X166">
        <v>1.7777999999999999E-2</v>
      </c>
      <c r="Y166">
        <v>0.174154</v>
      </c>
      <c r="Z166">
        <v>0.251309</v>
      </c>
      <c r="AA166">
        <v>100.8415</v>
      </c>
      <c r="AB166" s="10">
        <v>86.604575484071958</v>
      </c>
      <c r="AD166" s="27">
        <v>-14548.4</v>
      </c>
      <c r="AE166">
        <v>-27343.1</v>
      </c>
      <c r="AF166">
        <v>-15</v>
      </c>
      <c r="AP166">
        <v>40.202965962037396</v>
      </c>
    </row>
    <row r="167" spans="1:42" hidden="1" x14ac:dyDescent="0.2">
      <c r="A167" s="24" t="s">
        <v>714</v>
      </c>
      <c r="B167" t="s">
        <v>1219</v>
      </c>
      <c r="C167" t="s">
        <v>1248</v>
      </c>
      <c r="D167" t="s">
        <v>1246</v>
      </c>
      <c r="F167" t="s">
        <v>1254</v>
      </c>
      <c r="G167" t="s">
        <v>1742</v>
      </c>
      <c r="H167" t="s">
        <v>1263</v>
      </c>
      <c r="I167" t="str">
        <f t="shared" si="2"/>
        <v>AZ18 WHT06_ol42_prof 1</v>
      </c>
      <c r="K167" t="s">
        <v>1249</v>
      </c>
      <c r="L167" s="28">
        <v>44013</v>
      </c>
      <c r="P167">
        <v>47.050939999999997</v>
      </c>
      <c r="Q167">
        <v>40.608960000000003</v>
      </c>
      <c r="R167">
        <v>0.13872100000000001</v>
      </c>
      <c r="T167">
        <v>13.033519999999999</v>
      </c>
      <c r="V167" s="27">
        <v>2.5277999999999998E-2</v>
      </c>
      <c r="W167">
        <v>1.4540000000000001E-2</v>
      </c>
      <c r="X167">
        <v>1.0932000000000001E-2</v>
      </c>
      <c r="Y167">
        <v>0.202986</v>
      </c>
      <c r="Z167">
        <v>0.23283699999999999</v>
      </c>
      <c r="AA167">
        <v>101.31870000000001</v>
      </c>
      <c r="AB167" s="10">
        <v>86.550317351011202</v>
      </c>
      <c r="AD167" s="27">
        <v>-14552.7</v>
      </c>
      <c r="AE167">
        <v>-27341.8</v>
      </c>
      <c r="AF167">
        <v>-15</v>
      </c>
      <c r="AP167">
        <v>44.695181451081467</v>
      </c>
    </row>
    <row r="168" spans="1:42" hidden="1" x14ac:dyDescent="0.2">
      <c r="A168" s="24" t="s">
        <v>715</v>
      </c>
      <c r="B168" t="s">
        <v>1219</v>
      </c>
      <c r="C168" t="s">
        <v>1248</v>
      </c>
      <c r="D168" t="s">
        <v>1246</v>
      </c>
      <c r="F168" t="s">
        <v>1254</v>
      </c>
      <c r="G168" t="s">
        <v>1742</v>
      </c>
      <c r="H168" t="s">
        <v>1263</v>
      </c>
      <c r="I168" t="str">
        <f t="shared" si="2"/>
        <v>AZ18 WHT06_ol42_prof 1</v>
      </c>
      <c r="K168" t="s">
        <v>1249</v>
      </c>
      <c r="L168" s="28">
        <v>44013</v>
      </c>
      <c r="P168">
        <v>46.96228</v>
      </c>
      <c r="Q168">
        <v>40.537190000000002</v>
      </c>
      <c r="R168">
        <v>0.144672</v>
      </c>
      <c r="T168">
        <v>12.991529999999999</v>
      </c>
      <c r="V168" s="27">
        <v>2.9006000000000001E-2</v>
      </c>
      <c r="W168">
        <v>1.2971E-2</v>
      </c>
      <c r="X168">
        <v>1.6948999999999999E-2</v>
      </c>
      <c r="Y168">
        <v>0.17138600000000001</v>
      </c>
      <c r="Z168">
        <v>0.22600200000000001</v>
      </c>
      <c r="AA168">
        <v>101.092</v>
      </c>
      <c r="AB168" s="10">
        <v>86.56591998963286</v>
      </c>
      <c r="AD168" s="27">
        <v>-14556.9</v>
      </c>
      <c r="AE168">
        <v>-27340.400000000001</v>
      </c>
      <c r="AF168">
        <v>-15</v>
      </c>
      <c r="AP168">
        <v>49.122370175315474</v>
      </c>
    </row>
    <row r="169" spans="1:42" hidden="1" x14ac:dyDescent="0.2">
      <c r="A169" s="24" t="s">
        <v>716</v>
      </c>
      <c r="B169" t="s">
        <v>1219</v>
      </c>
      <c r="C169" t="s">
        <v>1248</v>
      </c>
      <c r="D169" t="s">
        <v>1246</v>
      </c>
      <c r="F169" t="s">
        <v>1254</v>
      </c>
      <c r="G169" t="s">
        <v>1742</v>
      </c>
      <c r="H169" t="s">
        <v>1263</v>
      </c>
      <c r="I169" t="str">
        <f t="shared" si="2"/>
        <v>AZ18 WHT06_ol42_prof 1</v>
      </c>
      <c r="K169" t="s">
        <v>1249</v>
      </c>
      <c r="L169" s="28">
        <v>44013</v>
      </c>
      <c r="P169">
        <v>46.851059999999997</v>
      </c>
      <c r="Q169">
        <v>40.495049999999999</v>
      </c>
      <c r="R169">
        <v>0.13638600000000001</v>
      </c>
      <c r="T169">
        <v>13.27398</v>
      </c>
      <c r="V169" s="27">
        <v>2.8385000000000001E-2</v>
      </c>
      <c r="W169">
        <v>1.0751E-2</v>
      </c>
      <c r="X169">
        <v>1.1761000000000001E-2</v>
      </c>
      <c r="Y169">
        <v>0.19209100000000001</v>
      </c>
      <c r="Z169">
        <v>0.22776399999999999</v>
      </c>
      <c r="AA169">
        <v>101.2272</v>
      </c>
      <c r="AB169" s="10">
        <v>86.285783174707049</v>
      </c>
      <c r="AD169" s="27">
        <v>-14561.2</v>
      </c>
      <c r="AE169">
        <v>-27339.1</v>
      </c>
      <c r="AF169">
        <v>-15</v>
      </c>
      <c r="AP169">
        <v>53.614585664360604</v>
      </c>
    </row>
    <row r="170" spans="1:42" hidden="1" x14ac:dyDescent="0.2">
      <c r="A170" s="24" t="s">
        <v>717</v>
      </c>
      <c r="B170" t="s">
        <v>1219</v>
      </c>
      <c r="C170" t="s">
        <v>1248</v>
      </c>
      <c r="D170" t="s">
        <v>1246</v>
      </c>
      <c r="F170" t="s">
        <v>1254</v>
      </c>
      <c r="G170" t="s">
        <v>1742</v>
      </c>
      <c r="H170" t="s">
        <v>1263</v>
      </c>
      <c r="I170" t="str">
        <f t="shared" si="2"/>
        <v>AZ18 WHT06_ol42_prof 1</v>
      </c>
      <c r="K170" t="s">
        <v>1249</v>
      </c>
      <c r="L170" s="28">
        <v>44013</v>
      </c>
      <c r="P170">
        <v>46.703560000000003</v>
      </c>
      <c r="Q170">
        <v>40.429569999999998</v>
      </c>
      <c r="R170">
        <v>0.12905900000000001</v>
      </c>
      <c r="T170">
        <v>13.21321</v>
      </c>
      <c r="V170" s="27">
        <v>2.5914E-2</v>
      </c>
      <c r="W170">
        <v>6.1390000000000004E-3</v>
      </c>
      <c r="X170">
        <v>1.0114E-2</v>
      </c>
      <c r="Y170">
        <v>0.20019100000000001</v>
      </c>
      <c r="Z170">
        <v>0.22220400000000001</v>
      </c>
      <c r="AA170">
        <v>100.94</v>
      </c>
      <c r="AB170" s="10">
        <v>86.30276194905872</v>
      </c>
      <c r="AD170" s="27">
        <v>-14565.4</v>
      </c>
      <c r="AE170">
        <v>-27337.8</v>
      </c>
      <c r="AF170">
        <v>-15</v>
      </c>
      <c r="AP170">
        <v>58.011175251755468</v>
      </c>
    </row>
    <row r="171" spans="1:42" hidden="1" x14ac:dyDescent="0.2">
      <c r="A171" s="24" t="s">
        <v>718</v>
      </c>
      <c r="B171" t="s">
        <v>1219</v>
      </c>
      <c r="C171" t="s">
        <v>1248</v>
      </c>
      <c r="D171" t="s">
        <v>1246</v>
      </c>
      <c r="F171" t="s">
        <v>1254</v>
      </c>
      <c r="G171" t="s">
        <v>1742</v>
      </c>
      <c r="H171" t="s">
        <v>1263</v>
      </c>
      <c r="I171" t="str">
        <f t="shared" si="2"/>
        <v>AZ18 WHT06_ol42_prof 1</v>
      </c>
      <c r="K171" t="s">
        <v>1249</v>
      </c>
      <c r="L171" s="28">
        <v>44013</v>
      </c>
      <c r="P171">
        <v>46.535339999999998</v>
      </c>
      <c r="Q171">
        <v>40.360430000000001</v>
      </c>
      <c r="R171">
        <v>0.12800800000000001</v>
      </c>
      <c r="T171">
        <v>13.27336</v>
      </c>
      <c r="V171" s="27">
        <v>2.9384E-2</v>
      </c>
      <c r="W171">
        <v>6.6899999999999998E-3</v>
      </c>
      <c r="X171">
        <v>1.7142999999999999E-2</v>
      </c>
      <c r="Y171">
        <v>0.17488899999999999</v>
      </c>
      <c r="Z171">
        <v>0.22336</v>
      </c>
      <c r="AA171">
        <v>100.7486</v>
      </c>
      <c r="AB171" s="10">
        <v>86.206128666004403</v>
      </c>
      <c r="AD171" s="27">
        <v>-14569.7</v>
      </c>
      <c r="AE171">
        <v>-27336.5</v>
      </c>
      <c r="AF171">
        <v>-15</v>
      </c>
      <c r="AP171">
        <v>62.503390740799546</v>
      </c>
    </row>
    <row r="172" spans="1:42" hidden="1" x14ac:dyDescent="0.2">
      <c r="A172" s="24" t="s">
        <v>719</v>
      </c>
      <c r="B172" t="s">
        <v>1219</v>
      </c>
      <c r="C172" t="s">
        <v>1248</v>
      </c>
      <c r="D172" t="s">
        <v>1246</v>
      </c>
      <c r="F172" t="s">
        <v>1254</v>
      </c>
      <c r="G172" t="s">
        <v>1742</v>
      </c>
      <c r="H172" t="s">
        <v>1263</v>
      </c>
      <c r="I172" t="str">
        <f t="shared" si="2"/>
        <v>AZ18 WHT06_ol42_prof 1</v>
      </c>
      <c r="K172" t="s">
        <v>1249</v>
      </c>
      <c r="L172" s="28">
        <v>44013</v>
      </c>
      <c r="P172">
        <v>46.484209999999997</v>
      </c>
      <c r="Q172">
        <v>40.366570000000003</v>
      </c>
      <c r="R172">
        <v>0.13347000000000001</v>
      </c>
      <c r="T172">
        <v>13.430960000000001</v>
      </c>
      <c r="V172" s="27">
        <v>2.9992999999999999E-2</v>
      </c>
      <c r="W172">
        <v>2.2464000000000001E-2</v>
      </c>
      <c r="X172">
        <v>1.209E-2</v>
      </c>
      <c r="Y172">
        <v>0.18426000000000001</v>
      </c>
      <c r="Z172">
        <v>0.242372</v>
      </c>
      <c r="AA172">
        <v>100.9064</v>
      </c>
      <c r="AB172" s="10">
        <v>86.051980494551813</v>
      </c>
      <c r="AD172" s="27">
        <v>-14574</v>
      </c>
      <c r="AE172">
        <v>-27335.200000000001</v>
      </c>
      <c r="AF172">
        <v>-15</v>
      </c>
      <c r="AP172">
        <v>66.995606229841883</v>
      </c>
    </row>
    <row r="173" spans="1:42" hidden="1" x14ac:dyDescent="0.2">
      <c r="A173" s="24" t="s">
        <v>720</v>
      </c>
      <c r="B173" t="s">
        <v>1219</v>
      </c>
      <c r="C173" t="s">
        <v>1248</v>
      </c>
      <c r="D173" t="s">
        <v>1246</v>
      </c>
      <c r="F173" t="s">
        <v>1254</v>
      </c>
      <c r="G173" t="s">
        <v>1742</v>
      </c>
      <c r="H173" t="s">
        <v>1263</v>
      </c>
      <c r="I173" t="str">
        <f t="shared" si="2"/>
        <v>AZ18 WHT06_ol42_prof 1</v>
      </c>
      <c r="K173" t="s">
        <v>1249</v>
      </c>
      <c r="L173" s="28">
        <v>44013</v>
      </c>
      <c r="P173">
        <v>46.497970000000002</v>
      </c>
      <c r="Q173">
        <v>40.277560000000001</v>
      </c>
      <c r="R173">
        <v>0.133769</v>
      </c>
      <c r="T173">
        <v>13.69351</v>
      </c>
      <c r="V173" s="27">
        <v>2.8840000000000001E-2</v>
      </c>
      <c r="W173">
        <v>2.3151999999999999E-2</v>
      </c>
      <c r="X173">
        <v>1.1150999999999999E-2</v>
      </c>
      <c r="Y173">
        <v>0.193941</v>
      </c>
      <c r="Z173">
        <v>0.205849</v>
      </c>
      <c r="AA173">
        <v>101.06570000000001</v>
      </c>
      <c r="AB173" s="10">
        <v>85.821594761056105</v>
      </c>
      <c r="AD173" s="27">
        <v>-14578.2</v>
      </c>
      <c r="AE173">
        <v>-27333.8</v>
      </c>
      <c r="AF173">
        <v>-15</v>
      </c>
      <c r="AP173">
        <v>71.422794954078768</v>
      </c>
    </row>
    <row r="174" spans="1:42" hidden="1" x14ac:dyDescent="0.2">
      <c r="A174" s="24" t="s">
        <v>721</v>
      </c>
      <c r="B174" t="s">
        <v>1219</v>
      </c>
      <c r="C174" t="s">
        <v>1248</v>
      </c>
      <c r="D174" t="s">
        <v>1246</v>
      </c>
      <c r="F174" t="s">
        <v>1254</v>
      </c>
      <c r="G174" t="s">
        <v>1742</v>
      </c>
      <c r="H174" t="s">
        <v>1263</v>
      </c>
      <c r="I174" t="str">
        <f t="shared" si="2"/>
        <v>AZ18 WHT06_ol42_prof 1</v>
      </c>
      <c r="K174" t="s">
        <v>1249</v>
      </c>
      <c r="L174" s="28">
        <v>44013</v>
      </c>
      <c r="P174">
        <v>46.467889999999997</v>
      </c>
      <c r="Q174">
        <v>40.414740000000002</v>
      </c>
      <c r="R174">
        <v>0.123183</v>
      </c>
      <c r="T174">
        <v>13.581379999999999</v>
      </c>
      <c r="V174" s="27">
        <v>3.1257E-2</v>
      </c>
      <c r="W174">
        <v>1.8589999999999999E-2</v>
      </c>
      <c r="X174">
        <v>1.1908E-2</v>
      </c>
      <c r="Y174">
        <v>0.210312</v>
      </c>
      <c r="Z174">
        <v>0.23030200000000001</v>
      </c>
      <c r="AA174">
        <v>101.0896</v>
      </c>
      <c r="AB174" s="10">
        <v>85.913520868132849</v>
      </c>
      <c r="AD174" s="27">
        <v>-14582.5</v>
      </c>
      <c r="AE174">
        <v>-27332.5</v>
      </c>
      <c r="AF174">
        <v>-15</v>
      </c>
      <c r="AP174">
        <v>75.915010443121105</v>
      </c>
    </row>
    <row r="175" spans="1:42" hidden="1" x14ac:dyDescent="0.2">
      <c r="A175" s="24" t="s">
        <v>722</v>
      </c>
      <c r="B175" t="s">
        <v>1219</v>
      </c>
      <c r="C175" t="s">
        <v>1248</v>
      </c>
      <c r="D175" t="s">
        <v>1246</v>
      </c>
      <c r="F175" t="s">
        <v>1254</v>
      </c>
      <c r="G175" t="s">
        <v>1742</v>
      </c>
      <c r="H175" t="s">
        <v>1263</v>
      </c>
      <c r="I175" t="str">
        <f t="shared" si="2"/>
        <v>AZ18 WHT06_ol42_prof 1</v>
      </c>
      <c r="K175" t="s">
        <v>1249</v>
      </c>
      <c r="L175" s="28">
        <v>44013</v>
      </c>
      <c r="P175">
        <v>46.537520000000001</v>
      </c>
      <c r="Q175">
        <v>40.398389999999999</v>
      </c>
      <c r="R175">
        <v>0.146761</v>
      </c>
      <c r="T175">
        <v>13.689489999999999</v>
      </c>
      <c r="V175" s="27">
        <v>3.1348000000000001E-2</v>
      </c>
      <c r="W175">
        <v>1.5315E-2</v>
      </c>
      <c r="X175">
        <v>1.1128000000000001E-2</v>
      </c>
      <c r="Y175">
        <v>0.19952800000000001</v>
      </c>
      <c r="Z175">
        <v>0.22300600000000001</v>
      </c>
      <c r="AA175">
        <v>101.2525</v>
      </c>
      <c r="AB175" s="10">
        <v>85.835510606369837</v>
      </c>
      <c r="AD175" s="27">
        <v>-14586.8</v>
      </c>
      <c r="AE175">
        <v>-27331.200000000001</v>
      </c>
      <c r="AF175">
        <v>-15</v>
      </c>
      <c r="AP175">
        <v>80.407225932163442</v>
      </c>
    </row>
    <row r="176" spans="1:42" hidden="1" x14ac:dyDescent="0.2">
      <c r="A176" s="24" t="s">
        <v>723</v>
      </c>
      <c r="B176" t="s">
        <v>1219</v>
      </c>
      <c r="C176" t="s">
        <v>1248</v>
      </c>
      <c r="D176" t="s">
        <v>1246</v>
      </c>
      <c r="F176" t="s">
        <v>1254</v>
      </c>
      <c r="G176" t="s">
        <v>1742</v>
      </c>
      <c r="H176" t="s">
        <v>1263</v>
      </c>
      <c r="I176" t="str">
        <f t="shared" si="2"/>
        <v>AZ18 WHT06_ol42_prof 1</v>
      </c>
      <c r="K176" t="s">
        <v>1249</v>
      </c>
      <c r="L176" s="28">
        <v>44013</v>
      </c>
      <c r="P176">
        <v>46.442100000000003</v>
      </c>
      <c r="Q176">
        <v>40.173679999999997</v>
      </c>
      <c r="R176">
        <v>0.12939400000000001</v>
      </c>
      <c r="T176">
        <v>13.718439999999999</v>
      </c>
      <c r="V176" s="27">
        <v>2.7666E-2</v>
      </c>
      <c r="W176">
        <v>2.5170999999999999E-2</v>
      </c>
      <c r="X176">
        <v>1.4101000000000001E-2</v>
      </c>
      <c r="Y176">
        <v>0.20494000000000001</v>
      </c>
      <c r="Z176">
        <v>0.21970200000000001</v>
      </c>
      <c r="AA176">
        <v>100.9552</v>
      </c>
      <c r="AB176" s="10">
        <v>85.78479664391827</v>
      </c>
      <c r="AD176" s="27">
        <v>-14591</v>
      </c>
      <c r="AE176">
        <v>-27329.9</v>
      </c>
      <c r="AF176">
        <v>-15</v>
      </c>
      <c r="AP176">
        <v>84.803815519560047</v>
      </c>
    </row>
    <row r="177" spans="1:42" hidden="1" x14ac:dyDescent="0.2">
      <c r="A177" s="24" t="s">
        <v>724</v>
      </c>
      <c r="B177" t="s">
        <v>1219</v>
      </c>
      <c r="C177" t="s">
        <v>1248</v>
      </c>
      <c r="D177" t="s">
        <v>1246</v>
      </c>
      <c r="F177" t="s">
        <v>1254</v>
      </c>
      <c r="G177" t="s">
        <v>1742</v>
      </c>
      <c r="H177" t="s">
        <v>1263</v>
      </c>
      <c r="I177" t="str">
        <f t="shared" si="2"/>
        <v>AZ18 WHT06_ol42_prof 1</v>
      </c>
      <c r="K177" t="s">
        <v>1249</v>
      </c>
      <c r="L177" s="28">
        <v>44013</v>
      </c>
      <c r="P177">
        <v>46.322859999999999</v>
      </c>
      <c r="Q177">
        <v>40.409109999999998</v>
      </c>
      <c r="R177">
        <v>0.14648700000000001</v>
      </c>
      <c r="T177">
        <v>13.66259</v>
      </c>
      <c r="V177" s="27">
        <v>2.7733000000000001E-2</v>
      </c>
      <c r="W177">
        <v>2.2088E-2</v>
      </c>
      <c r="X177">
        <v>1.184E-2</v>
      </c>
      <c r="Y177">
        <v>0.18781</v>
      </c>
      <c r="Z177">
        <v>0.204704</v>
      </c>
      <c r="AA177">
        <v>100.9952</v>
      </c>
      <c r="AB177" s="10">
        <v>85.803175771710102</v>
      </c>
      <c r="AD177" s="27">
        <v>-14595.3</v>
      </c>
      <c r="AE177">
        <v>-27328.5</v>
      </c>
      <c r="AF177">
        <v>-15</v>
      </c>
      <c r="AP177">
        <v>89.325983141397813</v>
      </c>
    </row>
    <row r="178" spans="1:42" hidden="1" x14ac:dyDescent="0.2">
      <c r="A178" s="24" t="s">
        <v>725</v>
      </c>
      <c r="B178" t="s">
        <v>1219</v>
      </c>
      <c r="C178" t="s">
        <v>1248</v>
      </c>
      <c r="D178" t="s">
        <v>1246</v>
      </c>
      <c r="F178" t="s">
        <v>1254</v>
      </c>
      <c r="G178" t="s">
        <v>1742</v>
      </c>
      <c r="H178" t="s">
        <v>1263</v>
      </c>
      <c r="I178" t="str">
        <f t="shared" si="2"/>
        <v>AZ18 WHT06_ol42_prof 1</v>
      </c>
      <c r="K178" t="s">
        <v>1249</v>
      </c>
      <c r="L178" s="28">
        <v>44013</v>
      </c>
      <c r="P178">
        <v>46.318210000000001</v>
      </c>
      <c r="Q178">
        <v>40.328319999999998</v>
      </c>
      <c r="R178">
        <v>0.12954199999999999</v>
      </c>
      <c r="T178">
        <v>13.887840000000001</v>
      </c>
      <c r="V178" s="27">
        <v>2.9024999999999999E-2</v>
      </c>
      <c r="W178">
        <v>2.3238999999999999E-2</v>
      </c>
      <c r="X178">
        <v>6.3629999999999997E-3</v>
      </c>
      <c r="Y178">
        <v>0.18223200000000001</v>
      </c>
      <c r="Z178">
        <v>0.223026</v>
      </c>
      <c r="AA178">
        <v>101.12779999999999</v>
      </c>
      <c r="AB178" s="10">
        <v>85.601587334493061</v>
      </c>
      <c r="AD178" s="27">
        <v>-14599.6</v>
      </c>
      <c r="AE178">
        <v>-27327.200000000001</v>
      </c>
      <c r="AF178">
        <v>-15</v>
      </c>
      <c r="AP178">
        <v>93.818198630441884</v>
      </c>
    </row>
    <row r="179" spans="1:42" hidden="1" x14ac:dyDescent="0.2">
      <c r="A179" s="24" t="s">
        <v>726</v>
      </c>
      <c r="B179" t="s">
        <v>1219</v>
      </c>
      <c r="C179" t="s">
        <v>1248</v>
      </c>
      <c r="D179" t="s">
        <v>1246</v>
      </c>
      <c r="F179" t="s">
        <v>1254</v>
      </c>
      <c r="G179" t="s">
        <v>1742</v>
      </c>
      <c r="H179" t="s">
        <v>1263</v>
      </c>
      <c r="I179" t="str">
        <f t="shared" si="2"/>
        <v>AZ18 WHT06_ol42_prof 1</v>
      </c>
      <c r="K179" t="s">
        <v>1249</v>
      </c>
      <c r="L179" s="28">
        <v>44013</v>
      </c>
      <c r="P179">
        <v>46.404119999999999</v>
      </c>
      <c r="Q179">
        <v>40.307490000000001</v>
      </c>
      <c r="R179">
        <v>0.12873799999999999</v>
      </c>
      <c r="T179">
        <v>13.703049999999999</v>
      </c>
      <c r="V179" s="27">
        <v>3.1137000000000001E-2</v>
      </c>
      <c r="W179">
        <v>1.6372000000000001E-2</v>
      </c>
      <c r="X179">
        <v>1.8373E-2</v>
      </c>
      <c r="Y179">
        <v>0.185894</v>
      </c>
      <c r="Z179">
        <v>0.21402599999999999</v>
      </c>
      <c r="AA179">
        <v>101.00920000000001</v>
      </c>
      <c r="AB179" s="10">
        <v>85.788501334100857</v>
      </c>
      <c r="AD179" s="27">
        <v>-14603.8</v>
      </c>
      <c r="AE179">
        <v>-27325.9</v>
      </c>
      <c r="AF179">
        <v>-15</v>
      </c>
      <c r="AP179">
        <v>98.214788217836741</v>
      </c>
    </row>
    <row r="180" spans="1:42" hidden="1" x14ac:dyDescent="0.2">
      <c r="A180" s="24" t="s">
        <v>727</v>
      </c>
      <c r="B180" t="s">
        <v>1219</v>
      </c>
      <c r="C180" t="s">
        <v>1248</v>
      </c>
      <c r="D180" t="s">
        <v>1246</v>
      </c>
      <c r="F180" t="s">
        <v>1254</v>
      </c>
      <c r="G180" t="s">
        <v>1742</v>
      </c>
      <c r="H180" t="s">
        <v>1263</v>
      </c>
      <c r="I180" t="str">
        <f t="shared" si="2"/>
        <v>AZ18 WHT06_ol42_prof 1</v>
      </c>
      <c r="K180" t="s">
        <v>1249</v>
      </c>
      <c r="L180" s="28">
        <v>44013</v>
      </c>
      <c r="P180">
        <v>46.211530000000003</v>
      </c>
      <c r="Q180">
        <v>40.205840000000002</v>
      </c>
      <c r="R180">
        <v>0.13541600000000001</v>
      </c>
      <c r="T180">
        <v>13.762460000000001</v>
      </c>
      <c r="V180" s="27">
        <v>2.6477000000000001E-2</v>
      </c>
      <c r="W180">
        <v>1.0651000000000001E-2</v>
      </c>
      <c r="X180">
        <v>1.1445E-2</v>
      </c>
      <c r="Y180">
        <v>0.20830000000000001</v>
      </c>
      <c r="Z180">
        <v>0.209484</v>
      </c>
      <c r="AA180">
        <v>100.7816</v>
      </c>
      <c r="AB180" s="10">
        <v>85.684740280379827</v>
      </c>
      <c r="AD180" s="27">
        <v>-14608.1</v>
      </c>
      <c r="AE180">
        <v>-27324.6</v>
      </c>
      <c r="AF180">
        <v>-15</v>
      </c>
      <c r="AP180">
        <v>102.70700370688186</v>
      </c>
    </row>
    <row r="181" spans="1:42" hidden="1" x14ac:dyDescent="0.2">
      <c r="A181" s="24" t="s">
        <v>728</v>
      </c>
      <c r="B181" t="s">
        <v>1219</v>
      </c>
      <c r="C181" t="s">
        <v>1248</v>
      </c>
      <c r="D181" t="s">
        <v>1246</v>
      </c>
      <c r="F181" t="s">
        <v>1254</v>
      </c>
      <c r="G181" t="s">
        <v>1742</v>
      </c>
      <c r="H181" t="s">
        <v>1263</v>
      </c>
      <c r="I181" t="str">
        <f t="shared" si="2"/>
        <v>AZ18 WHT06_ol42_prof 1</v>
      </c>
      <c r="K181" t="s">
        <v>1249</v>
      </c>
      <c r="L181" s="28">
        <v>44013</v>
      </c>
      <c r="P181">
        <v>46.268250000000002</v>
      </c>
      <c r="Q181">
        <v>40.317720000000001</v>
      </c>
      <c r="R181">
        <v>0.13089600000000001</v>
      </c>
      <c r="T181">
        <v>13.82579</v>
      </c>
      <c r="V181" s="27">
        <v>2.7798E-2</v>
      </c>
      <c r="W181">
        <v>1.0651000000000001E-2</v>
      </c>
      <c r="X181">
        <v>1.4371999999999999E-2</v>
      </c>
      <c r="Y181">
        <v>0.18862100000000001</v>
      </c>
      <c r="Z181">
        <v>0.21900500000000001</v>
      </c>
      <c r="AA181">
        <v>101.0031</v>
      </c>
      <c r="AB181" s="10">
        <v>85.643421162535816</v>
      </c>
      <c r="AD181" s="27">
        <v>-14612.4</v>
      </c>
      <c r="AE181">
        <v>-27323.200000000001</v>
      </c>
      <c r="AF181">
        <v>-15</v>
      </c>
      <c r="AP181">
        <v>107.22917132871851</v>
      </c>
    </row>
    <row r="182" spans="1:42" hidden="1" x14ac:dyDescent="0.2">
      <c r="A182" s="24" t="s">
        <v>729</v>
      </c>
      <c r="B182" t="s">
        <v>1219</v>
      </c>
      <c r="C182" t="s">
        <v>1248</v>
      </c>
      <c r="D182" t="s">
        <v>1246</v>
      </c>
      <c r="F182" t="s">
        <v>1254</v>
      </c>
      <c r="G182" t="s">
        <v>1742</v>
      </c>
      <c r="H182" t="s">
        <v>1263</v>
      </c>
      <c r="I182" t="str">
        <f t="shared" si="2"/>
        <v>AZ18 WHT06_ol42_prof 1</v>
      </c>
      <c r="K182" t="s">
        <v>1249</v>
      </c>
      <c r="L182" s="28">
        <v>44013</v>
      </c>
      <c r="P182">
        <v>46.31024</v>
      </c>
      <c r="Q182">
        <v>40.304360000000003</v>
      </c>
      <c r="R182">
        <v>0.130382</v>
      </c>
      <c r="T182">
        <v>13.942550000000001</v>
      </c>
      <c r="V182" s="27">
        <v>2.4289999999999999E-2</v>
      </c>
      <c r="W182">
        <v>1.4522999999999999E-2</v>
      </c>
      <c r="X182">
        <v>1.5296000000000001E-2</v>
      </c>
      <c r="Y182">
        <v>0.18721499999999999</v>
      </c>
      <c r="Z182">
        <v>0.19639100000000001</v>
      </c>
      <c r="AA182">
        <v>101.12520000000001</v>
      </c>
      <c r="AB182" s="10">
        <v>85.550929980726806</v>
      </c>
      <c r="AD182" s="27">
        <v>-14616.6</v>
      </c>
      <c r="AE182">
        <v>-27321.9</v>
      </c>
      <c r="AF182">
        <v>-15</v>
      </c>
      <c r="AP182">
        <v>111.62576091611511</v>
      </c>
    </row>
    <row r="183" spans="1:42" hidden="1" x14ac:dyDescent="0.2">
      <c r="A183" s="24" t="s">
        <v>730</v>
      </c>
      <c r="B183" t="s">
        <v>1219</v>
      </c>
      <c r="C183" t="s">
        <v>1248</v>
      </c>
      <c r="D183" t="s">
        <v>1246</v>
      </c>
      <c r="F183" t="s">
        <v>1254</v>
      </c>
      <c r="G183" t="s">
        <v>1742</v>
      </c>
      <c r="H183" t="s">
        <v>1263</v>
      </c>
      <c r="I183" t="str">
        <f t="shared" si="2"/>
        <v>AZ18 WHT06_ol42_prof 1</v>
      </c>
      <c r="K183" t="s">
        <v>1249</v>
      </c>
      <c r="L183" s="28">
        <v>44013</v>
      </c>
      <c r="P183">
        <v>46.1922</v>
      </c>
      <c r="Q183">
        <v>40.260910000000003</v>
      </c>
      <c r="R183">
        <v>0.118119</v>
      </c>
      <c r="T183">
        <v>13.767580000000001</v>
      </c>
      <c r="V183" s="27">
        <v>2.9616E-2</v>
      </c>
      <c r="W183">
        <v>1.485E-2</v>
      </c>
      <c r="X183">
        <v>1.4977000000000001E-2</v>
      </c>
      <c r="Y183">
        <v>0.185587</v>
      </c>
      <c r="Z183">
        <v>0.21254300000000001</v>
      </c>
      <c r="AA183">
        <v>100.79640000000001</v>
      </c>
      <c r="AB183" s="10">
        <v>85.675043092368028</v>
      </c>
      <c r="AD183" s="27">
        <v>-14620.9</v>
      </c>
      <c r="AE183">
        <v>-27320.6</v>
      </c>
      <c r="AF183">
        <v>-15</v>
      </c>
      <c r="AP183">
        <v>116.1179764051585</v>
      </c>
    </row>
    <row r="184" spans="1:42" hidden="1" x14ac:dyDescent="0.2">
      <c r="A184" s="24" t="s">
        <v>731</v>
      </c>
      <c r="B184" t="s">
        <v>1219</v>
      </c>
      <c r="C184" t="s">
        <v>1248</v>
      </c>
      <c r="D184" t="s">
        <v>1246</v>
      </c>
      <c r="F184" t="s">
        <v>1254</v>
      </c>
      <c r="G184" t="s">
        <v>1742</v>
      </c>
      <c r="H184" t="s">
        <v>1263</v>
      </c>
      <c r="I184" t="str">
        <f t="shared" si="2"/>
        <v>AZ18 WHT06_ol42_prof 1</v>
      </c>
      <c r="K184" t="s">
        <v>1249</v>
      </c>
      <c r="L184" s="28">
        <v>44013</v>
      </c>
      <c r="P184">
        <v>46.22139</v>
      </c>
      <c r="Q184">
        <v>40.35698</v>
      </c>
      <c r="R184">
        <v>0.142454</v>
      </c>
      <c r="T184">
        <v>13.990769999999999</v>
      </c>
      <c r="V184" s="27">
        <v>3.2725999999999998E-2</v>
      </c>
      <c r="W184">
        <v>1.3415E-2</v>
      </c>
      <c r="X184">
        <v>1.6431999999999999E-2</v>
      </c>
      <c r="Y184">
        <v>0.18026700000000001</v>
      </c>
      <c r="Z184">
        <v>0.22044</v>
      </c>
      <c r="AA184">
        <v>101.17489999999999</v>
      </c>
      <c r="AB184" s="10">
        <v>85.484392830096255</v>
      </c>
      <c r="AD184" s="27">
        <v>-14625.2</v>
      </c>
      <c r="AE184">
        <v>-27319.3</v>
      </c>
      <c r="AF184">
        <v>-15</v>
      </c>
      <c r="AP184">
        <v>120.61019189420257</v>
      </c>
    </row>
    <row r="185" spans="1:42" hidden="1" x14ac:dyDescent="0.2">
      <c r="A185" s="24" t="s">
        <v>732</v>
      </c>
      <c r="B185" t="s">
        <v>1219</v>
      </c>
      <c r="C185" t="s">
        <v>1248</v>
      </c>
      <c r="D185" t="s">
        <v>1246</v>
      </c>
      <c r="F185" t="s">
        <v>1254</v>
      </c>
      <c r="G185" t="s">
        <v>1742</v>
      </c>
      <c r="H185" t="s">
        <v>1263</v>
      </c>
      <c r="I185" t="str">
        <f t="shared" si="2"/>
        <v>AZ18 WHT06_ol42_prof 1</v>
      </c>
      <c r="K185" t="s">
        <v>1249</v>
      </c>
      <c r="L185" s="28">
        <v>44013</v>
      </c>
      <c r="P185">
        <v>46.145560000000003</v>
      </c>
      <c r="Q185">
        <v>40.136580000000002</v>
      </c>
      <c r="R185">
        <v>0.12881300000000001</v>
      </c>
      <c r="T185">
        <v>13.94689</v>
      </c>
      <c r="V185" s="27">
        <v>3.3461999999999999E-2</v>
      </c>
      <c r="W185">
        <v>2.1711999999999999E-2</v>
      </c>
      <c r="X185">
        <v>1.0312999999999999E-2</v>
      </c>
      <c r="Y185">
        <v>0.17885799999999999</v>
      </c>
      <c r="Z185">
        <v>0.26023800000000002</v>
      </c>
      <c r="AA185">
        <v>100.86239999999999</v>
      </c>
      <c r="AB185" s="10">
        <v>85.502978567293269</v>
      </c>
      <c r="AD185" s="27">
        <v>-14629.4</v>
      </c>
      <c r="AE185">
        <v>-27317.9</v>
      </c>
      <c r="AF185">
        <v>-15</v>
      </c>
      <c r="AP185">
        <v>125.03738061843657</v>
      </c>
    </row>
    <row r="186" spans="1:42" hidden="1" x14ac:dyDescent="0.2">
      <c r="A186" s="24" t="s">
        <v>733</v>
      </c>
      <c r="B186" t="s">
        <v>1219</v>
      </c>
      <c r="C186" t="s">
        <v>1248</v>
      </c>
      <c r="D186" t="s">
        <v>1246</v>
      </c>
      <c r="F186" t="s">
        <v>1254</v>
      </c>
      <c r="G186" t="s">
        <v>1742</v>
      </c>
      <c r="H186" t="s">
        <v>1263</v>
      </c>
      <c r="I186" t="str">
        <f t="shared" si="2"/>
        <v>AZ18 WHT06_ol42_prof 1</v>
      </c>
      <c r="K186" t="s">
        <v>1249</v>
      </c>
      <c r="L186" s="28">
        <v>44013</v>
      </c>
      <c r="P186">
        <v>46.249720000000003</v>
      </c>
      <c r="Q186">
        <v>40.189450000000001</v>
      </c>
      <c r="R186">
        <v>0.129915</v>
      </c>
      <c r="T186">
        <v>13.939360000000001</v>
      </c>
      <c r="V186" s="27">
        <v>2.4301E-2</v>
      </c>
      <c r="W186">
        <v>1.5258000000000001E-2</v>
      </c>
      <c r="X186">
        <v>1.7118000000000001E-2</v>
      </c>
      <c r="Y186">
        <v>0.207958</v>
      </c>
      <c r="Z186">
        <v>0.226661</v>
      </c>
      <c r="AA186">
        <v>100.9997</v>
      </c>
      <c r="AB186" s="10">
        <v>85.537584950631611</v>
      </c>
      <c r="AD186" s="27">
        <v>-14633.7</v>
      </c>
      <c r="AE186">
        <v>-27316.6</v>
      </c>
      <c r="AF186">
        <v>-15</v>
      </c>
      <c r="AP186">
        <v>129.52959610748169</v>
      </c>
    </row>
    <row r="187" spans="1:42" hidden="1" x14ac:dyDescent="0.2">
      <c r="A187" s="24" t="s">
        <v>734</v>
      </c>
      <c r="B187" t="s">
        <v>1219</v>
      </c>
      <c r="C187" t="s">
        <v>1248</v>
      </c>
      <c r="D187" t="s">
        <v>1246</v>
      </c>
      <c r="F187" t="s">
        <v>1254</v>
      </c>
      <c r="G187" t="s">
        <v>1742</v>
      </c>
      <c r="H187" t="s">
        <v>1263</v>
      </c>
      <c r="I187" t="str">
        <f t="shared" si="2"/>
        <v>AZ18 WHT06_ol42_prof 1</v>
      </c>
      <c r="K187" t="s">
        <v>1249</v>
      </c>
      <c r="L187" s="28">
        <v>44013</v>
      </c>
      <c r="P187">
        <v>46.0657</v>
      </c>
      <c r="Q187">
        <v>40.221780000000003</v>
      </c>
      <c r="R187">
        <v>0.120227</v>
      </c>
      <c r="T187">
        <v>13.83756</v>
      </c>
      <c r="V187" s="27">
        <v>3.2328000000000003E-2</v>
      </c>
      <c r="W187">
        <v>9.3600000000000003E-3</v>
      </c>
      <c r="X187">
        <v>1.7226999999999999E-2</v>
      </c>
      <c r="Y187">
        <v>0.199128</v>
      </c>
      <c r="Z187">
        <v>0.214473</v>
      </c>
      <c r="AA187">
        <v>100.7178</v>
      </c>
      <c r="AB187" s="10">
        <v>85.578900886525716</v>
      </c>
      <c r="AD187" s="27">
        <v>-14637.9</v>
      </c>
      <c r="AE187">
        <v>-27315.3</v>
      </c>
      <c r="AF187">
        <v>-15</v>
      </c>
      <c r="AP187">
        <v>133.92618569487655</v>
      </c>
    </row>
    <row r="188" spans="1:42" hidden="1" x14ac:dyDescent="0.2">
      <c r="A188" s="24" t="s">
        <v>735</v>
      </c>
      <c r="B188" t="s">
        <v>1219</v>
      </c>
      <c r="C188" t="s">
        <v>1248</v>
      </c>
      <c r="D188" t="s">
        <v>1246</v>
      </c>
      <c r="F188" t="s">
        <v>1254</v>
      </c>
      <c r="G188" t="s">
        <v>1742</v>
      </c>
      <c r="H188" t="s">
        <v>1263</v>
      </c>
      <c r="I188" t="str">
        <f t="shared" si="2"/>
        <v>AZ18 WHT06_ol42_prof 1</v>
      </c>
      <c r="K188" t="s">
        <v>1249</v>
      </c>
      <c r="L188" s="28">
        <v>44013</v>
      </c>
      <c r="P188">
        <v>46.111980000000003</v>
      </c>
      <c r="Q188">
        <v>40.251809999999999</v>
      </c>
      <c r="R188">
        <v>0.13902600000000001</v>
      </c>
      <c r="T188">
        <v>13.838990000000001</v>
      </c>
      <c r="V188" s="27">
        <v>3.0776999999999999E-2</v>
      </c>
      <c r="W188">
        <v>2.1439E-2</v>
      </c>
      <c r="X188">
        <v>1.5872000000000001E-2</v>
      </c>
      <c r="Y188">
        <v>0.21021200000000001</v>
      </c>
      <c r="Z188">
        <v>0.21129700000000001</v>
      </c>
      <c r="AA188">
        <v>100.8314</v>
      </c>
      <c r="AB188" s="10">
        <v>85.590013188500706</v>
      </c>
      <c r="AD188" s="27">
        <v>-14642.2</v>
      </c>
      <c r="AE188">
        <v>-27314</v>
      </c>
      <c r="AF188">
        <v>-15</v>
      </c>
      <c r="AP188">
        <v>138.41840118392062</v>
      </c>
    </row>
    <row r="189" spans="1:42" hidden="1" x14ac:dyDescent="0.2">
      <c r="A189" s="24" t="s">
        <v>736</v>
      </c>
      <c r="B189" t="s">
        <v>1219</v>
      </c>
      <c r="C189" t="s">
        <v>1248</v>
      </c>
      <c r="D189" t="s">
        <v>1246</v>
      </c>
      <c r="F189" t="s">
        <v>1254</v>
      </c>
      <c r="G189" t="s">
        <v>1742</v>
      </c>
      <c r="H189" t="s">
        <v>1263</v>
      </c>
      <c r="I189" t="str">
        <f t="shared" si="2"/>
        <v>AZ18 WHT06_ol42_prof 1</v>
      </c>
      <c r="K189" t="s">
        <v>1249</v>
      </c>
      <c r="L189" s="28">
        <v>44013</v>
      </c>
      <c r="P189">
        <v>46.030749999999998</v>
      </c>
      <c r="Q189">
        <v>40.329160000000002</v>
      </c>
      <c r="R189">
        <v>0.134076</v>
      </c>
      <c r="T189">
        <v>13.869859999999999</v>
      </c>
      <c r="V189" s="27">
        <v>2.6582000000000001E-2</v>
      </c>
      <c r="W189">
        <v>2.0240000000000001E-2</v>
      </c>
      <c r="X189">
        <v>1.5370999999999999E-2</v>
      </c>
      <c r="Y189">
        <v>0.205758</v>
      </c>
      <c r="Z189">
        <v>0.234981</v>
      </c>
      <c r="AA189">
        <v>100.8668</v>
      </c>
      <c r="AB189" s="10">
        <v>85.540712495310473</v>
      </c>
      <c r="AD189" s="27">
        <v>-14646.5</v>
      </c>
      <c r="AE189">
        <v>-27312.7</v>
      </c>
      <c r="AF189">
        <v>-15</v>
      </c>
      <c r="AP189">
        <v>142.91061667296296</v>
      </c>
    </row>
    <row r="190" spans="1:42" hidden="1" x14ac:dyDescent="0.2">
      <c r="A190" s="24" t="s">
        <v>737</v>
      </c>
      <c r="B190" t="s">
        <v>1219</v>
      </c>
      <c r="C190" t="s">
        <v>1248</v>
      </c>
      <c r="D190" t="s">
        <v>1246</v>
      </c>
      <c r="F190" t="s">
        <v>1254</v>
      </c>
      <c r="G190" t="s">
        <v>1742</v>
      </c>
      <c r="H190" t="s">
        <v>1263</v>
      </c>
      <c r="I190" t="str">
        <f t="shared" si="2"/>
        <v>AZ18 WHT06_ol42_prof 1</v>
      </c>
      <c r="K190" t="s">
        <v>1249</v>
      </c>
      <c r="L190" s="28">
        <v>44013</v>
      </c>
      <c r="P190">
        <v>46.210479999999997</v>
      </c>
      <c r="Q190">
        <v>40.364109999999997</v>
      </c>
      <c r="R190">
        <v>0.117772</v>
      </c>
      <c r="T190">
        <v>14.022819999999999</v>
      </c>
      <c r="V190" s="27">
        <v>2.8490000000000001E-2</v>
      </c>
      <c r="W190">
        <v>1.7287E-2</v>
      </c>
      <c r="X190">
        <v>1.7836000000000001E-2</v>
      </c>
      <c r="Y190">
        <v>0.20600199999999999</v>
      </c>
      <c r="Z190">
        <v>0.21590699999999999</v>
      </c>
      <c r="AA190">
        <v>101.2007</v>
      </c>
      <c r="AB190" s="10">
        <v>85.453038167415016</v>
      </c>
      <c r="AD190" s="27">
        <v>-14650.7</v>
      </c>
      <c r="AE190">
        <v>-27311.3</v>
      </c>
      <c r="AF190">
        <v>-15</v>
      </c>
      <c r="AP190">
        <v>147.33780539719984</v>
      </c>
    </row>
    <row r="191" spans="1:42" hidden="1" x14ac:dyDescent="0.2">
      <c r="A191" s="24" t="s">
        <v>738</v>
      </c>
      <c r="B191" t="s">
        <v>1219</v>
      </c>
      <c r="C191" t="s">
        <v>1248</v>
      </c>
      <c r="D191" t="s">
        <v>1246</v>
      </c>
      <c r="F191" t="s">
        <v>1254</v>
      </c>
      <c r="G191" t="s">
        <v>1742</v>
      </c>
      <c r="H191" t="s">
        <v>1263</v>
      </c>
      <c r="I191" t="str">
        <f>_xlfn.CONCAT(K191,"_",F191,"_",H191)</f>
        <v>AZ18 WHT06_ol42_prof 1</v>
      </c>
      <c r="K191" t="s">
        <v>1249</v>
      </c>
      <c r="L191" s="28">
        <v>44013</v>
      </c>
      <c r="P191">
        <v>46.080249999999999</v>
      </c>
      <c r="Q191">
        <v>40.313339999999997</v>
      </c>
      <c r="R191">
        <v>0.11762400000000001</v>
      </c>
      <c r="T191">
        <v>13.85093</v>
      </c>
      <c r="V191" s="27">
        <v>3.2777000000000001E-2</v>
      </c>
      <c r="W191">
        <v>1.7337999999999999E-2</v>
      </c>
      <c r="X191">
        <v>1.3925999999999999E-2</v>
      </c>
      <c r="Y191">
        <v>0.185284</v>
      </c>
      <c r="Z191">
        <v>0.21765499999999999</v>
      </c>
      <c r="AA191">
        <v>100.8291</v>
      </c>
      <c r="AB191" s="10">
        <v>85.570869772753184</v>
      </c>
      <c r="AD191" s="27">
        <v>-14655</v>
      </c>
      <c r="AE191">
        <v>-27310</v>
      </c>
      <c r="AF191">
        <v>-15</v>
      </c>
      <c r="AP191">
        <v>151.83002088624218</v>
      </c>
    </row>
    <row r="192" spans="1:42" s="51" customFormat="1" hidden="1" x14ac:dyDescent="0.2">
      <c r="A192" s="54" t="s">
        <v>146</v>
      </c>
      <c r="B192" s="51" t="s">
        <v>1220</v>
      </c>
      <c r="C192" s="51" t="s">
        <v>1248</v>
      </c>
      <c r="D192" s="51" t="s">
        <v>1246</v>
      </c>
      <c r="F192" s="51" t="s">
        <v>1254</v>
      </c>
      <c r="G192" s="51" t="s">
        <v>1742</v>
      </c>
      <c r="H192" s="51" t="s">
        <v>1264</v>
      </c>
      <c r="I192" t="str">
        <f t="shared" si="2"/>
        <v>AZ18 WHT06_ol42_prof 2</v>
      </c>
      <c r="K192" s="51" t="s">
        <v>1249</v>
      </c>
      <c r="L192" s="52">
        <v>44013</v>
      </c>
      <c r="M192" s="51" t="s">
        <v>1525</v>
      </c>
      <c r="N192" s="51" t="s">
        <v>1742</v>
      </c>
      <c r="P192" s="51">
        <v>27.312580000000001</v>
      </c>
      <c r="Q192" s="51">
        <v>25.820129999999999</v>
      </c>
      <c r="R192" s="51">
        <v>0.24207100000000001</v>
      </c>
      <c r="T192" s="51">
        <v>14.912330000000001</v>
      </c>
      <c r="V192" s="55">
        <v>1.9075999999999999E-2</v>
      </c>
      <c r="W192" s="51">
        <v>6.0493999999999999E-2</v>
      </c>
      <c r="X192" s="51">
        <v>3.0476E-2</v>
      </c>
      <c r="Y192" s="51">
        <v>0.21346999999999999</v>
      </c>
      <c r="Z192" s="51">
        <v>8.4834000000000007E-2</v>
      </c>
      <c r="AA192" s="51">
        <v>68.695449999999994</v>
      </c>
      <c r="AB192" s="53">
        <v>76.552686362797544</v>
      </c>
      <c r="AD192" s="55">
        <v>-15259</v>
      </c>
      <c r="AE192" s="51">
        <v>-27067</v>
      </c>
      <c r="AF192" s="51">
        <v>-15</v>
      </c>
      <c r="AP192" s="51">
        <v>0</v>
      </c>
    </row>
    <row r="193" spans="1:42" s="51" customFormat="1" hidden="1" x14ac:dyDescent="0.2">
      <c r="A193" s="54" t="s">
        <v>739</v>
      </c>
      <c r="B193" s="51" t="s">
        <v>1220</v>
      </c>
      <c r="C193" s="51" t="s">
        <v>1248</v>
      </c>
      <c r="D193" s="51" t="s">
        <v>1246</v>
      </c>
      <c r="F193" s="51" t="s">
        <v>1254</v>
      </c>
      <c r="G193" s="51" t="s">
        <v>1742</v>
      </c>
      <c r="H193" s="51" t="s">
        <v>1264</v>
      </c>
      <c r="I193" t="str">
        <f t="shared" si="2"/>
        <v>AZ18 WHT06_ol42_prof 2</v>
      </c>
      <c r="K193" s="51" t="s">
        <v>1249</v>
      </c>
      <c r="L193" s="52">
        <v>44013</v>
      </c>
      <c r="M193" s="51" t="s">
        <v>1525</v>
      </c>
      <c r="N193" s="51" t="s">
        <v>1742</v>
      </c>
      <c r="P193" s="51">
        <v>39.209119999999999</v>
      </c>
      <c r="Q193" s="51">
        <v>35.314320000000002</v>
      </c>
      <c r="R193" s="51">
        <v>0.27766800000000003</v>
      </c>
      <c r="T193" s="51">
        <v>14.86755</v>
      </c>
      <c r="V193" s="55">
        <v>2.2336999999999999E-2</v>
      </c>
      <c r="W193" s="51">
        <v>1.8575999999999999E-2</v>
      </c>
      <c r="X193" s="51">
        <v>2.7952000000000001E-2</v>
      </c>
      <c r="Y193" s="51">
        <v>0.25412000000000001</v>
      </c>
      <c r="Z193" s="51">
        <v>0.112002</v>
      </c>
      <c r="AA193" s="51">
        <v>90.103639999999999</v>
      </c>
      <c r="AB193" s="53">
        <v>82.459470919447739</v>
      </c>
      <c r="AD193" s="55">
        <v>-15256.2</v>
      </c>
      <c r="AE193" s="51">
        <v>-27068.400000000001</v>
      </c>
      <c r="AF193" s="51">
        <v>-15</v>
      </c>
      <c r="AP193" s="51">
        <v>3.1304951684997055</v>
      </c>
    </row>
    <row r="194" spans="1:42" hidden="1" x14ac:dyDescent="0.2">
      <c r="A194" s="24" t="s">
        <v>740</v>
      </c>
      <c r="B194" t="s">
        <v>1220</v>
      </c>
      <c r="C194" t="s">
        <v>1248</v>
      </c>
      <c r="D194" t="s">
        <v>1246</v>
      </c>
      <c r="F194" t="s">
        <v>1254</v>
      </c>
      <c r="G194" t="s">
        <v>1742</v>
      </c>
      <c r="H194" t="s">
        <v>1264</v>
      </c>
      <c r="I194" t="str">
        <f t="shared" si="2"/>
        <v>AZ18 WHT06_ol42_prof 2</v>
      </c>
      <c r="K194" t="s">
        <v>1249</v>
      </c>
      <c r="L194" s="28">
        <v>44013</v>
      </c>
      <c r="P194">
        <v>43.77675</v>
      </c>
      <c r="Q194">
        <v>38.920169999999999</v>
      </c>
      <c r="R194">
        <v>0.24517</v>
      </c>
      <c r="T194">
        <v>14.588800000000001</v>
      </c>
      <c r="V194" s="27">
        <v>1.6646999999999999E-2</v>
      </c>
      <c r="W194">
        <v>1.7708000000000002E-2</v>
      </c>
      <c r="X194">
        <v>2.3091E-2</v>
      </c>
      <c r="Y194">
        <v>0.211147</v>
      </c>
      <c r="Z194">
        <v>0.12548100000000001</v>
      </c>
      <c r="AA194">
        <v>97.924959999999999</v>
      </c>
      <c r="AB194" s="10">
        <v>84.249532085236496</v>
      </c>
      <c r="AD194" s="27">
        <v>-15253.3</v>
      </c>
      <c r="AE194">
        <v>-27069.9</v>
      </c>
      <c r="AF194">
        <v>-15</v>
      </c>
      <c r="AP194">
        <v>6.3954607119638993</v>
      </c>
    </row>
    <row r="195" spans="1:42" hidden="1" x14ac:dyDescent="0.2">
      <c r="A195" s="24" t="s">
        <v>741</v>
      </c>
      <c r="B195" t="s">
        <v>1220</v>
      </c>
      <c r="C195" t="s">
        <v>1248</v>
      </c>
      <c r="D195" t="s">
        <v>1246</v>
      </c>
      <c r="F195" t="s">
        <v>1254</v>
      </c>
      <c r="G195" t="s">
        <v>1742</v>
      </c>
      <c r="H195" t="s">
        <v>1264</v>
      </c>
      <c r="I195" t="str">
        <f t="shared" ref="I195:I258" si="3">_xlfn.CONCAT(K195,"_",F195,"_",H195)</f>
        <v>AZ18 WHT06_ol42_prof 2</v>
      </c>
      <c r="K195" t="s">
        <v>1249</v>
      </c>
      <c r="L195" s="28">
        <v>44013</v>
      </c>
      <c r="P195">
        <v>44.788710000000002</v>
      </c>
      <c r="Q195">
        <v>39.520829999999997</v>
      </c>
      <c r="R195">
        <v>0.207866</v>
      </c>
      <c r="T195">
        <v>14.271280000000001</v>
      </c>
      <c r="V195" s="27">
        <v>1.8599999999999998E-2</v>
      </c>
      <c r="W195">
        <v>5.8459999999999996E-3</v>
      </c>
      <c r="X195">
        <v>1.8543E-2</v>
      </c>
      <c r="Y195">
        <v>0.22847899999999999</v>
      </c>
      <c r="Z195">
        <v>0.13702400000000001</v>
      </c>
      <c r="AA195">
        <v>99.197180000000003</v>
      </c>
      <c r="AB195" s="10">
        <v>84.835685221339261</v>
      </c>
      <c r="AD195" s="27">
        <v>-15250.4</v>
      </c>
      <c r="AE195">
        <v>-27071.3</v>
      </c>
      <c r="AF195">
        <v>-15</v>
      </c>
      <c r="AP195">
        <v>9.6157091495835463</v>
      </c>
    </row>
    <row r="196" spans="1:42" hidden="1" x14ac:dyDescent="0.2">
      <c r="A196" s="24" t="s">
        <v>742</v>
      </c>
      <c r="B196" t="s">
        <v>1220</v>
      </c>
      <c r="C196" t="s">
        <v>1248</v>
      </c>
      <c r="D196" t="s">
        <v>1246</v>
      </c>
      <c r="F196" t="s">
        <v>1254</v>
      </c>
      <c r="G196" t="s">
        <v>1742</v>
      </c>
      <c r="H196" t="s">
        <v>1264</v>
      </c>
      <c r="I196" t="str">
        <f t="shared" si="3"/>
        <v>AZ18 WHT06_ol42_prof 2</v>
      </c>
      <c r="K196" t="s">
        <v>1249</v>
      </c>
      <c r="L196" s="28">
        <v>44013</v>
      </c>
      <c r="P196">
        <v>45.162939999999999</v>
      </c>
      <c r="Q196">
        <v>39.738520000000001</v>
      </c>
      <c r="R196">
        <v>0.18040100000000001</v>
      </c>
      <c r="T196">
        <v>13.87651</v>
      </c>
      <c r="V196" s="27">
        <v>1.763E-2</v>
      </c>
      <c r="W196">
        <v>9.8619999999999992E-3</v>
      </c>
      <c r="X196">
        <v>2.0423E-2</v>
      </c>
      <c r="Y196">
        <v>0.19738800000000001</v>
      </c>
      <c r="Z196">
        <v>0.211117</v>
      </c>
      <c r="AA196">
        <v>99.414810000000003</v>
      </c>
      <c r="AB196" s="10">
        <v>85.297696547606478</v>
      </c>
      <c r="AD196" s="27">
        <v>-15247.6</v>
      </c>
      <c r="AE196">
        <v>-27072.7</v>
      </c>
      <c r="AF196">
        <v>-15</v>
      </c>
      <c r="AP196">
        <v>12.746204318083251</v>
      </c>
    </row>
    <row r="197" spans="1:42" hidden="1" x14ac:dyDescent="0.2">
      <c r="A197" s="24" t="s">
        <v>743</v>
      </c>
      <c r="B197" t="s">
        <v>1220</v>
      </c>
      <c r="C197" t="s">
        <v>1248</v>
      </c>
      <c r="D197" t="s">
        <v>1246</v>
      </c>
      <c r="F197" t="s">
        <v>1254</v>
      </c>
      <c r="G197" t="s">
        <v>1742</v>
      </c>
      <c r="H197" t="s">
        <v>1264</v>
      </c>
      <c r="I197" t="str">
        <f t="shared" si="3"/>
        <v>AZ18 WHT06_ol42_prof 2</v>
      </c>
      <c r="K197" t="s">
        <v>1249</v>
      </c>
      <c r="L197" s="28">
        <v>44013</v>
      </c>
      <c r="P197">
        <v>45.488680000000002</v>
      </c>
      <c r="Q197">
        <v>39.75835</v>
      </c>
      <c r="R197">
        <v>0.18456900000000001</v>
      </c>
      <c r="T197">
        <v>13.40293</v>
      </c>
      <c r="V197" s="27">
        <v>2.1211000000000001E-2</v>
      </c>
      <c r="W197">
        <v>1.4666999999999999E-2</v>
      </c>
      <c r="X197">
        <v>1.5764E-2</v>
      </c>
      <c r="Y197">
        <v>0.17261399999999999</v>
      </c>
      <c r="Z197">
        <v>0.228576</v>
      </c>
      <c r="AA197">
        <v>99.287360000000007</v>
      </c>
      <c r="AB197" s="10">
        <v>85.815560842364974</v>
      </c>
      <c r="AD197" s="27">
        <v>-15244.7</v>
      </c>
      <c r="AE197">
        <v>-27074.2</v>
      </c>
      <c r="AF197">
        <v>-15</v>
      </c>
      <c r="AP197">
        <v>16.011169861545831</v>
      </c>
    </row>
    <row r="198" spans="1:42" hidden="1" x14ac:dyDescent="0.2">
      <c r="A198" s="24" t="s">
        <v>744</v>
      </c>
      <c r="B198" t="s">
        <v>1220</v>
      </c>
      <c r="C198" t="s">
        <v>1248</v>
      </c>
      <c r="D198" t="s">
        <v>1246</v>
      </c>
      <c r="F198" t="s">
        <v>1254</v>
      </c>
      <c r="G198" t="s">
        <v>1742</v>
      </c>
      <c r="H198" t="s">
        <v>1264</v>
      </c>
      <c r="I198" t="str">
        <f t="shared" si="3"/>
        <v>AZ18 WHT06_ol42_prof 2</v>
      </c>
      <c r="K198" t="s">
        <v>1249</v>
      </c>
      <c r="L198" s="28">
        <v>44013</v>
      </c>
      <c r="P198">
        <v>46.014499999999998</v>
      </c>
      <c r="Q198">
        <v>39.886940000000003</v>
      </c>
      <c r="R198">
        <v>0.14202799999999999</v>
      </c>
      <c r="T198">
        <v>13.281549999999999</v>
      </c>
      <c r="V198" s="27">
        <v>2.6193000000000001E-2</v>
      </c>
      <c r="W198">
        <v>1.6518000000000001E-2</v>
      </c>
      <c r="X198">
        <v>8.1449999999999995E-3</v>
      </c>
      <c r="Y198">
        <v>0.16822300000000001</v>
      </c>
      <c r="Z198">
        <v>0.25135800000000003</v>
      </c>
      <c r="AA198">
        <v>99.795460000000006</v>
      </c>
      <c r="AB198" s="10">
        <v>86.06434792513484</v>
      </c>
      <c r="AD198" s="27">
        <v>-15241.9</v>
      </c>
      <c r="AE198">
        <v>-27075.599999999999</v>
      </c>
      <c r="AF198">
        <v>-15</v>
      </c>
      <c r="AP198">
        <v>19.141665030045537</v>
      </c>
    </row>
    <row r="199" spans="1:42" hidden="1" x14ac:dyDescent="0.2">
      <c r="A199" s="24" t="s">
        <v>745</v>
      </c>
      <c r="B199" t="s">
        <v>1220</v>
      </c>
      <c r="C199" t="s">
        <v>1248</v>
      </c>
      <c r="D199" t="s">
        <v>1246</v>
      </c>
      <c r="F199" t="s">
        <v>1254</v>
      </c>
      <c r="G199" t="s">
        <v>1742</v>
      </c>
      <c r="H199" t="s">
        <v>1264</v>
      </c>
      <c r="I199" t="str">
        <f t="shared" si="3"/>
        <v>AZ18 WHT06_ol42_prof 2</v>
      </c>
      <c r="K199" t="s">
        <v>1249</v>
      </c>
      <c r="L199" s="28">
        <v>44013</v>
      </c>
      <c r="P199">
        <v>46.291879999999999</v>
      </c>
      <c r="Q199">
        <v>40.078690000000002</v>
      </c>
      <c r="R199">
        <v>0.14899699999999999</v>
      </c>
      <c r="T199">
        <v>12.988</v>
      </c>
      <c r="V199" s="27">
        <v>2.6211999999999999E-2</v>
      </c>
      <c r="W199">
        <v>2.3358E-2</v>
      </c>
      <c r="X199">
        <v>1.4943E-2</v>
      </c>
      <c r="Y199">
        <v>0.17635700000000001</v>
      </c>
      <c r="Z199">
        <v>0.271123</v>
      </c>
      <c r="AA199">
        <v>100.01949999999999</v>
      </c>
      <c r="AB199" s="10">
        <v>86.401018048288705</v>
      </c>
      <c r="AD199" s="27">
        <v>-15239</v>
      </c>
      <c r="AE199">
        <v>-27077</v>
      </c>
      <c r="AF199">
        <v>-15</v>
      </c>
      <c r="AP199">
        <v>22.361913467666767</v>
      </c>
    </row>
    <row r="200" spans="1:42" hidden="1" x14ac:dyDescent="0.2">
      <c r="A200" s="24" t="s">
        <v>746</v>
      </c>
      <c r="B200" t="s">
        <v>1220</v>
      </c>
      <c r="C200" t="s">
        <v>1248</v>
      </c>
      <c r="D200" t="s">
        <v>1246</v>
      </c>
      <c r="F200" t="s">
        <v>1254</v>
      </c>
      <c r="G200" t="s">
        <v>1742</v>
      </c>
      <c r="H200" t="s">
        <v>1264</v>
      </c>
      <c r="I200" t="str">
        <f t="shared" si="3"/>
        <v>AZ18 WHT06_ol42_prof 2</v>
      </c>
      <c r="K200" t="s">
        <v>1249</v>
      </c>
      <c r="L200" s="28">
        <v>44013</v>
      </c>
      <c r="P200">
        <v>46.513280000000002</v>
      </c>
      <c r="Q200">
        <v>40.118670000000002</v>
      </c>
      <c r="R200">
        <v>0.139296</v>
      </c>
      <c r="T200">
        <v>12.5975</v>
      </c>
      <c r="V200" s="27">
        <v>2.3451E-2</v>
      </c>
      <c r="W200">
        <v>1.1363E-2</v>
      </c>
      <c r="X200">
        <v>1.0107E-2</v>
      </c>
      <c r="Y200">
        <v>0.17535800000000001</v>
      </c>
      <c r="Z200">
        <v>0.28591299999999997</v>
      </c>
      <c r="AA200">
        <v>99.874930000000006</v>
      </c>
      <c r="AB200" s="10">
        <v>86.810468273943684</v>
      </c>
      <c r="AD200" s="27">
        <v>-15236.2</v>
      </c>
      <c r="AE200">
        <v>-27078.5</v>
      </c>
      <c r="AF200">
        <v>-15</v>
      </c>
      <c r="AP200">
        <v>25.538389502519845</v>
      </c>
    </row>
    <row r="201" spans="1:42" hidden="1" x14ac:dyDescent="0.2">
      <c r="A201" s="24" t="s">
        <v>747</v>
      </c>
      <c r="B201" t="s">
        <v>1220</v>
      </c>
      <c r="C201" t="s">
        <v>1248</v>
      </c>
      <c r="D201" t="s">
        <v>1246</v>
      </c>
      <c r="F201" t="s">
        <v>1254</v>
      </c>
      <c r="G201" t="s">
        <v>1742</v>
      </c>
      <c r="H201" t="s">
        <v>1264</v>
      </c>
      <c r="I201" t="str">
        <f t="shared" si="3"/>
        <v>AZ18 WHT06_ol42_prof 2</v>
      </c>
      <c r="K201" t="s">
        <v>1249</v>
      </c>
      <c r="L201" s="28">
        <v>44013</v>
      </c>
      <c r="P201">
        <v>46.65258</v>
      </c>
      <c r="Q201">
        <v>40.193159999999999</v>
      </c>
      <c r="R201">
        <v>0.146705</v>
      </c>
      <c r="T201">
        <v>12.419510000000001</v>
      </c>
      <c r="V201" s="27">
        <v>2.6757E-2</v>
      </c>
      <c r="W201">
        <v>1.7054E-2</v>
      </c>
      <c r="X201">
        <v>1.5066E-2</v>
      </c>
      <c r="Y201">
        <v>0.17267099999999999</v>
      </c>
      <c r="Z201">
        <v>0.31294899999999998</v>
      </c>
      <c r="AA201">
        <v>99.956460000000007</v>
      </c>
      <c r="AB201" s="10">
        <v>87.006384467223867</v>
      </c>
      <c r="AD201" s="27">
        <v>-15233.3</v>
      </c>
      <c r="AE201">
        <v>-27079.9</v>
      </c>
      <c r="AF201">
        <v>-15</v>
      </c>
      <c r="AP201">
        <v>28.758637940142712</v>
      </c>
    </row>
    <row r="202" spans="1:42" hidden="1" x14ac:dyDescent="0.2">
      <c r="A202" s="24" t="s">
        <v>748</v>
      </c>
      <c r="B202" t="s">
        <v>1220</v>
      </c>
      <c r="C202" t="s">
        <v>1248</v>
      </c>
      <c r="D202" t="s">
        <v>1246</v>
      </c>
      <c r="F202" t="s">
        <v>1254</v>
      </c>
      <c r="G202" t="s">
        <v>1742</v>
      </c>
      <c r="H202" t="s">
        <v>1264</v>
      </c>
      <c r="I202" t="str">
        <f t="shared" si="3"/>
        <v>AZ18 WHT06_ol42_prof 2</v>
      </c>
      <c r="K202" t="s">
        <v>1249</v>
      </c>
      <c r="L202" s="28">
        <v>44013</v>
      </c>
      <c r="P202">
        <v>46.768819999999998</v>
      </c>
      <c r="Q202">
        <v>40.264409999999998</v>
      </c>
      <c r="R202">
        <v>0.14374000000000001</v>
      </c>
      <c r="T202">
        <v>12.2332</v>
      </c>
      <c r="V202" s="27">
        <v>2.4237000000000002E-2</v>
      </c>
      <c r="W202">
        <v>6.9810000000000002E-3</v>
      </c>
      <c r="X202">
        <v>8.9639999999999997E-3</v>
      </c>
      <c r="Y202">
        <v>0.16495499999999999</v>
      </c>
      <c r="Z202">
        <v>0.30959100000000001</v>
      </c>
      <c r="AA202">
        <v>99.924899999999994</v>
      </c>
      <c r="AB202" s="10">
        <v>87.204106485226177</v>
      </c>
      <c r="AD202" s="27">
        <v>-15230.5</v>
      </c>
      <c r="AE202">
        <v>-27081.3</v>
      </c>
      <c r="AF202">
        <v>-15</v>
      </c>
      <c r="AP202">
        <v>31.889133108640792</v>
      </c>
    </row>
    <row r="203" spans="1:42" hidden="1" x14ac:dyDescent="0.2">
      <c r="A203" s="24" t="s">
        <v>749</v>
      </c>
      <c r="B203" t="s">
        <v>1220</v>
      </c>
      <c r="C203" t="s">
        <v>1248</v>
      </c>
      <c r="D203" t="s">
        <v>1246</v>
      </c>
      <c r="F203" t="s">
        <v>1254</v>
      </c>
      <c r="G203" t="s">
        <v>1742</v>
      </c>
      <c r="H203" t="s">
        <v>1264</v>
      </c>
      <c r="I203" t="str">
        <f t="shared" si="3"/>
        <v>AZ18 WHT06_ol42_prof 2</v>
      </c>
      <c r="K203" t="s">
        <v>1249</v>
      </c>
      <c r="L203" s="28">
        <v>44013</v>
      </c>
      <c r="P203">
        <v>46.898989999999998</v>
      </c>
      <c r="Q203">
        <v>40.1614</v>
      </c>
      <c r="R203">
        <v>0.14485300000000001</v>
      </c>
      <c r="T203">
        <v>12.4857</v>
      </c>
      <c r="V203" s="27">
        <v>3.2437000000000001E-2</v>
      </c>
      <c r="W203">
        <v>1.84E-4</v>
      </c>
      <c r="X203">
        <v>9.9679999999999994E-3</v>
      </c>
      <c r="Y203">
        <v>0.183228</v>
      </c>
      <c r="Z203">
        <v>0.26963700000000002</v>
      </c>
      <c r="AA203">
        <v>100.18640000000001</v>
      </c>
      <c r="AB203" s="10">
        <v>87.005851541559309</v>
      </c>
      <c r="AD203" s="27">
        <v>-15227.6</v>
      </c>
      <c r="AE203">
        <v>-27082.799999999999</v>
      </c>
      <c r="AF203">
        <v>-15</v>
      </c>
      <c r="AP203">
        <v>35.154098652103372</v>
      </c>
    </row>
    <row r="204" spans="1:42" hidden="1" x14ac:dyDescent="0.2">
      <c r="A204" s="24" t="s">
        <v>750</v>
      </c>
      <c r="B204" t="s">
        <v>1220</v>
      </c>
      <c r="C204" t="s">
        <v>1248</v>
      </c>
      <c r="D204" t="s">
        <v>1246</v>
      </c>
      <c r="F204" t="s">
        <v>1254</v>
      </c>
      <c r="G204" t="s">
        <v>1742</v>
      </c>
      <c r="H204" t="s">
        <v>1264</v>
      </c>
      <c r="I204" t="str">
        <f t="shared" si="3"/>
        <v>AZ18 WHT06_ol42_prof 2</v>
      </c>
      <c r="K204" t="s">
        <v>1249</v>
      </c>
      <c r="L204" s="28">
        <v>44013</v>
      </c>
      <c r="P204">
        <v>46.852919999999997</v>
      </c>
      <c r="Q204">
        <v>40.335250000000002</v>
      </c>
      <c r="R204">
        <v>0.131217</v>
      </c>
      <c r="T204">
        <v>12.436059999999999</v>
      </c>
      <c r="V204" s="27">
        <v>2.9243999999999999E-2</v>
      </c>
      <c r="W204">
        <v>7.1640000000000002E-3</v>
      </c>
      <c r="X204">
        <v>1.8719E-2</v>
      </c>
      <c r="Y204">
        <v>0.184643</v>
      </c>
      <c r="Z204">
        <v>0.26011499999999999</v>
      </c>
      <c r="AA204">
        <v>100.25530000000001</v>
      </c>
      <c r="AB204" s="10">
        <v>87.039745170349804</v>
      </c>
      <c r="AD204" s="27">
        <v>-15224.8</v>
      </c>
      <c r="AE204">
        <v>-27084.2</v>
      </c>
      <c r="AF204">
        <v>-15</v>
      </c>
      <c r="AP204">
        <v>38.284593820604705</v>
      </c>
    </row>
    <row r="205" spans="1:42" hidden="1" x14ac:dyDescent="0.2">
      <c r="A205" s="24" t="s">
        <v>751</v>
      </c>
      <c r="B205" t="s">
        <v>1220</v>
      </c>
      <c r="C205" t="s">
        <v>1248</v>
      </c>
      <c r="D205" t="s">
        <v>1246</v>
      </c>
      <c r="F205" t="s">
        <v>1254</v>
      </c>
      <c r="G205" t="s">
        <v>1742</v>
      </c>
      <c r="H205" t="s">
        <v>1264</v>
      </c>
      <c r="I205" t="str">
        <f t="shared" si="3"/>
        <v>AZ18 WHT06_ol42_prof 2</v>
      </c>
      <c r="K205" t="s">
        <v>1249</v>
      </c>
      <c r="L205" s="28">
        <v>44013</v>
      </c>
      <c r="P205">
        <v>46.699689999999997</v>
      </c>
      <c r="Q205">
        <v>40.37323</v>
      </c>
      <c r="R205">
        <v>0.14846100000000001</v>
      </c>
      <c r="T205">
        <v>12.652369999999999</v>
      </c>
      <c r="V205" s="27">
        <v>2.8041E-2</v>
      </c>
      <c r="W205">
        <v>2.0375999999999998E-2</v>
      </c>
      <c r="X205">
        <v>1.7819999999999999E-2</v>
      </c>
      <c r="Y205">
        <v>0.183203</v>
      </c>
      <c r="Z205">
        <v>0.234983</v>
      </c>
      <c r="AA205">
        <v>100.3582</v>
      </c>
      <c r="AB205" s="10">
        <v>86.806496673417513</v>
      </c>
      <c r="AD205" s="27">
        <v>-15221.9</v>
      </c>
      <c r="AE205">
        <v>-27085.599999999999</v>
      </c>
      <c r="AF205">
        <v>-15</v>
      </c>
      <c r="AP205">
        <v>41.50484225822435</v>
      </c>
    </row>
    <row r="206" spans="1:42" hidden="1" x14ac:dyDescent="0.2">
      <c r="A206" s="24" t="s">
        <v>752</v>
      </c>
      <c r="B206" t="s">
        <v>1220</v>
      </c>
      <c r="C206" t="s">
        <v>1248</v>
      </c>
      <c r="D206" t="s">
        <v>1246</v>
      </c>
      <c r="F206" t="s">
        <v>1254</v>
      </c>
      <c r="G206" t="s">
        <v>1742</v>
      </c>
      <c r="H206" t="s">
        <v>1264</v>
      </c>
      <c r="I206" t="str">
        <f t="shared" si="3"/>
        <v>AZ18 WHT06_ol42_prof 2</v>
      </c>
      <c r="K206" t="s">
        <v>1249</v>
      </c>
      <c r="L206" s="28">
        <v>44013</v>
      </c>
      <c r="P206">
        <v>46.76361</v>
      </c>
      <c r="Q206">
        <v>40.318289999999998</v>
      </c>
      <c r="R206">
        <v>0.141932</v>
      </c>
      <c r="T206">
        <v>12.784599999999999</v>
      </c>
      <c r="V206" s="27">
        <v>2.581E-2</v>
      </c>
      <c r="W206">
        <v>1.8940000000000001E-3</v>
      </c>
      <c r="X206">
        <v>1.2872E-2</v>
      </c>
      <c r="Y206">
        <v>0.19814100000000001</v>
      </c>
      <c r="Z206">
        <v>0.24301900000000001</v>
      </c>
      <c r="AA206">
        <v>100.4902</v>
      </c>
      <c r="AB206" s="10">
        <v>86.702745662711152</v>
      </c>
      <c r="AD206" s="27">
        <v>-15219</v>
      </c>
      <c r="AE206">
        <v>-27087.1</v>
      </c>
      <c r="AF206">
        <v>-15</v>
      </c>
      <c r="AP206">
        <v>44.76980780168693</v>
      </c>
    </row>
    <row r="207" spans="1:42" hidden="1" x14ac:dyDescent="0.2">
      <c r="A207" s="24" t="s">
        <v>753</v>
      </c>
      <c r="B207" t="s">
        <v>1220</v>
      </c>
      <c r="C207" t="s">
        <v>1248</v>
      </c>
      <c r="D207" t="s">
        <v>1246</v>
      </c>
      <c r="F207" t="s">
        <v>1254</v>
      </c>
      <c r="G207" t="s">
        <v>1742</v>
      </c>
      <c r="H207" t="s">
        <v>1264</v>
      </c>
      <c r="I207" t="str">
        <f t="shared" si="3"/>
        <v>AZ18 WHT06_ol42_prof 2</v>
      </c>
      <c r="K207" t="s">
        <v>1249</v>
      </c>
      <c r="L207" s="28">
        <v>44013</v>
      </c>
      <c r="P207">
        <v>46.554789999999997</v>
      </c>
      <c r="Q207">
        <v>40.231200000000001</v>
      </c>
      <c r="R207">
        <v>0.15007000000000001</v>
      </c>
      <c r="T207">
        <v>12.944570000000001</v>
      </c>
      <c r="V207" s="27">
        <v>2.3491000000000001E-2</v>
      </c>
      <c r="W207">
        <v>5.8170000000000001E-3</v>
      </c>
      <c r="X207">
        <v>1.2704E-2</v>
      </c>
      <c r="Y207">
        <v>0.166688</v>
      </c>
      <c r="Z207">
        <v>0.25306000000000001</v>
      </c>
      <c r="AA207">
        <v>100.3424</v>
      </c>
      <c r="AB207" s="10">
        <v>86.506566390778019</v>
      </c>
      <c r="AD207" s="27">
        <v>-15216.2</v>
      </c>
      <c r="AE207">
        <v>-27088.5</v>
      </c>
      <c r="AF207">
        <v>-15</v>
      </c>
      <c r="AP207">
        <v>47.900302970186637</v>
      </c>
    </row>
    <row r="208" spans="1:42" hidden="1" x14ac:dyDescent="0.2">
      <c r="A208" s="24" t="s">
        <v>754</v>
      </c>
      <c r="B208" t="s">
        <v>1220</v>
      </c>
      <c r="C208" t="s">
        <v>1248</v>
      </c>
      <c r="D208" t="s">
        <v>1246</v>
      </c>
      <c r="F208" t="s">
        <v>1254</v>
      </c>
      <c r="G208" t="s">
        <v>1742</v>
      </c>
      <c r="H208" t="s">
        <v>1264</v>
      </c>
      <c r="I208" t="str">
        <f t="shared" si="3"/>
        <v>AZ18 WHT06_ol42_prof 2</v>
      </c>
      <c r="K208" t="s">
        <v>1249</v>
      </c>
      <c r="L208" s="28">
        <v>44013</v>
      </c>
      <c r="P208">
        <v>46.545520000000003</v>
      </c>
      <c r="Q208">
        <v>40.256309999999999</v>
      </c>
      <c r="R208">
        <v>0.15351100000000001</v>
      </c>
      <c r="T208">
        <v>13.03576</v>
      </c>
      <c r="V208" s="27">
        <v>3.1843999999999997E-2</v>
      </c>
      <c r="W208">
        <v>1.154E-2</v>
      </c>
      <c r="X208">
        <v>1.3155E-2</v>
      </c>
      <c r="Y208">
        <v>0.18968499999999999</v>
      </c>
      <c r="Z208">
        <v>0.24349899999999999</v>
      </c>
      <c r="AA208">
        <v>100.4808</v>
      </c>
      <c r="AB208" s="10">
        <v>86.422081769771268</v>
      </c>
      <c r="AD208" s="27">
        <v>-15213.3</v>
      </c>
      <c r="AE208">
        <v>-27089.9</v>
      </c>
      <c r="AF208">
        <v>-15</v>
      </c>
      <c r="AP208">
        <v>51.120551407809501</v>
      </c>
    </row>
    <row r="209" spans="1:42" hidden="1" x14ac:dyDescent="0.2">
      <c r="A209" s="24" t="s">
        <v>755</v>
      </c>
      <c r="B209" t="s">
        <v>1220</v>
      </c>
      <c r="C209" t="s">
        <v>1248</v>
      </c>
      <c r="D209" t="s">
        <v>1246</v>
      </c>
      <c r="F209" t="s">
        <v>1254</v>
      </c>
      <c r="G209" t="s">
        <v>1742</v>
      </c>
      <c r="H209" t="s">
        <v>1264</v>
      </c>
      <c r="I209" t="str">
        <f t="shared" si="3"/>
        <v>AZ18 WHT06_ol42_prof 2</v>
      </c>
      <c r="K209" t="s">
        <v>1249</v>
      </c>
      <c r="L209" s="28">
        <v>44013</v>
      </c>
      <c r="P209">
        <v>46.450159999999997</v>
      </c>
      <c r="Q209">
        <v>40.217529999999996</v>
      </c>
      <c r="R209">
        <v>0.14300199999999999</v>
      </c>
      <c r="T209">
        <v>13.1602</v>
      </c>
      <c r="V209" s="27">
        <v>2.7541E-2</v>
      </c>
      <c r="W209">
        <v>4.3400000000000001E-3</v>
      </c>
      <c r="X209">
        <v>1.1782000000000001E-2</v>
      </c>
      <c r="Y209">
        <v>0.188585</v>
      </c>
      <c r="Z209">
        <v>0.234241</v>
      </c>
      <c r="AA209">
        <v>100.4374</v>
      </c>
      <c r="AB209" s="10">
        <v>86.285960705578859</v>
      </c>
      <c r="AD209" s="27">
        <v>-15210.5</v>
      </c>
      <c r="AE209">
        <v>-27091.4</v>
      </c>
      <c r="AF209">
        <v>-15</v>
      </c>
      <c r="AP209">
        <v>54.297027442662575</v>
      </c>
    </row>
    <row r="210" spans="1:42" hidden="1" x14ac:dyDescent="0.2">
      <c r="A210" s="24" t="s">
        <v>756</v>
      </c>
      <c r="B210" t="s">
        <v>1220</v>
      </c>
      <c r="C210" t="s">
        <v>1248</v>
      </c>
      <c r="D210" t="s">
        <v>1246</v>
      </c>
      <c r="F210" t="s">
        <v>1254</v>
      </c>
      <c r="G210" t="s">
        <v>1742</v>
      </c>
      <c r="H210" t="s">
        <v>1264</v>
      </c>
      <c r="I210" t="str">
        <f t="shared" si="3"/>
        <v>AZ18 WHT06_ol42_prof 2</v>
      </c>
      <c r="K210" t="s">
        <v>1249</v>
      </c>
      <c r="L210" s="28">
        <v>44013</v>
      </c>
      <c r="P210">
        <v>46.496340000000004</v>
      </c>
      <c r="Q210">
        <v>40.368040000000001</v>
      </c>
      <c r="R210">
        <v>0.122906</v>
      </c>
      <c r="T210">
        <v>13.272209999999999</v>
      </c>
      <c r="V210" s="27">
        <v>2.6225999999999999E-2</v>
      </c>
      <c r="W210">
        <v>1.2232E-2</v>
      </c>
      <c r="X210">
        <v>1.4238000000000001E-2</v>
      </c>
      <c r="Y210">
        <v>0.22486700000000001</v>
      </c>
      <c r="Z210">
        <v>0.25254300000000002</v>
      </c>
      <c r="AA210">
        <v>100.78959999999999</v>
      </c>
      <c r="AB210" s="10">
        <v>86.197188672470602</v>
      </c>
      <c r="AD210" s="27">
        <v>-15207.6</v>
      </c>
      <c r="AE210">
        <v>-27092.799999999999</v>
      </c>
      <c r="AF210">
        <v>-15</v>
      </c>
      <c r="AP210">
        <v>57.51727588028222</v>
      </c>
    </row>
    <row r="211" spans="1:42" hidden="1" x14ac:dyDescent="0.2">
      <c r="A211" s="24" t="s">
        <v>757</v>
      </c>
      <c r="B211" t="s">
        <v>1220</v>
      </c>
      <c r="C211" t="s">
        <v>1248</v>
      </c>
      <c r="D211" t="s">
        <v>1246</v>
      </c>
      <c r="F211" t="s">
        <v>1254</v>
      </c>
      <c r="G211" t="s">
        <v>1742</v>
      </c>
      <c r="H211" t="s">
        <v>1264</v>
      </c>
      <c r="I211" t="str">
        <f t="shared" si="3"/>
        <v>AZ18 WHT06_ol42_prof 2</v>
      </c>
      <c r="K211" t="s">
        <v>1249</v>
      </c>
      <c r="L211" s="28">
        <v>44013</v>
      </c>
      <c r="P211">
        <v>46.344000000000001</v>
      </c>
      <c r="Q211">
        <v>40.420870000000001</v>
      </c>
      <c r="R211">
        <v>0.14083899999999999</v>
      </c>
      <c r="T211">
        <v>13.16474</v>
      </c>
      <c r="V211" s="27">
        <v>3.2655999999999998E-2</v>
      </c>
      <c r="W211">
        <v>1.8468999999999999E-2</v>
      </c>
      <c r="X211">
        <v>1.0245000000000001E-2</v>
      </c>
      <c r="Y211">
        <v>0.17804900000000001</v>
      </c>
      <c r="Z211">
        <v>0.23950399999999999</v>
      </c>
      <c r="AA211">
        <v>100.54940000000001</v>
      </c>
      <c r="AB211" s="10">
        <v>86.254775134587291</v>
      </c>
      <c r="AD211" s="27">
        <v>-15204.8</v>
      </c>
      <c r="AE211">
        <v>-27094.2</v>
      </c>
      <c r="AF211">
        <v>-15</v>
      </c>
      <c r="AP211">
        <v>60.647771048783554</v>
      </c>
    </row>
    <row r="212" spans="1:42" hidden="1" x14ac:dyDescent="0.2">
      <c r="A212" s="24" t="s">
        <v>758</v>
      </c>
      <c r="B212" t="s">
        <v>1220</v>
      </c>
      <c r="C212" t="s">
        <v>1248</v>
      </c>
      <c r="D212" t="s">
        <v>1246</v>
      </c>
      <c r="F212" t="s">
        <v>1254</v>
      </c>
      <c r="G212" t="s">
        <v>1742</v>
      </c>
      <c r="H212" t="s">
        <v>1264</v>
      </c>
      <c r="I212" t="str">
        <f t="shared" si="3"/>
        <v>AZ18 WHT06_ol42_prof 2</v>
      </c>
      <c r="K212" t="s">
        <v>1249</v>
      </c>
      <c r="L212" s="28">
        <v>44013</v>
      </c>
      <c r="P212">
        <v>46.211500000000001</v>
      </c>
      <c r="Q212">
        <v>40.37377</v>
      </c>
      <c r="R212">
        <v>0.14194599999999999</v>
      </c>
      <c r="T212">
        <v>13.34911</v>
      </c>
      <c r="V212" s="27">
        <v>2.3788E-2</v>
      </c>
      <c r="W212">
        <v>1.3105E-2</v>
      </c>
      <c r="X212">
        <v>1.1435000000000001E-2</v>
      </c>
      <c r="Y212">
        <v>0.210922</v>
      </c>
      <c r="Z212">
        <v>0.23999200000000001</v>
      </c>
      <c r="AA212">
        <v>100.57559999999999</v>
      </c>
      <c r="AB212" s="10">
        <v>86.054729979103712</v>
      </c>
      <c r="AD212" s="27">
        <v>-15201.9</v>
      </c>
      <c r="AE212">
        <v>-27095.7</v>
      </c>
      <c r="AF212">
        <v>-15</v>
      </c>
      <c r="AP212">
        <v>63.912736592246134</v>
      </c>
    </row>
    <row r="213" spans="1:42" hidden="1" x14ac:dyDescent="0.2">
      <c r="A213" s="24" t="s">
        <v>759</v>
      </c>
      <c r="B213" t="s">
        <v>1220</v>
      </c>
      <c r="C213" t="s">
        <v>1248</v>
      </c>
      <c r="D213" t="s">
        <v>1246</v>
      </c>
      <c r="F213" t="s">
        <v>1254</v>
      </c>
      <c r="G213" t="s">
        <v>1742</v>
      </c>
      <c r="H213" t="s">
        <v>1264</v>
      </c>
      <c r="I213" t="str">
        <f t="shared" si="3"/>
        <v>AZ18 WHT06_ol42_prof 2</v>
      </c>
      <c r="K213" t="s">
        <v>1249</v>
      </c>
      <c r="L213" s="28">
        <v>44013</v>
      </c>
      <c r="P213">
        <v>46.162289999999999</v>
      </c>
      <c r="Q213">
        <v>40.234110000000001</v>
      </c>
      <c r="R213">
        <v>0.14505599999999999</v>
      </c>
      <c r="T213">
        <v>13.507910000000001</v>
      </c>
      <c r="V213" s="27">
        <v>2.7584999999999998E-2</v>
      </c>
      <c r="W213">
        <v>1.9609999999999999E-2</v>
      </c>
      <c r="X213">
        <v>1.4049000000000001E-2</v>
      </c>
      <c r="Y213">
        <v>0.192357</v>
      </c>
      <c r="Z213">
        <v>0.219976</v>
      </c>
      <c r="AA213">
        <v>100.52290000000001</v>
      </c>
      <c r="AB213" s="10">
        <v>85.899306160750271</v>
      </c>
      <c r="AD213" s="27">
        <v>-15191.4</v>
      </c>
      <c r="AE213">
        <v>-27100.9</v>
      </c>
      <c r="AF213">
        <v>-15</v>
      </c>
      <c r="AP213">
        <v>75.629818140140543</v>
      </c>
    </row>
    <row r="214" spans="1:42" hidden="1" x14ac:dyDescent="0.2">
      <c r="A214" s="24" t="s">
        <v>760</v>
      </c>
      <c r="B214" t="s">
        <v>1220</v>
      </c>
      <c r="C214" t="s">
        <v>1248</v>
      </c>
      <c r="D214" t="s">
        <v>1246</v>
      </c>
      <c r="F214" t="s">
        <v>1254</v>
      </c>
      <c r="G214" t="s">
        <v>1742</v>
      </c>
      <c r="H214" t="s">
        <v>1264</v>
      </c>
      <c r="I214" t="str">
        <f t="shared" si="3"/>
        <v>AZ18 WHT06_ol42_prof 2</v>
      </c>
      <c r="K214" t="s">
        <v>1249</v>
      </c>
      <c r="L214" s="28">
        <v>44013</v>
      </c>
      <c r="P214">
        <v>45.993580000000001</v>
      </c>
      <c r="Q214">
        <v>40.22184</v>
      </c>
      <c r="R214">
        <v>0.13805999999999999</v>
      </c>
      <c r="T214">
        <v>13.83677</v>
      </c>
      <c r="V214" s="27">
        <v>2.8913000000000001E-2</v>
      </c>
      <c r="W214">
        <v>2.8732000000000001E-2</v>
      </c>
      <c r="X214">
        <v>1.2101000000000001E-2</v>
      </c>
      <c r="Y214">
        <v>0.18781400000000001</v>
      </c>
      <c r="Z214">
        <v>0.223442</v>
      </c>
      <c r="AA214">
        <v>100.6712</v>
      </c>
      <c r="AB214" s="10">
        <v>85.560256545834818</v>
      </c>
      <c r="AD214" s="27">
        <v>-15180.9</v>
      </c>
      <c r="AE214">
        <v>-27106.2</v>
      </c>
      <c r="AF214">
        <v>-15</v>
      </c>
      <c r="AP214">
        <v>87.391620723077921</v>
      </c>
    </row>
    <row r="215" spans="1:42" hidden="1" x14ac:dyDescent="0.2">
      <c r="A215" s="24" t="s">
        <v>761</v>
      </c>
      <c r="B215" t="s">
        <v>1220</v>
      </c>
      <c r="C215" t="s">
        <v>1248</v>
      </c>
      <c r="D215" t="s">
        <v>1246</v>
      </c>
      <c r="F215" t="s">
        <v>1254</v>
      </c>
      <c r="G215" t="s">
        <v>1742</v>
      </c>
      <c r="H215" t="s">
        <v>1264</v>
      </c>
      <c r="I215" t="str">
        <f t="shared" si="3"/>
        <v>AZ18 WHT06_ol42_prof 2</v>
      </c>
      <c r="K215" t="s">
        <v>1249</v>
      </c>
      <c r="L215" s="28">
        <v>44013</v>
      </c>
      <c r="P215">
        <v>46.00347</v>
      </c>
      <c r="Q215">
        <v>40.231259999999999</v>
      </c>
      <c r="R215">
        <v>0.135047</v>
      </c>
      <c r="T215">
        <v>13.948560000000001</v>
      </c>
      <c r="V215" s="27">
        <v>3.2854000000000001E-2</v>
      </c>
      <c r="W215">
        <v>9.0860000000000003E-3</v>
      </c>
      <c r="X215">
        <v>1.6558E-2</v>
      </c>
      <c r="Y215">
        <v>0.203624</v>
      </c>
      <c r="Z215">
        <v>0.21431</v>
      </c>
      <c r="AA215">
        <v>100.7948</v>
      </c>
      <c r="AB215" s="10">
        <v>85.463223659541043</v>
      </c>
      <c r="AD215" s="27">
        <v>-15170.3</v>
      </c>
      <c r="AE215">
        <v>-27111.5</v>
      </c>
      <c r="AF215">
        <v>-15</v>
      </c>
      <c r="AP215">
        <v>99.242781003826806</v>
      </c>
    </row>
    <row r="216" spans="1:42" hidden="1" x14ac:dyDescent="0.2">
      <c r="A216" s="24" t="s">
        <v>762</v>
      </c>
      <c r="B216" t="s">
        <v>1220</v>
      </c>
      <c r="C216" t="s">
        <v>1248</v>
      </c>
      <c r="D216" t="s">
        <v>1246</v>
      </c>
      <c r="F216" t="s">
        <v>1254</v>
      </c>
      <c r="G216" t="s">
        <v>1742</v>
      </c>
      <c r="H216" t="s">
        <v>1264</v>
      </c>
      <c r="I216" t="str">
        <f t="shared" si="3"/>
        <v>AZ18 WHT06_ol42_prof 2</v>
      </c>
      <c r="K216" t="s">
        <v>1249</v>
      </c>
      <c r="L216" s="28">
        <v>44013</v>
      </c>
      <c r="P216">
        <v>46.094380000000001</v>
      </c>
      <c r="Q216">
        <v>40.316490000000002</v>
      </c>
      <c r="R216">
        <v>0.127499</v>
      </c>
      <c r="T216">
        <v>14.04236</v>
      </c>
      <c r="V216" s="27">
        <v>2.9071E-2</v>
      </c>
      <c r="W216">
        <v>2.1676000000000001E-2</v>
      </c>
      <c r="X216">
        <v>1.3126000000000001E-2</v>
      </c>
      <c r="Y216">
        <v>0.19835</v>
      </c>
      <c r="Z216">
        <v>0.20355000000000001</v>
      </c>
      <c r="AA216">
        <v>101.04649999999999</v>
      </c>
      <c r="AB216" s="10">
        <v>85.404393810673312</v>
      </c>
      <c r="AD216" s="27">
        <v>-15159.8</v>
      </c>
      <c r="AE216">
        <v>-27116.799999999999</v>
      </c>
      <c r="AF216">
        <v>-15</v>
      </c>
      <c r="AP216">
        <v>111.00458358676418</v>
      </c>
    </row>
    <row r="217" spans="1:42" hidden="1" x14ac:dyDescent="0.2">
      <c r="A217" s="24" t="s">
        <v>763</v>
      </c>
      <c r="B217" t="s">
        <v>1220</v>
      </c>
      <c r="C217" t="s">
        <v>1248</v>
      </c>
      <c r="D217" t="s">
        <v>1246</v>
      </c>
      <c r="F217" t="s">
        <v>1254</v>
      </c>
      <c r="G217" t="s">
        <v>1742</v>
      </c>
      <c r="H217" t="s">
        <v>1264</v>
      </c>
      <c r="I217" t="str">
        <f t="shared" si="3"/>
        <v>AZ18 WHT06_ol42_prof 2</v>
      </c>
      <c r="K217" t="s">
        <v>1249</v>
      </c>
      <c r="L217" s="28">
        <v>44013</v>
      </c>
      <c r="P217">
        <v>45.944110000000002</v>
      </c>
      <c r="Q217">
        <v>40.219499999999996</v>
      </c>
      <c r="R217">
        <v>0.13797999999999999</v>
      </c>
      <c r="T217">
        <v>14.02026</v>
      </c>
      <c r="V217" s="27">
        <v>2.9204000000000001E-2</v>
      </c>
      <c r="W217">
        <v>1.5169E-2</v>
      </c>
      <c r="X217">
        <v>1.5640999999999999E-2</v>
      </c>
      <c r="Y217">
        <v>0.195247</v>
      </c>
      <c r="Z217">
        <v>0.20618</v>
      </c>
      <c r="AA217">
        <v>100.7833</v>
      </c>
      <c r="AB217" s="10">
        <v>85.383305896931788</v>
      </c>
      <c r="AD217" s="27">
        <v>-15149.3</v>
      </c>
      <c r="AE217">
        <v>-27122.1</v>
      </c>
      <c r="AF217">
        <v>-15</v>
      </c>
      <c r="AP217">
        <v>122.76638616970156</v>
      </c>
    </row>
    <row r="218" spans="1:42" hidden="1" x14ac:dyDescent="0.2">
      <c r="A218" s="24" t="s">
        <v>764</v>
      </c>
      <c r="B218" t="s">
        <v>1220</v>
      </c>
      <c r="C218" t="s">
        <v>1248</v>
      </c>
      <c r="D218" t="s">
        <v>1246</v>
      </c>
      <c r="F218" t="s">
        <v>1254</v>
      </c>
      <c r="G218" t="s">
        <v>1742</v>
      </c>
      <c r="H218" t="s">
        <v>1264</v>
      </c>
      <c r="I218" t="str">
        <f t="shared" si="3"/>
        <v>AZ18 WHT06_ol42_prof 2</v>
      </c>
      <c r="K218" t="s">
        <v>1249</v>
      </c>
      <c r="L218" s="28">
        <v>44013</v>
      </c>
      <c r="P218">
        <v>45.950310000000002</v>
      </c>
      <c r="Q218">
        <v>40.28425</v>
      </c>
      <c r="R218">
        <v>0.14338200000000001</v>
      </c>
      <c r="T218">
        <v>14.11347</v>
      </c>
      <c r="V218" s="27">
        <v>2.6669999999999999E-2</v>
      </c>
      <c r="W218">
        <v>2.0468E-2</v>
      </c>
      <c r="X218">
        <v>1.8457000000000001E-2</v>
      </c>
      <c r="Y218">
        <v>0.211002</v>
      </c>
      <c r="Z218">
        <v>0.21043600000000001</v>
      </c>
      <c r="AA218">
        <v>100.97839999999999</v>
      </c>
      <c r="AB218" s="10">
        <v>85.302109283260137</v>
      </c>
      <c r="AD218" s="27">
        <v>-15138.8</v>
      </c>
      <c r="AE218">
        <v>-27127.3</v>
      </c>
      <c r="AF218">
        <v>-15</v>
      </c>
      <c r="AP218">
        <v>134.48346771759597</v>
      </c>
    </row>
    <row r="219" spans="1:42" hidden="1" x14ac:dyDescent="0.2">
      <c r="A219" s="24" t="s">
        <v>765</v>
      </c>
      <c r="B219" t="s">
        <v>1220</v>
      </c>
      <c r="C219" t="s">
        <v>1248</v>
      </c>
      <c r="D219" t="s">
        <v>1246</v>
      </c>
      <c r="F219" t="s">
        <v>1254</v>
      </c>
      <c r="G219" t="s">
        <v>1742</v>
      </c>
      <c r="H219" t="s">
        <v>1264</v>
      </c>
      <c r="I219" t="str">
        <f t="shared" si="3"/>
        <v>AZ18 WHT06_ol42_prof 2</v>
      </c>
      <c r="K219" t="s">
        <v>1249</v>
      </c>
      <c r="L219" s="28">
        <v>44013</v>
      </c>
      <c r="P219">
        <v>45.947960000000002</v>
      </c>
      <c r="Q219">
        <v>40.215119999999999</v>
      </c>
      <c r="R219">
        <v>0.14244799999999999</v>
      </c>
      <c r="T219">
        <v>13.96372</v>
      </c>
      <c r="V219" s="27">
        <v>2.9236999999999999E-2</v>
      </c>
      <c r="W219">
        <v>2.2408000000000001E-2</v>
      </c>
      <c r="X219">
        <v>1.4537E-2</v>
      </c>
      <c r="Y219">
        <v>0.22295799999999999</v>
      </c>
      <c r="Z219">
        <v>0.199713</v>
      </c>
      <c r="AA219">
        <v>100.7581</v>
      </c>
      <c r="AB219" s="10">
        <v>85.434707771281026</v>
      </c>
      <c r="AD219" s="27">
        <v>-15128.3</v>
      </c>
      <c r="AE219">
        <v>-27132.6</v>
      </c>
      <c r="AF219">
        <v>-15</v>
      </c>
      <c r="AP219">
        <v>146.24527030053335</v>
      </c>
    </row>
    <row r="220" spans="1:42" hidden="1" x14ac:dyDescent="0.2">
      <c r="A220" s="24" t="s">
        <v>766</v>
      </c>
      <c r="B220" t="s">
        <v>1220</v>
      </c>
      <c r="C220" t="s">
        <v>1248</v>
      </c>
      <c r="D220" t="s">
        <v>1246</v>
      </c>
      <c r="F220" t="s">
        <v>1254</v>
      </c>
      <c r="G220" t="s">
        <v>1742</v>
      </c>
      <c r="H220" t="s">
        <v>1264</v>
      </c>
      <c r="I220" t="str">
        <f t="shared" si="3"/>
        <v>AZ18 WHT06_ol42_prof 2</v>
      </c>
      <c r="K220" t="s">
        <v>1249</v>
      </c>
      <c r="L220" s="28">
        <v>44013</v>
      </c>
      <c r="P220">
        <v>45.98903</v>
      </c>
      <c r="Q220">
        <v>40.22569</v>
      </c>
      <c r="R220">
        <v>0.13519400000000001</v>
      </c>
      <c r="T220">
        <v>14.06354</v>
      </c>
      <c r="V220" s="27">
        <v>2.8618999999999999E-2</v>
      </c>
      <c r="W220">
        <v>1.5306E-2</v>
      </c>
      <c r="X220">
        <v>1.9268E-2</v>
      </c>
      <c r="Y220">
        <v>0.197436</v>
      </c>
      <c r="Z220">
        <v>0.22925300000000001</v>
      </c>
      <c r="AA220">
        <v>100.9033</v>
      </c>
      <c r="AB220" s="10">
        <v>85.357015354610795</v>
      </c>
      <c r="AD220" s="27">
        <v>-15117.7</v>
      </c>
      <c r="AE220">
        <v>-27137.9</v>
      </c>
      <c r="AF220">
        <v>-15</v>
      </c>
      <c r="AP220">
        <v>158.09643058128222</v>
      </c>
    </row>
    <row r="221" spans="1:42" hidden="1" x14ac:dyDescent="0.2">
      <c r="A221" s="24" t="s">
        <v>767</v>
      </c>
      <c r="B221" t="s">
        <v>1220</v>
      </c>
      <c r="C221" t="s">
        <v>1248</v>
      </c>
      <c r="D221" t="s">
        <v>1246</v>
      </c>
      <c r="F221" t="s">
        <v>1254</v>
      </c>
      <c r="G221" t="s">
        <v>1742</v>
      </c>
      <c r="H221" t="s">
        <v>1264</v>
      </c>
      <c r="I221" t="str">
        <f t="shared" si="3"/>
        <v>AZ18 WHT06_ol42_prof 2</v>
      </c>
      <c r="K221" t="s">
        <v>1249</v>
      </c>
      <c r="L221" s="28">
        <v>44013</v>
      </c>
      <c r="P221">
        <v>45.940069999999999</v>
      </c>
      <c r="Q221">
        <v>40.378489999999999</v>
      </c>
      <c r="R221">
        <v>0.130554</v>
      </c>
      <c r="T221">
        <v>14.174010000000001</v>
      </c>
      <c r="V221" s="27">
        <v>3.2459000000000002E-2</v>
      </c>
      <c r="W221">
        <v>1.8162999999999999E-2</v>
      </c>
      <c r="X221">
        <v>1.4808999999999999E-2</v>
      </c>
      <c r="Y221">
        <v>0.20655699999999999</v>
      </c>
      <c r="Z221">
        <v>0.213116</v>
      </c>
      <c r="AA221">
        <v>101.1082</v>
      </c>
      <c r="AB221" s="10">
        <v>85.245555196294106</v>
      </c>
      <c r="AD221" s="27">
        <v>-15107.2</v>
      </c>
      <c r="AE221">
        <v>-27143.200000000001</v>
      </c>
      <c r="AF221">
        <v>-15</v>
      </c>
      <c r="AP221">
        <v>169.8582331642196</v>
      </c>
    </row>
    <row r="222" spans="1:42" hidden="1" x14ac:dyDescent="0.2">
      <c r="A222" s="24" t="s">
        <v>768</v>
      </c>
      <c r="B222" t="s">
        <v>1220</v>
      </c>
      <c r="C222" t="s">
        <v>1248</v>
      </c>
      <c r="D222" t="s">
        <v>1246</v>
      </c>
      <c r="F222" t="s">
        <v>1254</v>
      </c>
      <c r="G222" t="s">
        <v>1742</v>
      </c>
      <c r="H222" t="s">
        <v>1264</v>
      </c>
      <c r="I222" t="str">
        <f t="shared" si="3"/>
        <v>AZ18 WHT06_ol42_prof 2</v>
      </c>
      <c r="K222" t="s">
        <v>1249</v>
      </c>
      <c r="L222" s="28">
        <v>44013</v>
      </c>
      <c r="P222">
        <v>45.891849999999998</v>
      </c>
      <c r="Q222">
        <v>40.290500000000002</v>
      </c>
      <c r="R222">
        <v>0.13003999999999999</v>
      </c>
      <c r="T222">
        <v>14.11614</v>
      </c>
      <c r="V222" s="27">
        <v>3.1057999999999999E-2</v>
      </c>
      <c r="W222">
        <v>1.8901999999999999E-2</v>
      </c>
      <c r="X222">
        <v>1.4602E-2</v>
      </c>
      <c r="Y222">
        <v>0.19050400000000001</v>
      </c>
      <c r="Z222">
        <v>0.219721</v>
      </c>
      <c r="AA222">
        <v>100.9033</v>
      </c>
      <c r="AB222" s="10">
        <v>85.283766576986665</v>
      </c>
      <c r="AD222" s="27">
        <v>-15096.7</v>
      </c>
      <c r="AE222">
        <v>-27148.5</v>
      </c>
      <c r="AF222">
        <v>-15</v>
      </c>
      <c r="AP222">
        <v>181.62003574715698</v>
      </c>
    </row>
    <row r="223" spans="1:42" hidden="1" x14ac:dyDescent="0.2">
      <c r="A223" s="24" t="s">
        <v>769</v>
      </c>
      <c r="B223" t="s">
        <v>1220</v>
      </c>
      <c r="C223" t="s">
        <v>1248</v>
      </c>
      <c r="D223" t="s">
        <v>1246</v>
      </c>
      <c r="F223" t="s">
        <v>1254</v>
      </c>
      <c r="G223" t="s">
        <v>1742</v>
      </c>
      <c r="H223" t="s">
        <v>1264</v>
      </c>
      <c r="I223" t="str">
        <f t="shared" si="3"/>
        <v>AZ18 WHT06_ol42_prof 2</v>
      </c>
      <c r="K223" t="s">
        <v>1249</v>
      </c>
      <c r="L223" s="28">
        <v>44013</v>
      </c>
      <c r="P223">
        <v>46.015650000000001</v>
      </c>
      <c r="Q223">
        <v>40.113250000000001</v>
      </c>
      <c r="R223">
        <v>0.12701200000000001</v>
      </c>
      <c r="T223">
        <v>14.19262</v>
      </c>
      <c r="V223" s="27">
        <v>3.1566999999999998E-2</v>
      </c>
      <c r="W223">
        <v>2.3875E-2</v>
      </c>
      <c r="X223">
        <v>1.4371999999999999E-2</v>
      </c>
      <c r="Y223">
        <v>0.20349</v>
      </c>
      <c r="Z223">
        <v>0.214814</v>
      </c>
      <c r="AA223">
        <v>100.9367</v>
      </c>
      <c r="AB223" s="10">
        <v>85.249727886521981</v>
      </c>
      <c r="AD223" s="27">
        <v>-15086.2</v>
      </c>
      <c r="AE223">
        <v>-27153.8</v>
      </c>
      <c r="AF223">
        <v>-15</v>
      </c>
      <c r="AP223">
        <v>193.38183833009435</v>
      </c>
    </row>
    <row r="224" spans="1:42" hidden="1" x14ac:dyDescent="0.2">
      <c r="A224" s="24" t="s">
        <v>770</v>
      </c>
      <c r="B224" t="s">
        <v>1220</v>
      </c>
      <c r="C224" t="s">
        <v>1248</v>
      </c>
      <c r="D224" t="s">
        <v>1246</v>
      </c>
      <c r="F224" t="s">
        <v>1254</v>
      </c>
      <c r="G224" t="s">
        <v>1742</v>
      </c>
      <c r="H224" t="s">
        <v>1264</v>
      </c>
      <c r="I224" t="str">
        <f t="shared" si="3"/>
        <v>AZ18 WHT06_ol42_prof 2</v>
      </c>
      <c r="K224" t="s">
        <v>1249</v>
      </c>
      <c r="L224" s="28">
        <v>44013</v>
      </c>
      <c r="P224">
        <v>45.752519999999997</v>
      </c>
      <c r="Q224">
        <v>40.200189999999999</v>
      </c>
      <c r="R224">
        <v>0.13852900000000001</v>
      </c>
      <c r="T224">
        <v>14.25277</v>
      </c>
      <c r="V224" s="27">
        <v>3.2086999999999997E-2</v>
      </c>
      <c r="W224">
        <v>1.9081000000000001E-2</v>
      </c>
      <c r="X224">
        <v>1.6102999999999999E-2</v>
      </c>
      <c r="Y224">
        <v>0.192661</v>
      </c>
      <c r="Z224">
        <v>0.23164599999999999</v>
      </c>
      <c r="AA224">
        <v>100.8356</v>
      </c>
      <c r="AB224" s="10">
        <v>85.123992977793819</v>
      </c>
      <c r="AD224" s="27">
        <v>-15075.7</v>
      </c>
      <c r="AE224">
        <v>-27159</v>
      </c>
      <c r="AF224">
        <v>-15</v>
      </c>
      <c r="AP224">
        <v>205.09891987798875</v>
      </c>
    </row>
    <row r="225" spans="1:43" hidden="1" x14ac:dyDescent="0.2">
      <c r="A225" s="24" t="s">
        <v>771</v>
      </c>
      <c r="B225" t="s">
        <v>1220</v>
      </c>
      <c r="C225" t="s">
        <v>1248</v>
      </c>
      <c r="D225" t="s">
        <v>1246</v>
      </c>
      <c r="F225" t="s">
        <v>1254</v>
      </c>
      <c r="G225" t="s">
        <v>1742</v>
      </c>
      <c r="H225" t="s">
        <v>1264</v>
      </c>
      <c r="I225" t="str">
        <f t="shared" si="3"/>
        <v>AZ18 WHT06_ol42_prof 2</v>
      </c>
      <c r="K225" t="s">
        <v>1249</v>
      </c>
      <c r="L225" s="28">
        <v>44013</v>
      </c>
      <c r="P225">
        <v>45.768970000000003</v>
      </c>
      <c r="Q225">
        <v>40.232619999999997</v>
      </c>
      <c r="R225">
        <v>0.13319700000000001</v>
      </c>
      <c r="T225">
        <v>14.283849999999999</v>
      </c>
      <c r="V225" s="27">
        <v>3.0584E-2</v>
      </c>
      <c r="W225">
        <v>2.1944000000000002E-2</v>
      </c>
      <c r="X225">
        <v>1.1087E-2</v>
      </c>
      <c r="Y225">
        <v>0.187168</v>
      </c>
      <c r="Z225">
        <v>0.22034500000000001</v>
      </c>
      <c r="AA225">
        <v>100.88979999999999</v>
      </c>
      <c r="AB225" s="10">
        <v>85.100944846494386</v>
      </c>
      <c r="AD225" s="27">
        <v>-15065.1</v>
      </c>
      <c r="AE225">
        <v>-27164.3</v>
      </c>
      <c r="AF225">
        <v>-15</v>
      </c>
      <c r="AP225">
        <v>216.95008015873765</v>
      </c>
    </row>
    <row r="226" spans="1:43" hidden="1" x14ac:dyDescent="0.2">
      <c r="A226" s="24" t="s">
        <v>772</v>
      </c>
      <c r="B226" t="s">
        <v>1220</v>
      </c>
      <c r="C226" t="s">
        <v>1248</v>
      </c>
      <c r="D226" t="s">
        <v>1246</v>
      </c>
      <c r="F226" t="s">
        <v>1254</v>
      </c>
      <c r="G226" t="s">
        <v>1742</v>
      </c>
      <c r="H226" t="s">
        <v>1264</v>
      </c>
      <c r="I226" t="str">
        <f t="shared" si="3"/>
        <v>AZ18 WHT06_ol42_prof 2</v>
      </c>
      <c r="K226" t="s">
        <v>1249</v>
      </c>
      <c r="L226" s="28">
        <v>44013</v>
      </c>
      <c r="P226">
        <v>45.68356</v>
      </c>
      <c r="Q226">
        <v>40.216659999999997</v>
      </c>
      <c r="R226">
        <v>0.126414</v>
      </c>
      <c r="T226">
        <v>14.273020000000001</v>
      </c>
      <c r="V226" s="27">
        <v>2.4764999999999999E-2</v>
      </c>
      <c r="W226">
        <v>1.5767E-2</v>
      </c>
      <c r="X226">
        <v>1.5994999999999999E-2</v>
      </c>
      <c r="Y226">
        <v>0.18329599999999999</v>
      </c>
      <c r="Z226">
        <v>0.222911</v>
      </c>
      <c r="AA226">
        <v>100.7624</v>
      </c>
      <c r="AB226" s="10">
        <v>85.086884560507585</v>
      </c>
      <c r="AD226" s="27">
        <v>-15054.6</v>
      </c>
      <c r="AE226">
        <v>-27169.599999999999</v>
      </c>
      <c r="AF226">
        <v>-15</v>
      </c>
      <c r="AP226">
        <v>228.71188274167503</v>
      </c>
    </row>
    <row r="227" spans="1:43" hidden="1" x14ac:dyDescent="0.2">
      <c r="A227" s="24" t="s">
        <v>773</v>
      </c>
      <c r="B227" t="s">
        <v>1220</v>
      </c>
      <c r="C227" t="s">
        <v>1248</v>
      </c>
      <c r="D227" t="s">
        <v>1246</v>
      </c>
      <c r="F227" t="s">
        <v>1254</v>
      </c>
      <c r="G227" t="s">
        <v>1742</v>
      </c>
      <c r="H227" t="s">
        <v>1264</v>
      </c>
      <c r="I227" t="str">
        <f t="shared" si="3"/>
        <v>AZ18 WHT06_ol42_prof 2</v>
      </c>
      <c r="K227" t="s">
        <v>1249</v>
      </c>
      <c r="L227" s="28">
        <v>44013</v>
      </c>
      <c r="P227">
        <v>45.654719999999998</v>
      </c>
      <c r="Q227">
        <v>40.262079999999997</v>
      </c>
      <c r="R227">
        <v>0.124303</v>
      </c>
      <c r="T227">
        <v>14.39569</v>
      </c>
      <c r="V227" s="27">
        <v>2.8480999999999999E-2</v>
      </c>
      <c r="W227">
        <v>1.7238E-2</v>
      </c>
      <c r="X227">
        <v>1.7468999999999998E-2</v>
      </c>
      <c r="Y227">
        <v>0.20236199999999999</v>
      </c>
      <c r="Z227">
        <v>0.218361</v>
      </c>
      <c r="AA227">
        <v>100.9207</v>
      </c>
      <c r="AB227" s="10">
        <v>84.969898771947655</v>
      </c>
      <c r="AD227" s="27">
        <v>-15044.1</v>
      </c>
      <c r="AE227">
        <v>-27174.9</v>
      </c>
      <c r="AF227">
        <v>-15</v>
      </c>
      <c r="AP227">
        <v>240.47368532461405</v>
      </c>
    </row>
    <row r="228" spans="1:43" hidden="1" x14ac:dyDescent="0.2">
      <c r="A228" s="24" t="s">
        <v>774</v>
      </c>
      <c r="B228" t="s">
        <v>1220</v>
      </c>
      <c r="C228" t="s">
        <v>1248</v>
      </c>
      <c r="D228" t="s">
        <v>1246</v>
      </c>
      <c r="F228" t="s">
        <v>1254</v>
      </c>
      <c r="G228" t="s">
        <v>1742</v>
      </c>
      <c r="H228" t="s">
        <v>1264</v>
      </c>
      <c r="I228" t="str">
        <f t="shared" si="3"/>
        <v>AZ18 WHT06_ol42_prof 2</v>
      </c>
      <c r="K228" t="s">
        <v>1249</v>
      </c>
      <c r="L228" s="28">
        <v>44013</v>
      </c>
      <c r="P228">
        <v>45.677849999999999</v>
      </c>
      <c r="Q228">
        <v>40.253830000000001</v>
      </c>
      <c r="R228">
        <v>0.13508899999999999</v>
      </c>
      <c r="T228">
        <v>14.554819999999999</v>
      </c>
      <c r="V228" s="27">
        <v>3.4089000000000001E-2</v>
      </c>
      <c r="W228">
        <v>1.7878999999999999E-2</v>
      </c>
      <c r="X228">
        <v>1.7985999999999999E-2</v>
      </c>
      <c r="Y228">
        <v>0.19456499999999999</v>
      </c>
      <c r="Z228">
        <v>0.22089300000000001</v>
      </c>
      <c r="AA228">
        <v>101.107</v>
      </c>
      <c r="AB228" s="10">
        <v>84.835479940758944</v>
      </c>
      <c r="AD228" s="27">
        <v>-15033.6</v>
      </c>
      <c r="AE228">
        <v>-27180.2</v>
      </c>
      <c r="AF228">
        <v>-15</v>
      </c>
      <c r="AP228">
        <v>252.23548790755143</v>
      </c>
    </row>
    <row r="229" spans="1:43" hidden="1" x14ac:dyDescent="0.2">
      <c r="A229" s="24" t="s">
        <v>775</v>
      </c>
      <c r="B229" t="s">
        <v>1220</v>
      </c>
      <c r="C229" t="s">
        <v>1248</v>
      </c>
      <c r="D229" t="s">
        <v>1246</v>
      </c>
      <c r="F229" t="s">
        <v>1254</v>
      </c>
      <c r="G229" t="s">
        <v>1742</v>
      </c>
      <c r="H229" t="s">
        <v>1264</v>
      </c>
      <c r="I229" t="str">
        <f t="shared" si="3"/>
        <v>AZ18 WHT06_ol42_prof 2</v>
      </c>
      <c r="K229" t="s">
        <v>1249</v>
      </c>
      <c r="L229" s="28">
        <v>44013</v>
      </c>
      <c r="P229">
        <v>45.573210000000003</v>
      </c>
      <c r="Q229">
        <v>40.270740000000004</v>
      </c>
      <c r="R229">
        <v>0.131165</v>
      </c>
      <c r="T229">
        <v>14.48728</v>
      </c>
      <c r="V229" s="27">
        <v>3.4479000000000003E-2</v>
      </c>
      <c r="W229">
        <v>1.8429000000000001E-2</v>
      </c>
      <c r="X229">
        <v>1.711E-2</v>
      </c>
      <c r="Y229">
        <v>0.215003</v>
      </c>
      <c r="Z229">
        <v>0.21998999999999999</v>
      </c>
      <c r="AA229">
        <v>100.9674</v>
      </c>
      <c r="AB229" s="10">
        <v>84.865788275698606</v>
      </c>
      <c r="AD229" s="27">
        <v>-15023</v>
      </c>
      <c r="AE229">
        <v>-27185.4</v>
      </c>
      <c r="AF229">
        <v>-15</v>
      </c>
      <c r="AP229">
        <v>264.04226562206844</v>
      </c>
    </row>
    <row r="230" spans="1:43" hidden="1" x14ac:dyDescent="0.2">
      <c r="A230" s="24" t="s">
        <v>776</v>
      </c>
      <c r="B230" t="s">
        <v>1220</v>
      </c>
      <c r="C230" t="s">
        <v>1248</v>
      </c>
      <c r="D230" t="s">
        <v>1246</v>
      </c>
      <c r="F230" t="s">
        <v>1254</v>
      </c>
      <c r="G230" t="s">
        <v>1742</v>
      </c>
      <c r="H230" t="s">
        <v>1264</v>
      </c>
      <c r="I230" t="str">
        <f t="shared" si="3"/>
        <v>AZ18 WHT06_ol42_prof 2</v>
      </c>
      <c r="K230" t="s">
        <v>1249</v>
      </c>
      <c r="L230" s="28">
        <v>44013</v>
      </c>
      <c r="P230">
        <v>45.619219999999999</v>
      </c>
      <c r="Q230">
        <v>40.262090000000001</v>
      </c>
      <c r="R230">
        <v>0.12554599999999999</v>
      </c>
      <c r="T230">
        <v>14.538970000000001</v>
      </c>
      <c r="V230" s="27">
        <v>2.4670000000000001E-2</v>
      </c>
      <c r="W230">
        <v>1.2858E-2</v>
      </c>
      <c r="X230">
        <v>1.3863E-2</v>
      </c>
      <c r="Y230">
        <v>0.184335</v>
      </c>
      <c r="Z230">
        <v>0.19538</v>
      </c>
      <c r="AA230">
        <v>100.9769</v>
      </c>
      <c r="AB230" s="10">
        <v>84.832969667276785</v>
      </c>
      <c r="AD230" s="27">
        <v>-15012.5</v>
      </c>
      <c r="AE230">
        <v>-27190.7</v>
      </c>
      <c r="AF230">
        <v>-15</v>
      </c>
      <c r="AP230">
        <v>275.80406820500582</v>
      </c>
    </row>
    <row r="231" spans="1:43" hidden="1" x14ac:dyDescent="0.2">
      <c r="A231" s="24" t="s">
        <v>777</v>
      </c>
      <c r="B231" t="s">
        <v>1220</v>
      </c>
      <c r="C231" t="s">
        <v>1248</v>
      </c>
      <c r="D231" t="s">
        <v>1246</v>
      </c>
      <c r="F231" t="s">
        <v>1254</v>
      </c>
      <c r="G231" t="s">
        <v>1742</v>
      </c>
      <c r="H231" t="s">
        <v>1264</v>
      </c>
      <c r="I231" t="str">
        <f t="shared" si="3"/>
        <v>AZ18 WHT06_ol42_prof 2</v>
      </c>
      <c r="K231" t="s">
        <v>1249</v>
      </c>
      <c r="L231" s="28">
        <v>44013</v>
      </c>
      <c r="P231">
        <v>45.695099999999996</v>
      </c>
      <c r="Q231">
        <v>40.126249999999999</v>
      </c>
      <c r="R231">
        <v>0.13681199999999999</v>
      </c>
      <c r="T231">
        <v>14.463340000000001</v>
      </c>
      <c r="V231" s="27">
        <v>3.0587E-2</v>
      </c>
      <c r="W231">
        <v>1.4839E-2</v>
      </c>
      <c r="X231">
        <v>1.2959E-2</v>
      </c>
      <c r="Y231">
        <v>0.212839</v>
      </c>
      <c r="Z231">
        <v>0.230182</v>
      </c>
      <c r="AA231">
        <v>100.9229</v>
      </c>
      <c r="AB231" s="10">
        <v>84.921249179840075</v>
      </c>
      <c r="AD231" s="27">
        <v>-15002</v>
      </c>
      <c r="AE231">
        <v>-27196</v>
      </c>
      <c r="AF231">
        <v>-15</v>
      </c>
      <c r="AP231">
        <v>287.5658707879432</v>
      </c>
    </row>
    <row r="232" spans="1:43" hidden="1" x14ac:dyDescent="0.2">
      <c r="A232" s="24" t="s">
        <v>147</v>
      </c>
      <c r="B232" t="s">
        <v>1221</v>
      </c>
      <c r="C232" t="s">
        <v>1248</v>
      </c>
      <c r="D232" t="s">
        <v>1245</v>
      </c>
      <c r="F232" t="s">
        <v>1255</v>
      </c>
      <c r="G232" t="s">
        <v>1742</v>
      </c>
      <c r="H232" t="s">
        <v>1263</v>
      </c>
      <c r="I232" t="str">
        <f>_xlfn.CONCAT(K232,"_",F232,"_",H232)</f>
        <v>AZ18 WHT06_ol43_prof 1</v>
      </c>
      <c r="K232" t="s">
        <v>1249</v>
      </c>
      <c r="L232" s="28">
        <v>44013</v>
      </c>
      <c r="M232" t="s">
        <v>1525</v>
      </c>
      <c r="N232" t="s">
        <v>1742</v>
      </c>
      <c r="P232">
        <v>0.39019999999999999</v>
      </c>
      <c r="Q232">
        <v>2.987638</v>
      </c>
      <c r="R232">
        <v>0.13248699999999999</v>
      </c>
      <c r="T232">
        <v>8.4353940000000005</v>
      </c>
      <c r="V232" s="27">
        <v>2.3796000000000001E-2</v>
      </c>
      <c r="W232">
        <v>0.17982600000000001</v>
      </c>
      <c r="X232">
        <v>0.59969099999999997</v>
      </c>
      <c r="Y232">
        <v>0.12806000000000001</v>
      </c>
      <c r="Z232">
        <v>3.7812999999999999E-2</v>
      </c>
      <c r="AA232">
        <v>12.914899999999999</v>
      </c>
      <c r="AD232" s="27">
        <v>-17579</v>
      </c>
      <c r="AE232">
        <v>-29435</v>
      </c>
      <c r="AF232">
        <v>25</v>
      </c>
      <c r="AP232">
        <v>0</v>
      </c>
      <c r="AQ232" t="s">
        <v>1791</v>
      </c>
    </row>
    <row r="233" spans="1:43" hidden="1" x14ac:dyDescent="0.2">
      <c r="A233" s="24" t="s">
        <v>778</v>
      </c>
      <c r="B233" t="s">
        <v>1221</v>
      </c>
      <c r="C233" t="s">
        <v>1248</v>
      </c>
      <c r="D233" t="s">
        <v>1245</v>
      </c>
      <c r="F233" t="s">
        <v>1255</v>
      </c>
      <c r="G233" t="s">
        <v>1742</v>
      </c>
      <c r="H233" t="s">
        <v>1263</v>
      </c>
      <c r="I233" t="str">
        <f t="shared" si="3"/>
        <v>AZ18 WHT06_ol43_prof 1</v>
      </c>
      <c r="K233" t="s">
        <v>1249</v>
      </c>
      <c r="L233" s="28">
        <v>44013</v>
      </c>
      <c r="M233" t="s">
        <v>1525</v>
      </c>
      <c r="N233" t="s">
        <v>1742</v>
      </c>
      <c r="P233">
        <v>40.044800000000002</v>
      </c>
      <c r="Q233">
        <v>36.775910000000003</v>
      </c>
      <c r="R233">
        <v>0.33321400000000001</v>
      </c>
      <c r="T233">
        <v>15.976380000000001</v>
      </c>
      <c r="V233" s="27">
        <v>1.5161000000000001E-2</v>
      </c>
      <c r="W233">
        <v>4.1857999999999999E-2</v>
      </c>
      <c r="X233">
        <v>2.3900000000000001E-2</v>
      </c>
      <c r="Y233">
        <v>0.26833000000000001</v>
      </c>
      <c r="Z233">
        <v>9.1049000000000005E-2</v>
      </c>
      <c r="AA233">
        <v>93.570599999999999</v>
      </c>
      <c r="AB233" s="10">
        <v>81.711932963626467</v>
      </c>
      <c r="AD233" s="27">
        <v>-17576.8</v>
      </c>
      <c r="AE233">
        <v>-29436.1</v>
      </c>
      <c r="AF233">
        <v>25</v>
      </c>
      <c r="AP233">
        <v>2.459674775249769</v>
      </c>
      <c r="AQ233" t="s">
        <v>1791</v>
      </c>
    </row>
    <row r="234" spans="1:43" hidden="1" x14ac:dyDescent="0.2">
      <c r="A234" s="24" t="s">
        <v>779</v>
      </c>
      <c r="B234" t="s">
        <v>1221</v>
      </c>
      <c r="C234" t="s">
        <v>1248</v>
      </c>
      <c r="D234" t="s">
        <v>1245</v>
      </c>
      <c r="F234" t="s">
        <v>1255</v>
      </c>
      <c r="G234" t="s">
        <v>1742</v>
      </c>
      <c r="H234" t="s">
        <v>1263</v>
      </c>
      <c r="I234" t="str">
        <f t="shared" si="3"/>
        <v>AZ18 WHT06_ol43_prof 1</v>
      </c>
      <c r="K234" t="s">
        <v>1249</v>
      </c>
      <c r="L234" s="28">
        <v>44013</v>
      </c>
      <c r="M234" t="s">
        <v>1525</v>
      </c>
      <c r="N234" t="s">
        <v>1742</v>
      </c>
      <c r="P234">
        <v>42.674390000000002</v>
      </c>
      <c r="Q234">
        <v>38.417319999999997</v>
      </c>
      <c r="R234">
        <v>0.30732599999999999</v>
      </c>
      <c r="T234">
        <v>15.0861</v>
      </c>
      <c r="V234" s="27">
        <v>1.8189E-2</v>
      </c>
      <c r="W234">
        <v>3.4845000000000001E-2</v>
      </c>
      <c r="X234">
        <v>2.1673999999999999E-2</v>
      </c>
      <c r="Y234">
        <v>0.241448</v>
      </c>
      <c r="Z234">
        <v>0.10352500000000001</v>
      </c>
      <c r="AA234">
        <v>96.904820000000001</v>
      </c>
      <c r="AB234" s="10">
        <v>83.450376118667762</v>
      </c>
      <c r="AD234" s="27">
        <v>-17574.5</v>
      </c>
      <c r="AE234">
        <v>-29437.200000000001</v>
      </c>
      <c r="AF234">
        <v>25</v>
      </c>
      <c r="AP234">
        <v>5.0091845320464472</v>
      </c>
      <c r="AQ234" t="s">
        <v>1791</v>
      </c>
    </row>
    <row r="235" spans="1:43" hidden="1" x14ac:dyDescent="0.2">
      <c r="A235" s="24" t="s">
        <v>780</v>
      </c>
      <c r="B235" t="s">
        <v>1221</v>
      </c>
      <c r="C235" t="s">
        <v>1248</v>
      </c>
      <c r="D235" t="s">
        <v>1245</v>
      </c>
      <c r="F235" t="s">
        <v>1255</v>
      </c>
      <c r="G235" t="s">
        <v>1742</v>
      </c>
      <c r="H235" t="s">
        <v>1263</v>
      </c>
      <c r="I235" t="str">
        <f t="shared" si="3"/>
        <v>AZ18 WHT06_ol43_prof 1</v>
      </c>
      <c r="K235" t="s">
        <v>1249</v>
      </c>
      <c r="L235" s="28">
        <v>44013</v>
      </c>
      <c r="P235">
        <v>43.41254</v>
      </c>
      <c r="Q235">
        <v>38.746720000000003</v>
      </c>
      <c r="R235">
        <v>0.289775</v>
      </c>
      <c r="T235">
        <v>14.74506</v>
      </c>
      <c r="V235" s="27">
        <v>1.3636000000000001E-2</v>
      </c>
      <c r="W235">
        <v>2.4612999999999999E-2</v>
      </c>
      <c r="X235">
        <v>2.8275999999999999E-2</v>
      </c>
      <c r="Y235">
        <v>0.22284200000000001</v>
      </c>
      <c r="Z235">
        <v>0.11761099999999999</v>
      </c>
      <c r="AA235">
        <v>97.601070000000007</v>
      </c>
      <c r="AB235" s="10">
        <v>83.995653274135705</v>
      </c>
      <c r="AD235" s="27">
        <v>-17572.2</v>
      </c>
      <c r="AE235">
        <v>-29438.2</v>
      </c>
      <c r="AF235">
        <v>25</v>
      </c>
      <c r="AP235">
        <v>7.517171772842671</v>
      </c>
      <c r="AQ235" t="s">
        <v>1791</v>
      </c>
    </row>
    <row r="236" spans="1:43" hidden="1" x14ac:dyDescent="0.2">
      <c r="A236" s="24" t="s">
        <v>781</v>
      </c>
      <c r="B236" t="s">
        <v>1221</v>
      </c>
      <c r="C236" t="s">
        <v>1248</v>
      </c>
      <c r="D236" t="s">
        <v>1245</v>
      </c>
      <c r="F236" t="s">
        <v>1255</v>
      </c>
      <c r="G236" t="s">
        <v>1742</v>
      </c>
      <c r="H236" t="s">
        <v>1263</v>
      </c>
      <c r="I236" t="str">
        <f t="shared" si="3"/>
        <v>AZ18 WHT06_ol43_prof 1</v>
      </c>
      <c r="K236" t="s">
        <v>1249</v>
      </c>
      <c r="L236" s="28">
        <v>44013</v>
      </c>
      <c r="P236">
        <v>43.904710000000001</v>
      </c>
      <c r="Q236">
        <v>38.855339999999998</v>
      </c>
      <c r="R236">
        <v>0.27346599999999999</v>
      </c>
      <c r="T236">
        <v>14.489610000000001</v>
      </c>
      <c r="V236" s="27">
        <v>1.2262E-2</v>
      </c>
      <c r="W236">
        <v>2.0759E-2</v>
      </c>
      <c r="X236">
        <v>2.6988999999999999E-2</v>
      </c>
      <c r="Y236">
        <v>0.235402</v>
      </c>
      <c r="Z236">
        <v>0.130222</v>
      </c>
      <c r="AA236">
        <v>97.948759999999993</v>
      </c>
      <c r="AB236" s="10">
        <v>84.378360663355124</v>
      </c>
      <c r="AD236" s="27">
        <v>-17570</v>
      </c>
      <c r="AE236">
        <v>-29439.3</v>
      </c>
      <c r="AF236">
        <v>25</v>
      </c>
      <c r="AP236">
        <v>9.9768465480924391</v>
      </c>
      <c r="AQ236" t="s">
        <v>1791</v>
      </c>
    </row>
    <row r="237" spans="1:43" hidden="1" x14ac:dyDescent="0.2">
      <c r="A237" s="24" t="s">
        <v>782</v>
      </c>
      <c r="B237" t="s">
        <v>1221</v>
      </c>
      <c r="C237" t="s">
        <v>1248</v>
      </c>
      <c r="D237" t="s">
        <v>1245</v>
      </c>
      <c r="F237" t="s">
        <v>1255</v>
      </c>
      <c r="G237" t="s">
        <v>1742</v>
      </c>
      <c r="H237" t="s">
        <v>1263</v>
      </c>
      <c r="I237" t="str">
        <f t="shared" si="3"/>
        <v>AZ18 WHT06_ol43_prof 1</v>
      </c>
      <c r="K237" t="s">
        <v>1249</v>
      </c>
      <c r="L237" s="28">
        <v>44013</v>
      </c>
      <c r="P237">
        <v>44.191279999999999</v>
      </c>
      <c r="Q237">
        <v>39.01728</v>
      </c>
      <c r="R237">
        <v>0.25083699999999998</v>
      </c>
      <c r="T237">
        <v>14.158810000000001</v>
      </c>
      <c r="V237" s="27">
        <v>1.4466E-2</v>
      </c>
      <c r="W237">
        <v>1.7780000000000001E-2</v>
      </c>
      <c r="X237">
        <v>1.8023000000000001E-2</v>
      </c>
      <c r="Y237">
        <v>0.210096</v>
      </c>
      <c r="Z237">
        <v>0.13199</v>
      </c>
      <c r="AA237">
        <v>98.010570000000001</v>
      </c>
      <c r="AB237" s="10">
        <v>84.764570449240779</v>
      </c>
      <c r="AD237" s="27">
        <v>-17567.7</v>
      </c>
      <c r="AE237">
        <v>-29440.400000000001</v>
      </c>
      <c r="AF237">
        <v>25</v>
      </c>
      <c r="AP237">
        <v>12.526356304889116</v>
      </c>
      <c r="AQ237" t="s">
        <v>1791</v>
      </c>
    </row>
    <row r="238" spans="1:43" hidden="1" x14ac:dyDescent="0.2">
      <c r="A238" s="24" t="s">
        <v>783</v>
      </c>
      <c r="B238" t="s">
        <v>1221</v>
      </c>
      <c r="C238" t="s">
        <v>1248</v>
      </c>
      <c r="D238" t="s">
        <v>1245</v>
      </c>
      <c r="F238" t="s">
        <v>1255</v>
      </c>
      <c r="G238" t="s">
        <v>1742</v>
      </c>
      <c r="H238" t="s">
        <v>1263</v>
      </c>
      <c r="I238" t="str">
        <f t="shared" si="3"/>
        <v>AZ18 WHT06_ol43_prof 1</v>
      </c>
      <c r="K238" t="s">
        <v>1249</v>
      </c>
      <c r="L238" s="28">
        <v>44013</v>
      </c>
      <c r="P238">
        <v>44.51052</v>
      </c>
      <c r="Q238">
        <v>39.266680000000001</v>
      </c>
      <c r="R238">
        <v>0.22575000000000001</v>
      </c>
      <c r="T238">
        <v>13.843780000000001</v>
      </c>
      <c r="V238" s="27">
        <v>1.4938E-2</v>
      </c>
      <c r="W238">
        <v>1.0371E-2</v>
      </c>
      <c r="X238">
        <v>2.3029999999999998E-2</v>
      </c>
      <c r="Y238">
        <v>0.19497999999999999</v>
      </c>
      <c r="Z238">
        <v>0.16612099999999999</v>
      </c>
      <c r="AA238">
        <v>98.256180000000001</v>
      </c>
      <c r="AB238" s="10">
        <v>85.144167619474359</v>
      </c>
      <c r="AD238" s="27">
        <v>-17565.5</v>
      </c>
      <c r="AE238">
        <v>-29441.5</v>
      </c>
      <c r="AF238">
        <v>25</v>
      </c>
      <c r="AP238">
        <v>14.986031080138886</v>
      </c>
      <c r="AQ238" t="s">
        <v>1791</v>
      </c>
    </row>
    <row r="239" spans="1:43" hidden="1" x14ac:dyDescent="0.2">
      <c r="A239" s="24" t="s">
        <v>784</v>
      </c>
      <c r="B239" t="s">
        <v>1221</v>
      </c>
      <c r="C239" t="s">
        <v>1248</v>
      </c>
      <c r="D239" t="s">
        <v>1245</v>
      </c>
      <c r="F239" t="s">
        <v>1255</v>
      </c>
      <c r="G239" t="s">
        <v>1742</v>
      </c>
      <c r="H239" t="s">
        <v>1263</v>
      </c>
      <c r="I239" t="str">
        <f t="shared" si="3"/>
        <v>AZ18 WHT06_ol43_prof 1</v>
      </c>
      <c r="K239" t="s">
        <v>1249</v>
      </c>
      <c r="L239" s="28">
        <v>44013</v>
      </c>
      <c r="P239">
        <v>44.93338</v>
      </c>
      <c r="Q239">
        <v>39.361179999999997</v>
      </c>
      <c r="R239">
        <v>0.21240899999999999</v>
      </c>
      <c r="T239">
        <v>14.047639999999999</v>
      </c>
      <c r="V239" s="27">
        <v>1.3408E-2</v>
      </c>
      <c r="W239">
        <v>1.3091999999999999E-2</v>
      </c>
      <c r="X239">
        <v>2.4153000000000001E-2</v>
      </c>
      <c r="Y239">
        <v>0.185027</v>
      </c>
      <c r="Z239">
        <v>0.14965800000000001</v>
      </c>
      <c r="AA239">
        <v>98.939940000000007</v>
      </c>
      <c r="AB239" s="10">
        <v>85.078741163344077</v>
      </c>
      <c r="AD239" s="27">
        <v>-17563.2</v>
      </c>
      <c r="AE239">
        <v>-29442.6</v>
      </c>
      <c r="AF239">
        <v>25</v>
      </c>
      <c r="AP239">
        <v>17.535540836933993</v>
      </c>
      <c r="AQ239" t="s">
        <v>1791</v>
      </c>
    </row>
    <row r="240" spans="1:43" hidden="1" x14ac:dyDescent="0.2">
      <c r="A240" s="24" t="s">
        <v>785</v>
      </c>
      <c r="B240" t="s">
        <v>1221</v>
      </c>
      <c r="C240" t="s">
        <v>1248</v>
      </c>
      <c r="D240" t="s">
        <v>1245</v>
      </c>
      <c r="F240" t="s">
        <v>1255</v>
      </c>
      <c r="G240" t="s">
        <v>1742</v>
      </c>
      <c r="H240" t="s">
        <v>1263</v>
      </c>
      <c r="I240" t="str">
        <f t="shared" si="3"/>
        <v>AZ18 WHT06_ol43_prof 1</v>
      </c>
      <c r="K240" t="s">
        <v>1249</v>
      </c>
      <c r="L240" s="28">
        <v>44013</v>
      </c>
      <c r="P240">
        <v>44.978499999999997</v>
      </c>
      <c r="Q240">
        <v>39.384520000000002</v>
      </c>
      <c r="R240">
        <v>0.20222599999999999</v>
      </c>
      <c r="T240">
        <v>13.827109999999999</v>
      </c>
      <c r="V240" s="27">
        <v>2.3824999999999999E-2</v>
      </c>
      <c r="W240">
        <v>1.6365999999999999E-2</v>
      </c>
      <c r="X240">
        <v>2.0142E-2</v>
      </c>
      <c r="Y240">
        <v>0.20358699999999999</v>
      </c>
      <c r="Z240">
        <v>0.178843</v>
      </c>
      <c r="AA240">
        <v>98.83511</v>
      </c>
      <c r="AB240" s="10">
        <v>85.291100065089893</v>
      </c>
      <c r="AD240" s="27">
        <v>-17561</v>
      </c>
      <c r="AE240">
        <v>-29443.599999999999</v>
      </c>
      <c r="AF240">
        <v>25</v>
      </c>
      <c r="AP240">
        <v>19.95215003165357</v>
      </c>
      <c r="AQ240" t="s">
        <v>1791</v>
      </c>
    </row>
    <row r="241" spans="1:43" hidden="1" x14ac:dyDescent="0.2">
      <c r="A241" s="24" t="s">
        <v>786</v>
      </c>
      <c r="B241" t="s">
        <v>1221</v>
      </c>
      <c r="C241" t="s">
        <v>1248</v>
      </c>
      <c r="D241" t="s">
        <v>1245</v>
      </c>
      <c r="F241" t="s">
        <v>1255</v>
      </c>
      <c r="G241" t="s">
        <v>1742</v>
      </c>
      <c r="H241" t="s">
        <v>1263</v>
      </c>
      <c r="I241" t="str">
        <f t="shared" si="3"/>
        <v>AZ18 WHT06_ol43_prof 1</v>
      </c>
      <c r="K241" t="s">
        <v>1249</v>
      </c>
      <c r="L241" s="28">
        <v>44013</v>
      </c>
      <c r="P241">
        <v>45.07752</v>
      </c>
      <c r="Q241">
        <v>39.420520000000003</v>
      </c>
      <c r="R241">
        <v>0.19612399999999999</v>
      </c>
      <c r="T241">
        <v>13.89404</v>
      </c>
      <c r="V241" s="27">
        <v>1.4355E-2</v>
      </c>
      <c r="W241">
        <v>9.9570000000000006E-3</v>
      </c>
      <c r="X241">
        <v>1.7461000000000001E-2</v>
      </c>
      <c r="Y241">
        <v>0.204955</v>
      </c>
      <c r="Z241">
        <v>0.18787400000000001</v>
      </c>
      <c r="AA241">
        <v>99.022810000000007</v>
      </c>
      <c r="AB241" s="10">
        <v>85.258074904663587</v>
      </c>
      <c r="AD241" s="27">
        <v>-17558.7</v>
      </c>
      <c r="AE241">
        <v>-29444.7</v>
      </c>
      <c r="AF241">
        <v>25</v>
      </c>
      <c r="AP241">
        <v>22.501659788450247</v>
      </c>
      <c r="AQ241" t="s">
        <v>1791</v>
      </c>
    </row>
    <row r="242" spans="1:43" hidden="1" x14ac:dyDescent="0.2">
      <c r="A242" s="24" t="s">
        <v>787</v>
      </c>
      <c r="B242" t="s">
        <v>1221</v>
      </c>
      <c r="C242" t="s">
        <v>1248</v>
      </c>
      <c r="D242" t="s">
        <v>1245</v>
      </c>
      <c r="F242" t="s">
        <v>1255</v>
      </c>
      <c r="G242" t="s">
        <v>1742</v>
      </c>
      <c r="H242" t="s">
        <v>1263</v>
      </c>
      <c r="I242" t="str">
        <f t="shared" si="3"/>
        <v>AZ18 WHT06_ol43_prof 1</v>
      </c>
      <c r="K242" t="s">
        <v>1249</v>
      </c>
      <c r="L242" s="28">
        <v>44013</v>
      </c>
      <c r="P242">
        <v>45.167079999999999</v>
      </c>
      <c r="Q242">
        <v>39.485790000000001</v>
      </c>
      <c r="R242">
        <v>0.188667</v>
      </c>
      <c r="T242">
        <v>13.71</v>
      </c>
      <c r="V242" s="27">
        <v>1.4605E-2</v>
      </c>
      <c r="W242">
        <v>1.5952000000000001E-2</v>
      </c>
      <c r="X242">
        <v>1.6941999999999999E-2</v>
      </c>
      <c r="Y242">
        <v>0.18501899999999999</v>
      </c>
      <c r="Z242">
        <v>0.20801900000000001</v>
      </c>
      <c r="AA242">
        <v>98.992069999999998</v>
      </c>
      <c r="AB242" s="10">
        <v>85.449583615248883</v>
      </c>
      <c r="AD242" s="27">
        <v>-17556.5</v>
      </c>
      <c r="AE242">
        <v>-29445.8</v>
      </c>
      <c r="AF242">
        <v>25</v>
      </c>
      <c r="AP242">
        <v>24.961334563700017</v>
      </c>
      <c r="AQ242" t="s">
        <v>1791</v>
      </c>
    </row>
    <row r="243" spans="1:43" hidden="1" x14ac:dyDescent="0.2">
      <c r="A243" s="24" t="s">
        <v>788</v>
      </c>
      <c r="B243" t="s">
        <v>1221</v>
      </c>
      <c r="C243" t="s">
        <v>1248</v>
      </c>
      <c r="D243" t="s">
        <v>1245</v>
      </c>
      <c r="F243" t="s">
        <v>1255</v>
      </c>
      <c r="G243" t="s">
        <v>1742</v>
      </c>
      <c r="H243" t="s">
        <v>1263</v>
      </c>
      <c r="I243" t="str">
        <f t="shared" si="3"/>
        <v>AZ18 WHT06_ol43_prof 1</v>
      </c>
      <c r="K243" t="s">
        <v>1249</v>
      </c>
      <c r="L243" s="28">
        <v>44013</v>
      </c>
      <c r="P243">
        <v>45.322620000000001</v>
      </c>
      <c r="Q243">
        <v>39.607210000000002</v>
      </c>
      <c r="R243">
        <v>0.17837500000000001</v>
      </c>
      <c r="T243">
        <v>13.83272</v>
      </c>
      <c r="V243" s="27">
        <v>1.9577000000000001E-2</v>
      </c>
      <c r="W243">
        <v>9.5440000000000004E-3</v>
      </c>
      <c r="X243">
        <v>2.3293000000000001E-2</v>
      </c>
      <c r="Y243">
        <v>0.20055799999999999</v>
      </c>
      <c r="Z243">
        <v>0.1923</v>
      </c>
      <c r="AA243">
        <v>99.386200000000002</v>
      </c>
      <c r="AB243" s="10">
        <v>85.381401748519892</v>
      </c>
      <c r="AD243" s="27">
        <v>-17554.2</v>
      </c>
      <c r="AE243">
        <v>-29446.9</v>
      </c>
      <c r="AF243">
        <v>25</v>
      </c>
      <c r="AP243">
        <v>27.510844320496695</v>
      </c>
      <c r="AQ243" t="s">
        <v>1791</v>
      </c>
    </row>
    <row r="244" spans="1:43" hidden="1" x14ac:dyDescent="0.2">
      <c r="A244" s="24" t="s">
        <v>789</v>
      </c>
      <c r="B244" t="s">
        <v>1221</v>
      </c>
      <c r="C244" t="s">
        <v>1248</v>
      </c>
      <c r="D244" t="s">
        <v>1245</v>
      </c>
      <c r="F244" t="s">
        <v>1255</v>
      </c>
      <c r="G244" t="s">
        <v>1742</v>
      </c>
      <c r="H244" t="s">
        <v>1263</v>
      </c>
      <c r="I244" t="str">
        <f t="shared" si="3"/>
        <v>AZ18 WHT06_ol43_prof 1</v>
      </c>
      <c r="K244" t="s">
        <v>1249</v>
      </c>
      <c r="L244" s="28">
        <v>44013</v>
      </c>
      <c r="P244">
        <v>45.313229999999997</v>
      </c>
      <c r="Q244">
        <v>39.662559999999999</v>
      </c>
      <c r="R244">
        <v>0.17543</v>
      </c>
      <c r="T244">
        <v>13.60275</v>
      </c>
      <c r="V244" s="27">
        <v>2.0198000000000001E-2</v>
      </c>
      <c r="W244">
        <v>1.614E-3</v>
      </c>
      <c r="X244">
        <v>1.7944000000000002E-2</v>
      </c>
      <c r="Y244">
        <v>0.200352</v>
      </c>
      <c r="Z244">
        <v>0.20382900000000001</v>
      </c>
      <c r="AA244">
        <v>99.197900000000004</v>
      </c>
      <c r="AB244" s="10">
        <v>85.586855128135412</v>
      </c>
      <c r="AD244" s="27">
        <v>-17551.900000000001</v>
      </c>
      <c r="AE244">
        <v>-29448</v>
      </c>
      <c r="AF244">
        <v>25</v>
      </c>
      <c r="AP244">
        <v>30.060354077291802</v>
      </c>
      <c r="AQ244" t="s">
        <v>1791</v>
      </c>
    </row>
    <row r="245" spans="1:43" hidden="1" x14ac:dyDescent="0.2">
      <c r="A245" s="24" t="s">
        <v>790</v>
      </c>
      <c r="B245" t="s">
        <v>1221</v>
      </c>
      <c r="C245" t="s">
        <v>1248</v>
      </c>
      <c r="D245" t="s">
        <v>1245</v>
      </c>
      <c r="F245" t="s">
        <v>1255</v>
      </c>
      <c r="G245" t="s">
        <v>1742</v>
      </c>
      <c r="H245" t="s">
        <v>1263</v>
      </c>
      <c r="I245" t="str">
        <f t="shared" si="3"/>
        <v>AZ18 WHT06_ol43_prof 1</v>
      </c>
      <c r="K245" t="s">
        <v>1249</v>
      </c>
      <c r="L245" s="28">
        <v>44013</v>
      </c>
      <c r="P245">
        <v>45.731119999999997</v>
      </c>
      <c r="Q245">
        <v>39.819290000000002</v>
      </c>
      <c r="R245">
        <v>0.16947999999999999</v>
      </c>
      <c r="T245">
        <v>13.32793</v>
      </c>
      <c r="V245" s="27">
        <v>1.9203000000000001E-2</v>
      </c>
      <c r="W245">
        <v>1.4445E-2</v>
      </c>
      <c r="X245">
        <v>1.5654000000000001E-2</v>
      </c>
      <c r="Y245">
        <v>0.20322000000000001</v>
      </c>
      <c r="Z245">
        <v>0.24288699999999999</v>
      </c>
      <c r="AA245">
        <v>99.543239999999997</v>
      </c>
      <c r="AB245" s="10">
        <v>85.948043478942211</v>
      </c>
      <c r="AD245" s="27">
        <v>-17549.7</v>
      </c>
      <c r="AE245">
        <v>-29449</v>
      </c>
      <c r="AF245">
        <v>25</v>
      </c>
      <c r="AP245">
        <v>32.476963272011375</v>
      </c>
    </row>
    <row r="246" spans="1:43" hidden="1" x14ac:dyDescent="0.2">
      <c r="A246" s="24" t="s">
        <v>791</v>
      </c>
      <c r="B246" t="s">
        <v>1221</v>
      </c>
      <c r="C246" t="s">
        <v>1248</v>
      </c>
      <c r="D246" t="s">
        <v>1245</v>
      </c>
      <c r="F246" t="s">
        <v>1255</v>
      </c>
      <c r="G246" t="s">
        <v>1742</v>
      </c>
      <c r="H246" t="s">
        <v>1263</v>
      </c>
      <c r="I246" t="str">
        <f t="shared" si="3"/>
        <v>AZ18 WHT06_ol43_prof 1</v>
      </c>
      <c r="K246" t="s">
        <v>1249</v>
      </c>
      <c r="L246" s="28">
        <v>44013</v>
      </c>
      <c r="P246">
        <v>46.393129999999999</v>
      </c>
      <c r="Q246">
        <v>39.855350000000001</v>
      </c>
      <c r="R246">
        <v>0.13395000000000001</v>
      </c>
      <c r="T246">
        <v>12.478759999999999</v>
      </c>
      <c r="V246" s="27">
        <v>1.5886000000000001E-2</v>
      </c>
      <c r="W246">
        <v>8.4580000000000002E-3</v>
      </c>
      <c r="X246">
        <v>1.5986E-2</v>
      </c>
      <c r="Y246">
        <v>0.175736</v>
      </c>
      <c r="Z246">
        <v>0.29059400000000002</v>
      </c>
      <c r="AA246">
        <v>99.367850000000004</v>
      </c>
      <c r="AB246" s="10">
        <v>86.889083495740806</v>
      </c>
      <c r="AD246" s="27">
        <v>-17547.400000000001</v>
      </c>
      <c r="AE246">
        <v>-29450.1</v>
      </c>
      <c r="AF246">
        <v>25</v>
      </c>
      <c r="AP246">
        <v>35.026473028806485</v>
      </c>
    </row>
    <row r="247" spans="1:43" hidden="1" x14ac:dyDescent="0.2">
      <c r="A247" s="24" t="s">
        <v>792</v>
      </c>
      <c r="B247" t="s">
        <v>1221</v>
      </c>
      <c r="C247" t="s">
        <v>1248</v>
      </c>
      <c r="D247" t="s">
        <v>1245</v>
      </c>
      <c r="F247" t="s">
        <v>1255</v>
      </c>
      <c r="G247" t="s">
        <v>1742</v>
      </c>
      <c r="H247" t="s">
        <v>1263</v>
      </c>
      <c r="I247" t="str">
        <f t="shared" si="3"/>
        <v>AZ18 WHT06_ol43_prof 1</v>
      </c>
      <c r="K247" t="s">
        <v>1249</v>
      </c>
      <c r="L247" s="28">
        <v>44013</v>
      </c>
      <c r="P247">
        <v>47.233440000000002</v>
      </c>
      <c r="Q247">
        <v>40.054459999999999</v>
      </c>
      <c r="R247">
        <v>7.4469999999999995E-2</v>
      </c>
      <c r="T247">
        <v>11.64804</v>
      </c>
      <c r="V247" s="27"/>
      <c r="W247">
        <v>3.6570000000000001E-3</v>
      </c>
      <c r="X247">
        <v>1.6420000000000001E-2</v>
      </c>
      <c r="Y247">
        <v>0.167411</v>
      </c>
      <c r="Z247">
        <v>0.331011</v>
      </c>
      <c r="AA247">
        <v>99.528930000000003</v>
      </c>
      <c r="AB247" s="10">
        <v>87.847084575258194</v>
      </c>
      <c r="AD247" s="27">
        <v>-17545.2</v>
      </c>
      <c r="AE247">
        <v>-29451.200000000001</v>
      </c>
      <c r="AF247">
        <v>25</v>
      </c>
      <c r="AP247">
        <v>37.486147804057879</v>
      </c>
    </row>
    <row r="248" spans="1:43" hidden="1" x14ac:dyDescent="0.2">
      <c r="A248" s="24" t="s">
        <v>793</v>
      </c>
      <c r="B248" t="s">
        <v>1221</v>
      </c>
      <c r="C248" t="s">
        <v>1248</v>
      </c>
      <c r="D248" t="s">
        <v>1245</v>
      </c>
      <c r="F248" t="s">
        <v>1255</v>
      </c>
      <c r="G248" t="s">
        <v>1742</v>
      </c>
      <c r="H248" t="s">
        <v>1263</v>
      </c>
      <c r="I248" t="str">
        <f t="shared" si="3"/>
        <v>AZ18 WHT06_ol43_prof 1</v>
      </c>
      <c r="K248" t="s">
        <v>1249</v>
      </c>
      <c r="L248" s="28">
        <v>44013</v>
      </c>
      <c r="P248">
        <v>47.673110000000001</v>
      </c>
      <c r="Q248">
        <v>40.367319999999999</v>
      </c>
      <c r="R248">
        <v>5.5247999999999998E-2</v>
      </c>
      <c r="T248">
        <v>11.066599999999999</v>
      </c>
      <c r="V248" s="27"/>
      <c r="X248">
        <v>1.0041E-2</v>
      </c>
      <c r="Y248">
        <v>0.184562</v>
      </c>
      <c r="Z248">
        <v>0.35194700000000001</v>
      </c>
      <c r="AA248">
        <v>99.708870000000005</v>
      </c>
      <c r="AB248" s="10">
        <v>88.478048523244254</v>
      </c>
      <c r="AD248" s="27">
        <v>-17542.900000000001</v>
      </c>
      <c r="AE248">
        <v>-29452.3</v>
      </c>
      <c r="AF248">
        <v>25</v>
      </c>
      <c r="AP248">
        <v>40.035657560852989</v>
      </c>
    </row>
    <row r="249" spans="1:43" hidden="1" x14ac:dyDescent="0.2">
      <c r="A249" s="24" t="s">
        <v>794</v>
      </c>
      <c r="B249" t="s">
        <v>1221</v>
      </c>
      <c r="C249" t="s">
        <v>1248</v>
      </c>
      <c r="D249" t="s">
        <v>1245</v>
      </c>
      <c r="F249" t="s">
        <v>1255</v>
      </c>
      <c r="G249" t="s">
        <v>1742</v>
      </c>
      <c r="H249" t="s">
        <v>1263</v>
      </c>
      <c r="I249" t="str">
        <f t="shared" si="3"/>
        <v>AZ18 WHT06_ol43_prof 1</v>
      </c>
      <c r="K249" t="s">
        <v>1249</v>
      </c>
      <c r="L249" s="28">
        <v>44013</v>
      </c>
      <c r="P249">
        <v>48.009909999999998</v>
      </c>
      <c r="Q249">
        <v>40.419930000000001</v>
      </c>
      <c r="R249">
        <v>3.3348000000000003E-2</v>
      </c>
      <c r="T249">
        <v>10.679830000000001</v>
      </c>
      <c r="V249" s="27">
        <v>1.1230000000000001E-3</v>
      </c>
      <c r="X249">
        <v>1.7E-5</v>
      </c>
      <c r="Y249">
        <v>0.13925499999999999</v>
      </c>
      <c r="Z249">
        <v>0.35020499999999999</v>
      </c>
      <c r="AA249">
        <v>99.63364</v>
      </c>
      <c r="AB249" s="10">
        <v>88.905401421068035</v>
      </c>
      <c r="AD249" s="27">
        <v>-17540.7</v>
      </c>
      <c r="AE249">
        <v>-29453.4</v>
      </c>
      <c r="AF249">
        <v>25</v>
      </c>
      <c r="AP249">
        <v>42.495332336104383</v>
      </c>
    </row>
    <row r="250" spans="1:43" hidden="1" x14ac:dyDescent="0.2">
      <c r="A250" s="24" t="s">
        <v>795</v>
      </c>
      <c r="B250" t="s">
        <v>1221</v>
      </c>
      <c r="C250" t="s">
        <v>1248</v>
      </c>
      <c r="D250" t="s">
        <v>1245</v>
      </c>
      <c r="F250" t="s">
        <v>1255</v>
      </c>
      <c r="G250" t="s">
        <v>1742</v>
      </c>
      <c r="H250" t="s">
        <v>1263</v>
      </c>
      <c r="I250" t="str">
        <f t="shared" si="3"/>
        <v>AZ18 WHT06_ol43_prof 1</v>
      </c>
      <c r="K250" t="s">
        <v>1249</v>
      </c>
      <c r="L250" s="28">
        <v>44013</v>
      </c>
      <c r="P250">
        <v>48.429600000000001</v>
      </c>
      <c r="Q250">
        <v>40.489960000000004</v>
      </c>
      <c r="R250">
        <v>3.7399000000000002E-2</v>
      </c>
      <c r="T250">
        <v>10.47606</v>
      </c>
      <c r="V250" s="27"/>
      <c r="X250">
        <v>1.0433E-2</v>
      </c>
      <c r="Y250">
        <v>0.16747600000000001</v>
      </c>
      <c r="Z250">
        <v>0.38531100000000001</v>
      </c>
      <c r="AA250">
        <v>99.996279999999999</v>
      </c>
      <c r="AB250" s="10">
        <v>89.178279733666344</v>
      </c>
      <c r="AD250" s="27">
        <v>-17538.400000000001</v>
      </c>
      <c r="AE250">
        <v>-29454.400000000001</v>
      </c>
      <c r="AF250">
        <v>25</v>
      </c>
      <c r="AP250">
        <v>45.003319576900608</v>
      </c>
    </row>
    <row r="251" spans="1:43" hidden="1" x14ac:dyDescent="0.2">
      <c r="A251" s="24" t="s">
        <v>796</v>
      </c>
      <c r="B251" t="s">
        <v>1221</v>
      </c>
      <c r="C251" t="s">
        <v>1248</v>
      </c>
      <c r="D251" t="s">
        <v>1245</v>
      </c>
      <c r="F251" t="s">
        <v>1255</v>
      </c>
      <c r="G251" t="s">
        <v>1742</v>
      </c>
      <c r="H251" t="s">
        <v>1263</v>
      </c>
      <c r="I251" t="str">
        <f t="shared" si="3"/>
        <v>AZ18 WHT06_ol43_prof 1</v>
      </c>
      <c r="K251" t="s">
        <v>1249</v>
      </c>
      <c r="L251" s="28">
        <v>44013</v>
      </c>
      <c r="P251">
        <v>48.557099999999998</v>
      </c>
      <c r="Q251">
        <v>40.462290000000003</v>
      </c>
      <c r="R251">
        <v>3.9146E-2</v>
      </c>
      <c r="T251">
        <v>10.25196</v>
      </c>
      <c r="V251" s="27">
        <v>1.5020000000000001E-3</v>
      </c>
      <c r="X251">
        <v>6.7089999999999997E-3</v>
      </c>
      <c r="Y251">
        <v>0.143542</v>
      </c>
      <c r="Z251">
        <v>0.36460199999999998</v>
      </c>
      <c r="AA251">
        <v>99.82687</v>
      </c>
      <c r="AB251" s="10">
        <v>89.410121215568225</v>
      </c>
      <c r="AD251" s="27">
        <v>-17536.2</v>
      </c>
      <c r="AE251">
        <v>-29455.5</v>
      </c>
      <c r="AF251">
        <v>25</v>
      </c>
      <c r="AP251">
        <v>47.462994352150375</v>
      </c>
    </row>
    <row r="252" spans="1:43" hidden="1" x14ac:dyDescent="0.2">
      <c r="A252" s="24" t="s">
        <v>797</v>
      </c>
      <c r="B252" t="s">
        <v>1221</v>
      </c>
      <c r="C252" t="s">
        <v>1248</v>
      </c>
      <c r="D252" t="s">
        <v>1245</v>
      </c>
      <c r="F252" t="s">
        <v>1255</v>
      </c>
      <c r="G252" t="s">
        <v>1742</v>
      </c>
      <c r="H252" t="s">
        <v>1263</v>
      </c>
      <c r="I252" t="str">
        <f t="shared" si="3"/>
        <v>AZ18 WHT06_ol43_prof 1</v>
      </c>
      <c r="K252" t="s">
        <v>1249</v>
      </c>
      <c r="L252" s="28">
        <v>44013</v>
      </c>
      <c r="P252">
        <v>48.622900000000001</v>
      </c>
      <c r="Q252">
        <v>40.545729999999999</v>
      </c>
      <c r="R252">
        <v>3.2974999999999997E-2</v>
      </c>
      <c r="T252">
        <v>10.192920000000001</v>
      </c>
      <c r="V252" s="27"/>
      <c r="X252">
        <v>1.7E-5</v>
      </c>
      <c r="Y252">
        <v>0.14272699999999999</v>
      </c>
      <c r="Z252">
        <v>0.35396300000000003</v>
      </c>
      <c r="AA252">
        <v>99.891270000000006</v>
      </c>
      <c r="AB252" s="10">
        <v>89.477440443506353</v>
      </c>
      <c r="AD252" s="27">
        <v>-17533.900000000001</v>
      </c>
      <c r="AE252">
        <v>-29456.6</v>
      </c>
      <c r="AF252">
        <v>25</v>
      </c>
      <c r="AP252">
        <v>50.012504108945485</v>
      </c>
      <c r="AQ252" t="s">
        <v>53</v>
      </c>
    </row>
    <row r="253" spans="1:43" hidden="1" x14ac:dyDescent="0.2">
      <c r="A253" s="24" t="s">
        <v>798</v>
      </c>
      <c r="B253" t="s">
        <v>1221</v>
      </c>
      <c r="C253" t="s">
        <v>1248</v>
      </c>
      <c r="D253" t="s">
        <v>1245</v>
      </c>
      <c r="F253" t="s">
        <v>1255</v>
      </c>
      <c r="G253" t="s">
        <v>1742</v>
      </c>
      <c r="H253" t="s">
        <v>1263</v>
      </c>
      <c r="I253" t="str">
        <f t="shared" si="3"/>
        <v>AZ18 WHT06_ol43_prof 1</v>
      </c>
      <c r="K253" t="s">
        <v>1249</v>
      </c>
      <c r="L253" s="28">
        <v>44013</v>
      </c>
      <c r="P253">
        <v>48.521569999999997</v>
      </c>
      <c r="Q253">
        <v>40.484340000000003</v>
      </c>
      <c r="R253">
        <v>3.4688999999999998E-2</v>
      </c>
      <c r="T253">
        <v>10.30799</v>
      </c>
      <c r="V253" s="27">
        <v>1.1360000000000001E-3</v>
      </c>
      <c r="W253">
        <v>3.898E-3</v>
      </c>
      <c r="X253">
        <v>4.6540000000000002E-3</v>
      </c>
      <c r="Y253">
        <v>0.14663499999999999</v>
      </c>
      <c r="Z253">
        <v>0.35792499999999999</v>
      </c>
      <c r="AA253">
        <v>99.862840000000006</v>
      </c>
      <c r="AB253" s="10">
        <v>89.351443880884602</v>
      </c>
      <c r="AD253" s="27">
        <v>-17531.7</v>
      </c>
      <c r="AE253">
        <v>-29457.7</v>
      </c>
      <c r="AF253">
        <v>25</v>
      </c>
      <c r="AP253">
        <v>52.472178884196879</v>
      </c>
      <c r="AQ253" t="s">
        <v>53</v>
      </c>
    </row>
    <row r="254" spans="1:43" hidden="1" x14ac:dyDescent="0.2">
      <c r="A254" s="24" t="s">
        <v>799</v>
      </c>
      <c r="B254" t="s">
        <v>1221</v>
      </c>
      <c r="C254" t="s">
        <v>1248</v>
      </c>
      <c r="D254" t="s">
        <v>1245</v>
      </c>
      <c r="F254" t="s">
        <v>1255</v>
      </c>
      <c r="G254" t="s">
        <v>1742</v>
      </c>
      <c r="H254" t="s">
        <v>1263</v>
      </c>
      <c r="I254" t="str">
        <f t="shared" si="3"/>
        <v>AZ18 WHT06_ol43_prof 1</v>
      </c>
      <c r="K254" t="s">
        <v>1249</v>
      </c>
      <c r="L254" s="28">
        <v>44013</v>
      </c>
      <c r="P254">
        <v>48.501649999999998</v>
      </c>
      <c r="Q254">
        <v>40.451619999999998</v>
      </c>
      <c r="R254">
        <v>2.7407000000000001E-2</v>
      </c>
      <c r="T254">
        <v>10.105869999999999</v>
      </c>
      <c r="V254" s="27"/>
      <c r="X254">
        <v>5.2719999999999998E-3</v>
      </c>
      <c r="Y254">
        <v>0.15166199999999999</v>
      </c>
      <c r="Z254">
        <v>0.34894900000000001</v>
      </c>
      <c r="AA254">
        <v>99.592470000000006</v>
      </c>
      <c r="AB254" s="10">
        <v>89.534548976204235</v>
      </c>
      <c r="AD254" s="27">
        <v>-17529.400000000001</v>
      </c>
      <c r="AE254">
        <v>-29458.799999999999</v>
      </c>
      <c r="AF254">
        <v>25</v>
      </c>
      <c r="AP254">
        <v>55.021688640991989</v>
      </c>
      <c r="AQ254" t="s">
        <v>53</v>
      </c>
    </row>
    <row r="255" spans="1:43" hidden="1" x14ac:dyDescent="0.2">
      <c r="A255" s="24" t="s">
        <v>800</v>
      </c>
      <c r="B255" t="s">
        <v>1221</v>
      </c>
      <c r="C255" t="s">
        <v>1248</v>
      </c>
      <c r="D255" t="s">
        <v>1245</v>
      </c>
      <c r="F255" t="s">
        <v>1255</v>
      </c>
      <c r="G255" t="s">
        <v>1742</v>
      </c>
      <c r="H255" t="s">
        <v>1263</v>
      </c>
      <c r="I255" t="str">
        <f t="shared" si="3"/>
        <v>AZ18 WHT06_ol43_prof 1</v>
      </c>
      <c r="K255" t="s">
        <v>1249</v>
      </c>
      <c r="L255" s="28">
        <v>44013</v>
      </c>
      <c r="P255">
        <v>48.467869999999998</v>
      </c>
      <c r="Q255">
        <v>40.516530000000003</v>
      </c>
      <c r="R255">
        <v>3.0245000000000001E-2</v>
      </c>
      <c r="T255">
        <v>10.191689999999999</v>
      </c>
      <c r="V255" s="27"/>
      <c r="X255">
        <v>3.4420000000000002E-3</v>
      </c>
      <c r="Y255">
        <v>0.138574</v>
      </c>
      <c r="Z255">
        <v>0.36324299999999998</v>
      </c>
      <c r="AA255">
        <v>99.71163</v>
      </c>
      <c r="AB255" s="10">
        <v>89.44847921236962</v>
      </c>
      <c r="AD255" s="27">
        <v>-17527.099999999999</v>
      </c>
      <c r="AE255">
        <v>-29459.8</v>
      </c>
      <c r="AF255">
        <v>25</v>
      </c>
      <c r="AP255">
        <v>57.529675881791547</v>
      </c>
      <c r="AQ255" t="s">
        <v>53</v>
      </c>
    </row>
    <row r="256" spans="1:43" hidden="1" x14ac:dyDescent="0.2">
      <c r="A256" s="24" t="s">
        <v>801</v>
      </c>
      <c r="B256" t="s">
        <v>1221</v>
      </c>
      <c r="C256" t="s">
        <v>1248</v>
      </c>
      <c r="D256" t="s">
        <v>1245</v>
      </c>
      <c r="F256" t="s">
        <v>1255</v>
      </c>
      <c r="G256" t="s">
        <v>1742</v>
      </c>
      <c r="H256" t="s">
        <v>1263</v>
      </c>
      <c r="I256" t="str">
        <f t="shared" si="3"/>
        <v>AZ18 WHT06_ol43_prof 1</v>
      </c>
      <c r="K256" t="s">
        <v>1249</v>
      </c>
      <c r="L256" s="28">
        <v>44013</v>
      </c>
      <c r="P256">
        <v>48.596939999999996</v>
      </c>
      <c r="Q256">
        <v>40.627220000000001</v>
      </c>
      <c r="R256">
        <v>2.9902999999999999E-2</v>
      </c>
      <c r="T256">
        <v>10.120699999999999</v>
      </c>
      <c r="V256" s="27">
        <v>7.2099999999999996E-4</v>
      </c>
      <c r="X256">
        <v>4.6969999999999998E-3</v>
      </c>
      <c r="Y256">
        <v>0.156717</v>
      </c>
      <c r="Z256">
        <v>0.36634100000000003</v>
      </c>
      <c r="AA256">
        <v>99.903260000000003</v>
      </c>
      <c r="AB256" s="10">
        <v>89.539197426033382</v>
      </c>
      <c r="AD256" s="27">
        <v>-17524.900000000001</v>
      </c>
      <c r="AE256">
        <v>-29460.9</v>
      </c>
      <c r="AF256">
        <v>25</v>
      </c>
      <c r="AP256">
        <v>59.989350657039687</v>
      </c>
      <c r="AQ256" t="s">
        <v>53</v>
      </c>
    </row>
    <row r="257" spans="1:43" hidden="1" x14ac:dyDescent="0.2">
      <c r="A257" s="24" t="s">
        <v>802</v>
      </c>
      <c r="B257" t="s">
        <v>1221</v>
      </c>
      <c r="C257" t="s">
        <v>1248</v>
      </c>
      <c r="D257" t="s">
        <v>1245</v>
      </c>
      <c r="F257" t="s">
        <v>1255</v>
      </c>
      <c r="G257" t="s">
        <v>1742</v>
      </c>
      <c r="H257" t="s">
        <v>1263</v>
      </c>
      <c r="I257" t="str">
        <f t="shared" si="3"/>
        <v>AZ18 WHT06_ol43_prof 1</v>
      </c>
      <c r="K257" t="s">
        <v>1249</v>
      </c>
      <c r="L257" s="28">
        <v>44013</v>
      </c>
      <c r="P257">
        <v>48.602730000000001</v>
      </c>
      <c r="Q257">
        <v>40.56494</v>
      </c>
      <c r="R257">
        <v>3.4015999999999998E-2</v>
      </c>
      <c r="T257">
        <v>10.24268</v>
      </c>
      <c r="V257" s="27"/>
      <c r="X257">
        <v>6.5300000000000002E-3</v>
      </c>
      <c r="Y257">
        <v>0.14804</v>
      </c>
      <c r="Z257">
        <v>0.372058</v>
      </c>
      <c r="AA257">
        <v>99.971040000000002</v>
      </c>
      <c r="AB257" s="10">
        <v>89.427573553670925</v>
      </c>
      <c r="AD257" s="27">
        <v>-17522.599999999999</v>
      </c>
      <c r="AE257">
        <v>-29462</v>
      </c>
      <c r="AF257">
        <v>25</v>
      </c>
      <c r="AP257">
        <v>62.53886041383808</v>
      </c>
      <c r="AQ257" t="s">
        <v>53</v>
      </c>
    </row>
    <row r="258" spans="1:43" hidden="1" x14ac:dyDescent="0.2">
      <c r="A258" s="24" t="s">
        <v>803</v>
      </c>
      <c r="B258" t="s">
        <v>1221</v>
      </c>
      <c r="C258" t="s">
        <v>1248</v>
      </c>
      <c r="D258" t="s">
        <v>1245</v>
      </c>
      <c r="F258" t="s">
        <v>1255</v>
      </c>
      <c r="G258" t="s">
        <v>1742</v>
      </c>
      <c r="H258" t="s">
        <v>1263</v>
      </c>
      <c r="I258" t="str">
        <f t="shared" si="3"/>
        <v>AZ18 WHT06_ol43_prof 1</v>
      </c>
      <c r="K258" t="s">
        <v>1249</v>
      </c>
      <c r="L258" s="28">
        <v>44013</v>
      </c>
      <c r="P258">
        <v>48.37032</v>
      </c>
      <c r="Q258">
        <v>40.427570000000003</v>
      </c>
      <c r="R258">
        <v>2.2109E-2</v>
      </c>
      <c r="T258">
        <v>10.25914</v>
      </c>
      <c r="V258" s="27"/>
      <c r="W258">
        <v>2.4130000000000002E-3</v>
      </c>
      <c r="X258">
        <v>1.6969999999999999E-3</v>
      </c>
      <c r="Y258">
        <v>0.144093</v>
      </c>
      <c r="Z258">
        <v>0.35576200000000002</v>
      </c>
      <c r="AA258">
        <v>99.58314</v>
      </c>
      <c r="AB258" s="10">
        <v>89.366923835176209</v>
      </c>
      <c r="AD258" s="27">
        <v>-17520.400000000001</v>
      </c>
      <c r="AE258">
        <v>-29463.1</v>
      </c>
      <c r="AF258">
        <v>25</v>
      </c>
      <c r="AP258">
        <v>64.998535189084592</v>
      </c>
      <c r="AQ258" t="s">
        <v>53</v>
      </c>
    </row>
    <row r="259" spans="1:43" hidden="1" x14ac:dyDescent="0.2">
      <c r="A259" s="24" t="s">
        <v>804</v>
      </c>
      <c r="B259" t="s">
        <v>1221</v>
      </c>
      <c r="C259" t="s">
        <v>1248</v>
      </c>
      <c r="D259" t="s">
        <v>1245</v>
      </c>
      <c r="F259" t="s">
        <v>1255</v>
      </c>
      <c r="G259" t="s">
        <v>1742</v>
      </c>
      <c r="H259" t="s">
        <v>1263</v>
      </c>
      <c r="I259" t="str">
        <f t="shared" ref="I259:I322" si="4">_xlfn.CONCAT(K259,"_",F259,"_",H259)</f>
        <v>AZ18 WHT06_ol43_prof 1</v>
      </c>
      <c r="K259" t="s">
        <v>1249</v>
      </c>
      <c r="L259" s="28">
        <v>44013</v>
      </c>
      <c r="P259">
        <v>47.905790000000003</v>
      </c>
      <c r="Q259">
        <v>40.066600000000001</v>
      </c>
      <c r="R259">
        <v>2.5014999999999999E-2</v>
      </c>
      <c r="T259">
        <v>9.8552769999999992</v>
      </c>
      <c r="V259" s="27"/>
      <c r="X259">
        <v>6.8719999999999996E-3</v>
      </c>
      <c r="Y259">
        <v>0.13500100000000001</v>
      </c>
      <c r="Z259">
        <v>0.352771</v>
      </c>
      <c r="AA259">
        <v>98.347369999999998</v>
      </c>
      <c r="AB259" s="10">
        <v>89.653401103155616</v>
      </c>
      <c r="AD259" s="27">
        <v>-17518.099999999999</v>
      </c>
      <c r="AE259">
        <v>-29464.2</v>
      </c>
      <c r="AF259">
        <v>25</v>
      </c>
      <c r="AP259">
        <v>67.548044945884556</v>
      </c>
      <c r="AQ259" t="s">
        <v>53</v>
      </c>
    </row>
    <row r="260" spans="1:43" hidden="1" x14ac:dyDescent="0.2">
      <c r="A260" s="24" t="s">
        <v>805</v>
      </c>
      <c r="B260" t="s">
        <v>1221</v>
      </c>
      <c r="C260" t="s">
        <v>1248</v>
      </c>
      <c r="D260" t="s">
        <v>1245</v>
      </c>
      <c r="F260" t="s">
        <v>1255</v>
      </c>
      <c r="G260" t="s">
        <v>1742</v>
      </c>
      <c r="H260" t="s">
        <v>1263</v>
      </c>
      <c r="I260" t="str">
        <f t="shared" si="4"/>
        <v>AZ18 WHT06_ol43_prof 1</v>
      </c>
      <c r="K260" t="s">
        <v>1249</v>
      </c>
      <c r="L260" s="28">
        <v>44013</v>
      </c>
      <c r="P260">
        <v>48.566020000000002</v>
      </c>
      <c r="Q260">
        <v>40.469799999999999</v>
      </c>
      <c r="R260">
        <v>2.1521999999999999E-2</v>
      </c>
      <c r="T260">
        <v>10.20529</v>
      </c>
      <c r="V260" s="27"/>
      <c r="X260">
        <v>7.4669999999999997E-3</v>
      </c>
      <c r="Y260">
        <v>0.15418200000000001</v>
      </c>
      <c r="Z260">
        <v>0.363479</v>
      </c>
      <c r="AA260">
        <v>99.787800000000004</v>
      </c>
      <c r="AB260" s="10">
        <v>89.454978175460795</v>
      </c>
      <c r="AD260" s="27">
        <v>-17515.900000000001</v>
      </c>
      <c r="AE260">
        <v>-29465.200000000001</v>
      </c>
      <c r="AF260">
        <v>25</v>
      </c>
      <c r="AP260">
        <v>69.964654140600814</v>
      </c>
      <c r="AQ260" t="s">
        <v>53</v>
      </c>
    </row>
    <row r="261" spans="1:43" hidden="1" x14ac:dyDescent="0.2">
      <c r="A261" s="24" t="s">
        <v>806</v>
      </c>
      <c r="B261" t="s">
        <v>1221</v>
      </c>
      <c r="C261" t="s">
        <v>1248</v>
      </c>
      <c r="D261" t="s">
        <v>1245</v>
      </c>
      <c r="F261" t="s">
        <v>1255</v>
      </c>
      <c r="G261" t="s">
        <v>1742</v>
      </c>
      <c r="H261" t="s">
        <v>1263</v>
      </c>
      <c r="I261" t="str">
        <f t="shared" si="4"/>
        <v>AZ18 WHT06_ol43_prof 1</v>
      </c>
      <c r="K261" t="s">
        <v>1249</v>
      </c>
      <c r="L261" s="28">
        <v>44013</v>
      </c>
      <c r="P261">
        <v>48.653700000000001</v>
      </c>
      <c r="Q261">
        <v>40.661610000000003</v>
      </c>
      <c r="R261">
        <v>3.0273000000000001E-2</v>
      </c>
      <c r="T261">
        <v>10.195209999999999</v>
      </c>
      <c r="V261" s="27"/>
      <c r="X261">
        <v>8.5249999999999996E-3</v>
      </c>
      <c r="Y261">
        <v>0.15446799999999999</v>
      </c>
      <c r="Z261">
        <v>0.37429000000000001</v>
      </c>
      <c r="AA261">
        <v>100.07810000000001</v>
      </c>
      <c r="AB261" s="10">
        <v>89.481293595612769</v>
      </c>
      <c r="AD261" s="27">
        <v>-17513.599999999999</v>
      </c>
      <c r="AE261">
        <v>-29466.3</v>
      </c>
      <c r="AF261">
        <v>25</v>
      </c>
      <c r="AP261">
        <v>72.5141638973992</v>
      </c>
      <c r="AQ261" t="s">
        <v>53</v>
      </c>
    </row>
    <row r="262" spans="1:43" hidden="1" x14ac:dyDescent="0.2">
      <c r="A262" s="24" t="s">
        <v>807</v>
      </c>
      <c r="B262" t="s">
        <v>1221</v>
      </c>
      <c r="C262" t="s">
        <v>1248</v>
      </c>
      <c r="D262" t="s">
        <v>1245</v>
      </c>
      <c r="F262" t="s">
        <v>1255</v>
      </c>
      <c r="G262" t="s">
        <v>1742</v>
      </c>
      <c r="H262" t="s">
        <v>1263</v>
      </c>
      <c r="I262" t="str">
        <f t="shared" si="4"/>
        <v>AZ18 WHT06_ol43_prof 1</v>
      </c>
      <c r="K262" t="s">
        <v>1249</v>
      </c>
      <c r="L262" s="28">
        <v>44013</v>
      </c>
      <c r="P262">
        <v>48.59254</v>
      </c>
      <c r="Q262">
        <v>40.551780000000001</v>
      </c>
      <c r="R262">
        <v>3.6783000000000003E-2</v>
      </c>
      <c r="T262">
        <v>10.14777</v>
      </c>
      <c r="V262" s="27">
        <v>8.6899999999999998E-4</v>
      </c>
      <c r="X262">
        <v>6.1139999999999996E-3</v>
      </c>
      <c r="Y262">
        <v>0.17343800000000001</v>
      </c>
      <c r="Z262">
        <v>0.36374200000000001</v>
      </c>
      <c r="AA262">
        <v>99.873059999999995</v>
      </c>
      <c r="AB262" s="10">
        <v>89.513300679355353</v>
      </c>
      <c r="AD262" s="27">
        <v>-17511.400000000001</v>
      </c>
      <c r="AE262">
        <v>-29467.4</v>
      </c>
      <c r="AF262">
        <v>25</v>
      </c>
      <c r="AP262">
        <v>74.973838672647346</v>
      </c>
      <c r="AQ262" t="s">
        <v>53</v>
      </c>
    </row>
    <row r="263" spans="1:43" hidden="1" x14ac:dyDescent="0.2">
      <c r="A263" s="24" t="s">
        <v>808</v>
      </c>
      <c r="B263" t="s">
        <v>1221</v>
      </c>
      <c r="C263" t="s">
        <v>1248</v>
      </c>
      <c r="D263" t="s">
        <v>1245</v>
      </c>
      <c r="F263" t="s">
        <v>1255</v>
      </c>
      <c r="G263" t="s">
        <v>1742</v>
      </c>
      <c r="H263" t="s">
        <v>1263</v>
      </c>
      <c r="I263" t="str">
        <f t="shared" si="4"/>
        <v>AZ18 WHT06_ol43_prof 1</v>
      </c>
      <c r="K263" t="s">
        <v>1249</v>
      </c>
      <c r="L263" s="28">
        <v>44013</v>
      </c>
      <c r="P263">
        <v>48.660969999999999</v>
      </c>
      <c r="Q263">
        <v>40.558140000000002</v>
      </c>
      <c r="R263">
        <v>2.3654000000000001E-2</v>
      </c>
      <c r="T263">
        <v>10.114750000000001</v>
      </c>
      <c r="V263" s="27"/>
      <c r="X263">
        <v>3.0019999999999999E-3</v>
      </c>
      <c r="Y263">
        <v>0.16312699999999999</v>
      </c>
      <c r="Z263">
        <v>0.37149399999999999</v>
      </c>
      <c r="AA263">
        <v>99.895179999999996</v>
      </c>
      <c r="AB263" s="10">
        <v>89.557026782858202</v>
      </c>
      <c r="AD263" s="27">
        <v>-17505.7</v>
      </c>
      <c r="AE263">
        <v>-29470.1</v>
      </c>
      <c r="AF263">
        <v>25</v>
      </c>
      <c r="AP263">
        <v>81.280977485135352</v>
      </c>
      <c r="AQ263" t="s">
        <v>53</v>
      </c>
    </row>
    <row r="264" spans="1:43" hidden="1" x14ac:dyDescent="0.2">
      <c r="A264" s="24" t="s">
        <v>809</v>
      </c>
      <c r="B264" t="s">
        <v>1221</v>
      </c>
      <c r="C264" t="s">
        <v>1248</v>
      </c>
      <c r="D264" t="s">
        <v>1245</v>
      </c>
      <c r="F264" t="s">
        <v>1255</v>
      </c>
      <c r="G264" t="s">
        <v>1742</v>
      </c>
      <c r="H264" t="s">
        <v>1263</v>
      </c>
      <c r="I264" t="str">
        <f t="shared" si="4"/>
        <v>AZ18 WHT06_ol43_prof 1</v>
      </c>
      <c r="K264" t="s">
        <v>1249</v>
      </c>
      <c r="L264" s="28">
        <v>44013</v>
      </c>
      <c r="P264">
        <v>48.732970000000002</v>
      </c>
      <c r="Q264">
        <v>40.66563</v>
      </c>
      <c r="R264">
        <v>2.5382999999999999E-2</v>
      </c>
      <c r="T264">
        <v>10.14209</v>
      </c>
      <c r="V264" s="27"/>
      <c r="X264">
        <v>7.8580000000000004E-3</v>
      </c>
      <c r="Y264">
        <v>0.163137</v>
      </c>
      <c r="Z264">
        <v>0.35088000000000003</v>
      </c>
      <c r="AA264">
        <v>100.08799999999999</v>
      </c>
      <c r="AB264" s="10">
        <v>89.545604473937516</v>
      </c>
      <c r="AD264" s="27">
        <v>-17500</v>
      </c>
      <c r="AE264">
        <v>-29472.9</v>
      </c>
      <c r="AF264">
        <v>25</v>
      </c>
      <c r="AP264">
        <v>87.631568008860256</v>
      </c>
      <c r="AQ264" t="s">
        <v>53</v>
      </c>
    </row>
    <row r="265" spans="1:43" hidden="1" x14ac:dyDescent="0.2">
      <c r="A265" s="24" t="s">
        <v>810</v>
      </c>
      <c r="B265" t="s">
        <v>1221</v>
      </c>
      <c r="C265" t="s">
        <v>1248</v>
      </c>
      <c r="D265" t="s">
        <v>1245</v>
      </c>
      <c r="F265" t="s">
        <v>1255</v>
      </c>
      <c r="G265" t="s">
        <v>1742</v>
      </c>
      <c r="H265" t="s">
        <v>1263</v>
      </c>
      <c r="I265" t="str">
        <f t="shared" si="4"/>
        <v>AZ18 WHT06_ol43_prof 1</v>
      </c>
      <c r="K265" t="s">
        <v>1249</v>
      </c>
      <c r="L265" s="28">
        <v>44013</v>
      </c>
      <c r="P265">
        <v>48.839570000000002</v>
      </c>
      <c r="Q265">
        <v>40.616430000000001</v>
      </c>
      <c r="R265">
        <v>3.6291999999999998E-2</v>
      </c>
      <c r="T265">
        <v>10.17441</v>
      </c>
      <c r="V265" s="27"/>
      <c r="X265">
        <v>6.5170000000000002E-3</v>
      </c>
      <c r="Y265">
        <v>0.16280500000000001</v>
      </c>
      <c r="Z265">
        <v>0.358873</v>
      </c>
      <c r="AA265">
        <v>100.1949</v>
      </c>
      <c r="AB265" s="10">
        <v>89.536270606743685</v>
      </c>
      <c r="AD265" s="27">
        <v>-17494.2</v>
      </c>
      <c r="AE265">
        <v>-29475.599999999999</v>
      </c>
      <c r="AF265">
        <v>25</v>
      </c>
      <c r="AP265">
        <v>94.029223829547689</v>
      </c>
      <c r="AQ265" t="s">
        <v>53</v>
      </c>
    </row>
    <row r="266" spans="1:43" hidden="1" x14ac:dyDescent="0.2">
      <c r="A266" s="24" t="s">
        <v>811</v>
      </c>
      <c r="B266" t="s">
        <v>1221</v>
      </c>
      <c r="C266" t="s">
        <v>1248</v>
      </c>
      <c r="D266" t="s">
        <v>1245</v>
      </c>
      <c r="F266" t="s">
        <v>1255</v>
      </c>
      <c r="G266" t="s">
        <v>1742</v>
      </c>
      <c r="H266" t="s">
        <v>1263</v>
      </c>
      <c r="I266" t="str">
        <f t="shared" si="4"/>
        <v>AZ18 WHT06_ol43_prof 1</v>
      </c>
      <c r="K266" t="s">
        <v>1249</v>
      </c>
      <c r="L266" s="28">
        <v>44013</v>
      </c>
      <c r="P266">
        <v>48.785550000000001</v>
      </c>
      <c r="Q266">
        <v>40.566360000000003</v>
      </c>
      <c r="R266">
        <v>2.8613E-2</v>
      </c>
      <c r="T266">
        <v>10.24912</v>
      </c>
      <c r="V266" s="27"/>
      <c r="X266">
        <v>7.9070000000000008E-3</v>
      </c>
      <c r="Y266">
        <v>0.14526600000000001</v>
      </c>
      <c r="Z266">
        <v>0.34704400000000002</v>
      </c>
      <c r="AA266">
        <v>100.12990000000001</v>
      </c>
      <c r="AB266" s="10">
        <v>89.457100098134049</v>
      </c>
      <c r="AD266" s="27">
        <v>-17488.5</v>
      </c>
      <c r="AE266">
        <v>-29478.3</v>
      </c>
      <c r="AF266">
        <v>25</v>
      </c>
      <c r="AP266">
        <v>100.33636264203724</v>
      </c>
      <c r="AQ266" t="s">
        <v>53</v>
      </c>
    </row>
    <row r="267" spans="1:43" hidden="1" x14ac:dyDescent="0.2">
      <c r="A267" s="24" t="s">
        <v>812</v>
      </c>
      <c r="B267" t="s">
        <v>1221</v>
      </c>
      <c r="C267" t="s">
        <v>1248</v>
      </c>
      <c r="D267" t="s">
        <v>1245</v>
      </c>
      <c r="F267" t="s">
        <v>1255</v>
      </c>
      <c r="G267" t="s">
        <v>1742</v>
      </c>
      <c r="H267" t="s">
        <v>1263</v>
      </c>
      <c r="I267" t="str">
        <f t="shared" si="4"/>
        <v>AZ18 WHT06_ol43_prof 1</v>
      </c>
      <c r="K267" t="s">
        <v>1249</v>
      </c>
      <c r="L267" s="28">
        <v>44013</v>
      </c>
      <c r="P267">
        <v>48.746740000000003</v>
      </c>
      <c r="Q267">
        <v>40.640250000000002</v>
      </c>
      <c r="R267">
        <v>1.9835999999999999E-2</v>
      </c>
      <c r="T267">
        <v>10.230259999999999</v>
      </c>
      <c r="V267" s="27"/>
      <c r="X267">
        <v>7.404E-3</v>
      </c>
      <c r="Y267">
        <v>0.15529999999999999</v>
      </c>
      <c r="Z267">
        <v>0.366678</v>
      </c>
      <c r="AA267">
        <v>100.1665</v>
      </c>
      <c r="AB267" s="10">
        <v>89.466954754806522</v>
      </c>
      <c r="AD267" s="27">
        <v>-17482.8</v>
      </c>
      <c r="AE267">
        <v>-29481.1</v>
      </c>
      <c r="AF267">
        <v>25</v>
      </c>
      <c r="AP267">
        <v>106.68695316576054</v>
      </c>
      <c r="AQ267" t="s">
        <v>53</v>
      </c>
    </row>
    <row r="268" spans="1:43" hidden="1" x14ac:dyDescent="0.2">
      <c r="A268" s="24" t="s">
        <v>813</v>
      </c>
      <c r="B268" t="s">
        <v>1221</v>
      </c>
      <c r="C268" t="s">
        <v>1248</v>
      </c>
      <c r="D268" t="s">
        <v>1245</v>
      </c>
      <c r="F268" t="s">
        <v>1255</v>
      </c>
      <c r="G268" t="s">
        <v>1742</v>
      </c>
      <c r="H268" t="s">
        <v>1263</v>
      </c>
      <c r="I268" t="str">
        <f t="shared" si="4"/>
        <v>AZ18 WHT06_ol43_prof 1</v>
      </c>
      <c r="K268" t="s">
        <v>1249</v>
      </c>
      <c r="L268" s="28">
        <v>44013</v>
      </c>
      <c r="P268">
        <v>48.755409999999998</v>
      </c>
      <c r="Q268">
        <v>40.601520000000001</v>
      </c>
      <c r="R268">
        <v>3.0755999999999999E-2</v>
      </c>
      <c r="T268">
        <v>10.2363</v>
      </c>
      <c r="V268" s="27"/>
      <c r="X268">
        <v>1.7E-5</v>
      </c>
      <c r="Y268">
        <v>0.143597</v>
      </c>
      <c r="Z268">
        <v>0.34864800000000001</v>
      </c>
      <c r="AA268">
        <v>100.1163</v>
      </c>
      <c r="AB268" s="10">
        <v>89.463073787981187</v>
      </c>
      <c r="AD268" s="27">
        <v>-17477.099999999999</v>
      </c>
      <c r="AE268">
        <v>-29483.8</v>
      </c>
      <c r="AF268">
        <v>25</v>
      </c>
      <c r="AP268">
        <v>112.9940919782501</v>
      </c>
      <c r="AQ268" t="s">
        <v>53</v>
      </c>
    </row>
    <row r="269" spans="1:43" hidden="1" x14ac:dyDescent="0.2">
      <c r="A269" s="24" t="s">
        <v>814</v>
      </c>
      <c r="B269" t="s">
        <v>1221</v>
      </c>
      <c r="C269" t="s">
        <v>1248</v>
      </c>
      <c r="D269" t="s">
        <v>1245</v>
      </c>
      <c r="F269" t="s">
        <v>1255</v>
      </c>
      <c r="G269" t="s">
        <v>1742</v>
      </c>
      <c r="H269" t="s">
        <v>1263</v>
      </c>
      <c r="I269" t="str">
        <f t="shared" si="4"/>
        <v>AZ18 WHT06_ol43_prof 1</v>
      </c>
      <c r="K269" t="s">
        <v>1249</v>
      </c>
      <c r="L269" s="28">
        <v>44013</v>
      </c>
      <c r="P269">
        <v>48.823419999999999</v>
      </c>
      <c r="Q269">
        <v>40.658160000000002</v>
      </c>
      <c r="R269">
        <v>2.7328000000000002E-2</v>
      </c>
      <c r="T269">
        <v>10.242240000000001</v>
      </c>
      <c r="V269" s="27"/>
      <c r="X269">
        <v>2.2920000000000002E-3</v>
      </c>
      <c r="Y269">
        <v>0.14749599999999999</v>
      </c>
      <c r="Z269">
        <v>0.364228</v>
      </c>
      <c r="AA269">
        <v>100.26519999999999</v>
      </c>
      <c r="AB269" s="10">
        <v>89.470743757961017</v>
      </c>
      <c r="AC269" s="10">
        <f>AVERAGE(AB253:AB271)</f>
        <v>89.488135191811949</v>
      </c>
      <c r="AD269" s="27">
        <v>-17471.400000000001</v>
      </c>
      <c r="AE269">
        <v>-29486.5</v>
      </c>
      <c r="AF269">
        <v>25</v>
      </c>
      <c r="AP269">
        <v>119.30123079073637</v>
      </c>
      <c r="AQ269" t="s">
        <v>53</v>
      </c>
    </row>
    <row r="270" spans="1:43" hidden="1" x14ac:dyDescent="0.2">
      <c r="A270" s="24" t="s">
        <v>815</v>
      </c>
      <c r="B270" t="s">
        <v>1221</v>
      </c>
      <c r="C270" t="s">
        <v>1248</v>
      </c>
      <c r="D270" t="s">
        <v>1245</v>
      </c>
      <c r="F270" t="s">
        <v>1255</v>
      </c>
      <c r="G270" t="s">
        <v>1742</v>
      </c>
      <c r="H270" t="s">
        <v>1263</v>
      </c>
      <c r="I270" t="str">
        <f t="shared" si="4"/>
        <v>AZ18 WHT06_ol43_prof 1</v>
      </c>
      <c r="K270" t="s">
        <v>1249</v>
      </c>
      <c r="L270" s="28">
        <v>44013</v>
      </c>
      <c r="P270">
        <v>48.788530000000002</v>
      </c>
      <c r="Q270">
        <v>40.553330000000003</v>
      </c>
      <c r="R270">
        <v>2.9749999999999999E-2</v>
      </c>
      <c r="T270">
        <v>10.18323</v>
      </c>
      <c r="V270" s="27"/>
      <c r="X270">
        <v>4.06E-4</v>
      </c>
      <c r="Y270">
        <v>0.145563</v>
      </c>
      <c r="Z270">
        <v>0.33848</v>
      </c>
      <c r="AA270">
        <v>100.0393</v>
      </c>
      <c r="AB270" s="10">
        <v>89.51834085575868</v>
      </c>
      <c r="AD270" s="27">
        <v>-17465.7</v>
      </c>
      <c r="AE270">
        <v>-29489.3</v>
      </c>
      <c r="AF270">
        <v>25</v>
      </c>
      <c r="AP270">
        <v>125.65182131445967</v>
      </c>
      <c r="AQ270" t="s">
        <v>53</v>
      </c>
    </row>
    <row r="271" spans="1:43" hidden="1" x14ac:dyDescent="0.2">
      <c r="A271" s="24" t="s">
        <v>816</v>
      </c>
      <c r="B271" t="s">
        <v>1221</v>
      </c>
      <c r="C271" t="s">
        <v>1248</v>
      </c>
      <c r="D271" t="s">
        <v>1245</v>
      </c>
      <c r="F271" t="s">
        <v>1255</v>
      </c>
      <c r="G271" t="s">
        <v>1742</v>
      </c>
      <c r="H271" t="s">
        <v>1263</v>
      </c>
      <c r="I271" t="str">
        <f t="shared" si="4"/>
        <v>AZ18 WHT06_ol43_prof 1</v>
      </c>
      <c r="K271" t="s">
        <v>1249</v>
      </c>
      <c r="L271" s="28">
        <v>44013</v>
      </c>
      <c r="P271">
        <v>48.860750000000003</v>
      </c>
      <c r="Q271">
        <v>40.84843</v>
      </c>
      <c r="R271">
        <v>3.2965000000000001E-2</v>
      </c>
      <c r="T271">
        <v>10.23096</v>
      </c>
      <c r="V271" s="27"/>
      <c r="X271">
        <v>1.9989999999999999E-3</v>
      </c>
      <c r="Y271">
        <v>0.154526</v>
      </c>
      <c r="Z271">
        <v>0.34347299999999997</v>
      </c>
      <c r="AA271">
        <v>100.47320000000001</v>
      </c>
      <c r="AB271" s="10">
        <v>89.488313088322712</v>
      </c>
      <c r="AD271" s="27">
        <v>-17460</v>
      </c>
      <c r="AE271">
        <v>-29492</v>
      </c>
      <c r="AF271">
        <v>25</v>
      </c>
      <c r="AP271">
        <v>131.95896012694922</v>
      </c>
      <c r="AQ271" t="s">
        <v>53</v>
      </c>
    </row>
    <row r="272" spans="1:43" hidden="1" x14ac:dyDescent="0.2">
      <c r="A272" s="24" t="s">
        <v>148</v>
      </c>
      <c r="B272" t="s">
        <v>1222</v>
      </c>
      <c r="C272" t="s">
        <v>1248</v>
      </c>
      <c r="D272" t="s">
        <v>1246</v>
      </c>
      <c r="F272" t="s">
        <v>1256</v>
      </c>
      <c r="G272" t="s">
        <v>1742</v>
      </c>
      <c r="H272" t="s">
        <v>1263</v>
      </c>
      <c r="I272" t="str">
        <f>_xlfn.CONCAT(K272,"_",F272,"_",H272)</f>
        <v>AZ18 WHT06_ol44_prof 1</v>
      </c>
      <c r="K272" t="s">
        <v>1249</v>
      </c>
      <c r="L272" s="28">
        <v>44013</v>
      </c>
      <c r="P272">
        <v>44.730310000000003</v>
      </c>
      <c r="Q272">
        <v>40.331049999999998</v>
      </c>
      <c r="R272">
        <v>0.32816699999999999</v>
      </c>
      <c r="T272">
        <v>16.000779999999999</v>
      </c>
      <c r="V272" s="27">
        <v>2.3344E-2</v>
      </c>
      <c r="W272">
        <v>4.2890999999999999E-2</v>
      </c>
      <c r="X272">
        <v>3.2424000000000001E-2</v>
      </c>
      <c r="Y272">
        <v>0.23979400000000001</v>
      </c>
      <c r="Z272">
        <v>0.101342</v>
      </c>
      <c r="AA272">
        <v>101.8301</v>
      </c>
      <c r="AB272" s="10">
        <v>83.286613604352013</v>
      </c>
      <c r="AD272" s="27">
        <v>-19211</v>
      </c>
      <c r="AE272">
        <v>-26687</v>
      </c>
      <c r="AF272">
        <v>20</v>
      </c>
      <c r="AP272">
        <v>0</v>
      </c>
    </row>
    <row r="273" spans="1:42" hidden="1" x14ac:dyDescent="0.2">
      <c r="A273" s="24" t="s">
        <v>817</v>
      </c>
      <c r="B273" t="s">
        <v>1222</v>
      </c>
      <c r="C273" t="s">
        <v>1248</v>
      </c>
      <c r="D273" t="s">
        <v>1246</v>
      </c>
      <c r="F273" t="s">
        <v>1256</v>
      </c>
      <c r="G273" t="s">
        <v>1742</v>
      </c>
      <c r="H273" t="s">
        <v>1263</v>
      </c>
      <c r="I273" t="str">
        <f t="shared" si="4"/>
        <v>AZ18 WHT06_ol44_prof 1</v>
      </c>
      <c r="K273" t="s">
        <v>1249</v>
      </c>
      <c r="L273" s="28">
        <v>44013</v>
      </c>
      <c r="P273">
        <v>45.80789</v>
      </c>
      <c r="Q273">
        <v>40.607700000000001</v>
      </c>
      <c r="R273">
        <v>0.228383</v>
      </c>
      <c r="T273">
        <v>14.48781</v>
      </c>
      <c r="V273" s="27">
        <v>1.2269E-2</v>
      </c>
      <c r="W273">
        <v>1.8346000000000001E-2</v>
      </c>
      <c r="X273">
        <v>1.9446999999999999E-2</v>
      </c>
      <c r="Y273">
        <v>0.20771400000000001</v>
      </c>
      <c r="Z273">
        <v>0.15684999999999999</v>
      </c>
      <c r="AA273">
        <v>101.54640000000001</v>
      </c>
      <c r="AB273" s="10">
        <v>84.931172091183839</v>
      </c>
      <c r="AD273" s="27">
        <v>-19206</v>
      </c>
      <c r="AE273">
        <v>-26687.1</v>
      </c>
      <c r="AF273">
        <v>20.100000000000001</v>
      </c>
      <c r="AP273">
        <v>5.0009999000199663</v>
      </c>
    </row>
    <row r="274" spans="1:42" hidden="1" x14ac:dyDescent="0.2">
      <c r="A274" s="24" t="s">
        <v>818</v>
      </c>
      <c r="B274" t="s">
        <v>1222</v>
      </c>
      <c r="C274" t="s">
        <v>1248</v>
      </c>
      <c r="D274" t="s">
        <v>1246</v>
      </c>
      <c r="F274" t="s">
        <v>1256</v>
      </c>
      <c r="G274" t="s">
        <v>1742</v>
      </c>
      <c r="H274" t="s">
        <v>1263</v>
      </c>
      <c r="I274" t="str">
        <f t="shared" si="4"/>
        <v>AZ18 WHT06_ol44_prof 1</v>
      </c>
      <c r="K274" t="s">
        <v>1249</v>
      </c>
      <c r="L274" s="28">
        <v>44013</v>
      </c>
      <c r="P274">
        <v>46.097239999999999</v>
      </c>
      <c r="Q274">
        <v>40.483849999999997</v>
      </c>
      <c r="R274">
        <v>0.19403200000000001</v>
      </c>
      <c r="T274">
        <v>14.330030000000001</v>
      </c>
      <c r="V274" s="27">
        <v>2.5669000000000001E-2</v>
      </c>
      <c r="W274">
        <v>1.1065E-2</v>
      </c>
      <c r="X274">
        <v>2.0246E-2</v>
      </c>
      <c r="Y274">
        <v>0.21355299999999999</v>
      </c>
      <c r="Z274">
        <v>0.20586299999999999</v>
      </c>
      <c r="AA274">
        <v>101.58159999999999</v>
      </c>
      <c r="AB274" s="10">
        <v>85.15057621344485</v>
      </c>
      <c r="AD274" s="27">
        <v>-19201</v>
      </c>
      <c r="AE274">
        <v>-26687.1</v>
      </c>
      <c r="AF274">
        <v>20.100000000000001</v>
      </c>
      <c r="AP274">
        <v>10.000999900019966</v>
      </c>
    </row>
    <row r="275" spans="1:42" hidden="1" x14ac:dyDescent="0.2">
      <c r="A275" s="24" t="s">
        <v>819</v>
      </c>
      <c r="B275" t="s">
        <v>1222</v>
      </c>
      <c r="C275" t="s">
        <v>1248</v>
      </c>
      <c r="D275" t="s">
        <v>1246</v>
      </c>
      <c r="F275" t="s">
        <v>1256</v>
      </c>
      <c r="G275" t="s">
        <v>1742</v>
      </c>
      <c r="H275" t="s">
        <v>1263</v>
      </c>
      <c r="I275" t="str">
        <f t="shared" si="4"/>
        <v>AZ18 WHT06_ol44_prof 1</v>
      </c>
      <c r="K275" t="s">
        <v>1249</v>
      </c>
      <c r="L275" s="28">
        <v>44013</v>
      </c>
      <c r="P275">
        <v>46.206940000000003</v>
      </c>
      <c r="Q275">
        <v>40.630310000000001</v>
      </c>
      <c r="R275">
        <v>0.16863300000000001</v>
      </c>
      <c r="T275">
        <v>14.19167</v>
      </c>
      <c r="V275" s="27">
        <v>2.1378000000000001E-2</v>
      </c>
      <c r="W275">
        <v>1.6236E-2</v>
      </c>
      <c r="X275">
        <v>2.1666000000000001E-2</v>
      </c>
      <c r="Y275">
        <v>0.192278</v>
      </c>
      <c r="Z275">
        <v>0.21360299999999999</v>
      </c>
      <c r="AA275">
        <v>101.6627</v>
      </c>
      <c r="AB275" s="10">
        <v>85.302653845305329</v>
      </c>
      <c r="AD275" s="27">
        <v>-19196</v>
      </c>
      <c r="AE275">
        <v>-26687.200000000001</v>
      </c>
      <c r="AF275">
        <v>20.2</v>
      </c>
      <c r="AP275">
        <v>15.001999800040004</v>
      </c>
    </row>
    <row r="276" spans="1:42" hidden="1" x14ac:dyDescent="0.2">
      <c r="A276" s="24" t="s">
        <v>820</v>
      </c>
      <c r="B276" t="s">
        <v>1222</v>
      </c>
      <c r="C276" t="s">
        <v>1248</v>
      </c>
      <c r="D276" t="s">
        <v>1246</v>
      </c>
      <c r="F276" t="s">
        <v>1256</v>
      </c>
      <c r="G276" t="s">
        <v>1742</v>
      </c>
      <c r="H276" t="s">
        <v>1263</v>
      </c>
      <c r="I276" t="str">
        <f t="shared" si="4"/>
        <v>AZ18 WHT06_ol44_prof 1</v>
      </c>
      <c r="K276" t="s">
        <v>1249</v>
      </c>
      <c r="L276" s="28">
        <v>44013</v>
      </c>
      <c r="P276">
        <v>46.511200000000002</v>
      </c>
      <c r="Q276">
        <v>40.77176</v>
      </c>
      <c r="R276">
        <v>0.16264000000000001</v>
      </c>
      <c r="T276">
        <v>14.05463</v>
      </c>
      <c r="V276" s="27">
        <v>2.0441000000000001E-2</v>
      </c>
      <c r="W276">
        <v>1.8644999999999998E-2</v>
      </c>
      <c r="X276">
        <v>2.0590000000000001E-2</v>
      </c>
      <c r="Y276">
        <v>0.17686199999999999</v>
      </c>
      <c r="Z276">
        <v>0.22128400000000001</v>
      </c>
      <c r="AA276">
        <v>101.958</v>
      </c>
      <c r="AB276" s="10">
        <v>85.505424301874257</v>
      </c>
      <c r="AD276" s="27">
        <v>-19191</v>
      </c>
      <c r="AE276">
        <v>-26687.200000000001</v>
      </c>
      <c r="AF276">
        <v>20.2</v>
      </c>
      <c r="AP276">
        <v>20.001999800040004</v>
      </c>
    </row>
    <row r="277" spans="1:42" hidden="1" x14ac:dyDescent="0.2">
      <c r="A277" s="24" t="s">
        <v>821</v>
      </c>
      <c r="B277" t="s">
        <v>1222</v>
      </c>
      <c r="C277" t="s">
        <v>1248</v>
      </c>
      <c r="D277" t="s">
        <v>1246</v>
      </c>
      <c r="F277" t="s">
        <v>1256</v>
      </c>
      <c r="G277" t="s">
        <v>1742</v>
      </c>
      <c r="H277" t="s">
        <v>1263</v>
      </c>
      <c r="I277" t="str">
        <f t="shared" si="4"/>
        <v>AZ18 WHT06_ol44_prof 1</v>
      </c>
      <c r="K277" t="s">
        <v>1249</v>
      </c>
      <c r="L277" s="28">
        <v>44013</v>
      </c>
      <c r="P277">
        <v>46.55162</v>
      </c>
      <c r="Q277">
        <v>40.752690000000001</v>
      </c>
      <c r="R277">
        <v>0.15724199999999999</v>
      </c>
      <c r="T277">
        <v>13.87355</v>
      </c>
      <c r="V277" s="27">
        <v>2.9219999999999999E-2</v>
      </c>
      <c r="W277">
        <v>2.1735999999999998E-2</v>
      </c>
      <c r="X277">
        <v>1.7059000000000001E-2</v>
      </c>
      <c r="Y277">
        <v>0.213448</v>
      </c>
      <c r="Z277">
        <v>0.23824999999999999</v>
      </c>
      <c r="AA277">
        <v>101.8548</v>
      </c>
      <c r="AB277" s="10">
        <v>85.67606315427247</v>
      </c>
      <c r="AD277" s="27">
        <v>-19186</v>
      </c>
      <c r="AE277">
        <v>-26687.3</v>
      </c>
      <c r="AF277">
        <v>20.3</v>
      </c>
      <c r="AP277">
        <v>25.00299970005997</v>
      </c>
    </row>
    <row r="278" spans="1:42" hidden="1" x14ac:dyDescent="0.2">
      <c r="A278" s="24" t="s">
        <v>822</v>
      </c>
      <c r="B278" t="s">
        <v>1222</v>
      </c>
      <c r="C278" t="s">
        <v>1248</v>
      </c>
      <c r="D278" t="s">
        <v>1246</v>
      </c>
      <c r="F278" t="s">
        <v>1256</v>
      </c>
      <c r="G278" t="s">
        <v>1742</v>
      </c>
      <c r="H278" t="s">
        <v>1263</v>
      </c>
      <c r="I278" t="str">
        <f t="shared" si="4"/>
        <v>AZ18 WHT06_ol44_prof 1</v>
      </c>
      <c r="K278" t="s">
        <v>1249</v>
      </c>
      <c r="L278" s="28">
        <v>44013</v>
      </c>
      <c r="P278">
        <v>46.641100000000002</v>
      </c>
      <c r="Q278">
        <v>40.697450000000003</v>
      </c>
      <c r="R278">
        <v>0.15382199999999999</v>
      </c>
      <c r="T278">
        <v>13.745369999999999</v>
      </c>
      <c r="V278" s="27">
        <v>2.8070999999999999E-2</v>
      </c>
      <c r="W278">
        <v>4.1539999999999997E-3</v>
      </c>
      <c r="X278">
        <v>1.4732E-2</v>
      </c>
      <c r="Y278">
        <v>0.188528</v>
      </c>
      <c r="Z278">
        <v>0.25967800000000002</v>
      </c>
      <c r="AA278">
        <v>101.7329</v>
      </c>
      <c r="AB278" s="10">
        <v>85.812994327243061</v>
      </c>
      <c r="AD278" s="27">
        <v>-19181</v>
      </c>
      <c r="AE278">
        <v>-26687.4</v>
      </c>
      <c r="AF278">
        <v>20.399999999999999</v>
      </c>
      <c r="AP278">
        <v>30.003999600080007</v>
      </c>
    </row>
    <row r="279" spans="1:42" hidden="1" x14ac:dyDescent="0.2">
      <c r="A279" s="24" t="s">
        <v>823</v>
      </c>
      <c r="B279" t="s">
        <v>1222</v>
      </c>
      <c r="C279" t="s">
        <v>1248</v>
      </c>
      <c r="D279" t="s">
        <v>1246</v>
      </c>
      <c r="F279" t="s">
        <v>1256</v>
      </c>
      <c r="G279" t="s">
        <v>1742</v>
      </c>
      <c r="H279" t="s">
        <v>1263</v>
      </c>
      <c r="I279" t="str">
        <f t="shared" si="4"/>
        <v>AZ18 WHT06_ol44_prof 1</v>
      </c>
      <c r="K279" t="s">
        <v>1249</v>
      </c>
      <c r="L279" s="28">
        <v>44013</v>
      </c>
      <c r="P279">
        <v>46.59346</v>
      </c>
      <c r="Q279">
        <v>40.781700000000001</v>
      </c>
      <c r="R279">
        <v>0.14915600000000001</v>
      </c>
      <c r="T279">
        <v>13.93308</v>
      </c>
      <c r="V279" s="27">
        <v>2.9252E-2</v>
      </c>
      <c r="W279">
        <v>1.0433E-2</v>
      </c>
      <c r="X279">
        <v>1.4211E-2</v>
      </c>
      <c r="Y279">
        <v>0.16856199999999999</v>
      </c>
      <c r="Z279">
        <v>0.26630300000000001</v>
      </c>
      <c r="AA279">
        <v>101.9462</v>
      </c>
      <c r="AB279" s="10">
        <v>85.634494540245228</v>
      </c>
      <c r="AD279" s="27">
        <v>-19176</v>
      </c>
      <c r="AE279">
        <v>-26687.4</v>
      </c>
      <c r="AF279">
        <v>20.399999999999999</v>
      </c>
      <c r="AP279">
        <v>35.003999600080007</v>
      </c>
    </row>
    <row r="280" spans="1:42" hidden="1" x14ac:dyDescent="0.2">
      <c r="A280" s="24" t="s">
        <v>824</v>
      </c>
      <c r="B280" t="s">
        <v>1222</v>
      </c>
      <c r="C280" t="s">
        <v>1248</v>
      </c>
      <c r="D280" t="s">
        <v>1246</v>
      </c>
      <c r="F280" t="s">
        <v>1256</v>
      </c>
      <c r="G280" t="s">
        <v>1742</v>
      </c>
      <c r="H280" t="s">
        <v>1263</v>
      </c>
      <c r="I280" t="str">
        <f t="shared" si="4"/>
        <v>AZ18 WHT06_ol44_prof 1</v>
      </c>
      <c r="K280" t="s">
        <v>1249</v>
      </c>
      <c r="L280" s="28">
        <v>44013</v>
      </c>
      <c r="P280">
        <v>45.8431</v>
      </c>
      <c r="Q280">
        <v>40.547289999999997</v>
      </c>
      <c r="R280">
        <v>0.150393</v>
      </c>
      <c r="T280">
        <v>14.66451</v>
      </c>
      <c r="V280" s="27">
        <v>2.5250000000000002E-2</v>
      </c>
      <c r="W280">
        <v>1.0604000000000001E-2</v>
      </c>
      <c r="X280">
        <v>1.7860000000000001E-2</v>
      </c>
      <c r="Y280">
        <v>0.19658600000000001</v>
      </c>
      <c r="Z280">
        <v>0.22869800000000001</v>
      </c>
      <c r="AA280">
        <v>101.68429999999999</v>
      </c>
      <c r="AB280" s="10">
        <v>84.785271931756995</v>
      </c>
      <c r="AD280" s="27">
        <v>-19171</v>
      </c>
      <c r="AE280">
        <v>-26687.5</v>
      </c>
      <c r="AF280">
        <v>20.5</v>
      </c>
      <c r="AP280">
        <v>40.00499950009997</v>
      </c>
    </row>
    <row r="281" spans="1:42" hidden="1" x14ac:dyDescent="0.2">
      <c r="A281" s="24" t="s">
        <v>825</v>
      </c>
      <c r="B281" t="s">
        <v>1222</v>
      </c>
      <c r="C281" t="s">
        <v>1248</v>
      </c>
      <c r="D281" t="s">
        <v>1246</v>
      </c>
      <c r="F281" t="s">
        <v>1256</v>
      </c>
      <c r="G281" t="s">
        <v>1742</v>
      </c>
      <c r="H281" t="s">
        <v>1263</v>
      </c>
      <c r="I281" t="str">
        <f t="shared" si="4"/>
        <v>AZ18 WHT06_ol44_prof 1</v>
      </c>
      <c r="K281" t="s">
        <v>1249</v>
      </c>
      <c r="L281" s="28">
        <v>44013</v>
      </c>
      <c r="P281">
        <v>44.994889999999998</v>
      </c>
      <c r="Q281">
        <v>40.381529999999998</v>
      </c>
      <c r="R281">
        <v>0.13822100000000001</v>
      </c>
      <c r="T281">
        <v>15.814249999999999</v>
      </c>
      <c r="V281" s="27">
        <v>3.9465E-2</v>
      </c>
      <c r="X281">
        <v>2.9590999999999999E-2</v>
      </c>
      <c r="Y281">
        <v>0.18154600000000001</v>
      </c>
      <c r="Z281">
        <v>0.23316700000000001</v>
      </c>
      <c r="AA281">
        <v>101.81270000000001</v>
      </c>
      <c r="AB281" s="10">
        <v>83.530493348348671</v>
      </c>
      <c r="AD281" s="27">
        <v>-19166</v>
      </c>
      <c r="AE281">
        <v>-26687.5</v>
      </c>
      <c r="AF281">
        <v>20.5</v>
      </c>
      <c r="AP281">
        <v>45.00499950009997</v>
      </c>
    </row>
    <row r="282" spans="1:42" hidden="1" x14ac:dyDescent="0.2">
      <c r="A282" s="24" t="s">
        <v>826</v>
      </c>
      <c r="B282" t="s">
        <v>1222</v>
      </c>
      <c r="C282" t="s">
        <v>1248</v>
      </c>
      <c r="D282" t="s">
        <v>1246</v>
      </c>
      <c r="F282" t="s">
        <v>1256</v>
      </c>
      <c r="G282" t="s">
        <v>1742</v>
      </c>
      <c r="H282" t="s">
        <v>1263</v>
      </c>
      <c r="I282" t="str">
        <f t="shared" si="4"/>
        <v>AZ18 WHT06_ol44_prof 1</v>
      </c>
      <c r="K282" t="s">
        <v>1249</v>
      </c>
      <c r="L282" s="28">
        <v>44013</v>
      </c>
      <c r="P282">
        <v>44.44191</v>
      </c>
      <c r="Q282">
        <v>40.289580000000001</v>
      </c>
      <c r="R282">
        <v>0.15437300000000001</v>
      </c>
      <c r="T282">
        <v>16.557200000000002</v>
      </c>
      <c r="V282" s="27">
        <v>2.9465000000000002E-2</v>
      </c>
      <c r="W282">
        <v>4.9179999999999996E-3</v>
      </c>
      <c r="X282">
        <v>3.1345999999999999E-2</v>
      </c>
      <c r="Y282">
        <v>0.18876499999999999</v>
      </c>
      <c r="Z282">
        <v>0.21335699999999999</v>
      </c>
      <c r="AA282">
        <v>101.9109</v>
      </c>
      <c r="AB282" s="10">
        <v>82.713058158247748</v>
      </c>
      <c r="AD282" s="27">
        <v>-19161</v>
      </c>
      <c r="AE282">
        <v>-26687.599999999999</v>
      </c>
      <c r="AF282">
        <v>20.6</v>
      </c>
      <c r="AP282">
        <v>50.005999400119933</v>
      </c>
    </row>
    <row r="283" spans="1:42" hidden="1" x14ac:dyDescent="0.2">
      <c r="A283" s="24" t="s">
        <v>827</v>
      </c>
      <c r="B283" t="s">
        <v>1222</v>
      </c>
      <c r="C283" t="s">
        <v>1248</v>
      </c>
      <c r="D283" t="s">
        <v>1246</v>
      </c>
      <c r="F283" t="s">
        <v>1256</v>
      </c>
      <c r="G283" t="s">
        <v>1742</v>
      </c>
      <c r="H283" t="s">
        <v>1263</v>
      </c>
      <c r="I283" t="str">
        <f t="shared" si="4"/>
        <v>AZ18 WHT06_ol44_prof 1</v>
      </c>
      <c r="K283" t="s">
        <v>1249</v>
      </c>
      <c r="L283" s="28">
        <v>44013</v>
      </c>
      <c r="P283">
        <v>43.924930000000003</v>
      </c>
      <c r="Q283">
        <v>40.02731</v>
      </c>
      <c r="R283">
        <v>0.14877499999999999</v>
      </c>
      <c r="T283">
        <v>16.901219999999999</v>
      </c>
      <c r="V283" s="27">
        <v>3.2862000000000002E-2</v>
      </c>
      <c r="W283">
        <v>3.3258000000000003E-2</v>
      </c>
      <c r="X283">
        <v>2.2540999999999999E-2</v>
      </c>
      <c r="Y283">
        <v>0.174287</v>
      </c>
      <c r="Z283">
        <v>0.22020500000000001</v>
      </c>
      <c r="AA283">
        <v>101.4854</v>
      </c>
      <c r="AB283" s="10">
        <v>82.246817582404887</v>
      </c>
      <c r="AD283" s="27">
        <v>-19156</v>
      </c>
      <c r="AE283">
        <v>-26687.599999999999</v>
      </c>
      <c r="AF283">
        <v>20.6</v>
      </c>
      <c r="AP283">
        <v>55.005999400119933</v>
      </c>
    </row>
    <row r="284" spans="1:42" hidden="1" x14ac:dyDescent="0.2">
      <c r="A284" s="24" t="s">
        <v>828</v>
      </c>
      <c r="B284" t="s">
        <v>1222</v>
      </c>
      <c r="C284" t="s">
        <v>1248</v>
      </c>
      <c r="D284" t="s">
        <v>1246</v>
      </c>
      <c r="F284" t="s">
        <v>1256</v>
      </c>
      <c r="G284" t="s">
        <v>1742</v>
      </c>
      <c r="H284" t="s">
        <v>1263</v>
      </c>
      <c r="I284" t="str">
        <f t="shared" si="4"/>
        <v>AZ18 WHT06_ol44_prof 1</v>
      </c>
      <c r="K284" t="s">
        <v>1249</v>
      </c>
      <c r="L284" s="28">
        <v>44013</v>
      </c>
      <c r="P284">
        <v>43.729520000000001</v>
      </c>
      <c r="Q284">
        <v>40.017609999999998</v>
      </c>
      <c r="R284">
        <v>0.14505999999999999</v>
      </c>
      <c r="T284">
        <v>17.291979999999999</v>
      </c>
      <c r="V284" s="27">
        <v>3.0612E-2</v>
      </c>
      <c r="W284">
        <v>5.1047000000000002E-2</v>
      </c>
      <c r="X284">
        <v>2.4164999999999999E-2</v>
      </c>
      <c r="Y284">
        <v>0.20642099999999999</v>
      </c>
      <c r="Z284">
        <v>0.20172499999999999</v>
      </c>
      <c r="AA284">
        <v>101.6981</v>
      </c>
      <c r="AB284" s="10">
        <v>81.844453793719808</v>
      </c>
      <c r="AD284" s="27">
        <v>-19151</v>
      </c>
      <c r="AE284">
        <v>-26687.7</v>
      </c>
      <c r="AF284">
        <v>20.7</v>
      </c>
      <c r="AP284">
        <v>60.006999300139974</v>
      </c>
    </row>
    <row r="285" spans="1:42" hidden="1" x14ac:dyDescent="0.2">
      <c r="A285" s="24" t="s">
        <v>829</v>
      </c>
      <c r="B285" t="s">
        <v>1222</v>
      </c>
      <c r="C285" t="s">
        <v>1248</v>
      </c>
      <c r="D285" t="s">
        <v>1246</v>
      </c>
      <c r="F285" t="s">
        <v>1256</v>
      </c>
      <c r="G285" t="s">
        <v>1742</v>
      </c>
      <c r="H285" t="s">
        <v>1263</v>
      </c>
      <c r="I285" t="str">
        <f t="shared" si="4"/>
        <v>AZ18 WHT06_ol44_prof 1</v>
      </c>
      <c r="K285" t="s">
        <v>1249</v>
      </c>
      <c r="L285" s="28">
        <v>44013</v>
      </c>
      <c r="P285">
        <v>43.445959999999999</v>
      </c>
      <c r="Q285">
        <v>39.899679999999996</v>
      </c>
      <c r="R285">
        <v>0.14418800000000001</v>
      </c>
      <c r="T285">
        <v>17.805219999999998</v>
      </c>
      <c r="V285" s="27">
        <v>3.0759000000000002E-2</v>
      </c>
      <c r="W285">
        <v>2.2658999999999999E-2</v>
      </c>
      <c r="X285">
        <v>2.2154E-2</v>
      </c>
      <c r="Y285">
        <v>0.20788200000000001</v>
      </c>
      <c r="Z285">
        <v>0.20563200000000001</v>
      </c>
      <c r="AA285">
        <v>101.7841</v>
      </c>
      <c r="AB285" s="10">
        <v>81.307109430566143</v>
      </c>
      <c r="AD285" s="27">
        <v>-19146</v>
      </c>
      <c r="AE285">
        <v>-26687.8</v>
      </c>
      <c r="AF285">
        <v>20.8</v>
      </c>
      <c r="AP285">
        <v>65.007999200159944</v>
      </c>
    </row>
    <row r="286" spans="1:42" s="51" customFormat="1" hidden="1" x14ac:dyDescent="0.2">
      <c r="A286" s="54" t="s">
        <v>830</v>
      </c>
      <c r="B286" s="51" t="s">
        <v>1222</v>
      </c>
      <c r="C286" s="51" t="s">
        <v>1248</v>
      </c>
      <c r="D286" s="51" t="s">
        <v>1246</v>
      </c>
      <c r="F286" t="s">
        <v>1256</v>
      </c>
      <c r="G286" s="51" t="s">
        <v>1742</v>
      </c>
      <c r="H286" s="51" t="s">
        <v>1263</v>
      </c>
      <c r="I286" t="str">
        <f t="shared" si="4"/>
        <v>AZ18 WHT06_ol44_prof 1</v>
      </c>
      <c r="K286" s="51" t="s">
        <v>1249</v>
      </c>
      <c r="L286" s="52">
        <v>44013</v>
      </c>
      <c r="M286" s="51" t="s">
        <v>1525</v>
      </c>
      <c r="N286" s="51" t="s">
        <v>1742</v>
      </c>
      <c r="P286" s="51">
        <v>1.7E-5</v>
      </c>
      <c r="Q286" s="51">
        <v>2.0999999999999999E-5</v>
      </c>
      <c r="R286" s="51">
        <v>0.126002</v>
      </c>
      <c r="T286" s="51">
        <v>1.2999999999999999E-5</v>
      </c>
      <c r="V286" s="55">
        <v>2.9832999999999998E-2</v>
      </c>
      <c r="X286" s="51">
        <v>2.7268000000000001E-2</v>
      </c>
      <c r="Y286" s="51">
        <v>0.18825</v>
      </c>
      <c r="Z286" s="51">
        <v>0.21088999999999999</v>
      </c>
      <c r="AA286" s="51">
        <v>0.582318</v>
      </c>
      <c r="AB286" s="53">
        <v>69.684082624544345</v>
      </c>
      <c r="AD286" s="55">
        <v>-19141</v>
      </c>
      <c r="AE286" s="51">
        <v>-26687.8</v>
      </c>
      <c r="AF286" s="51">
        <v>20.8</v>
      </c>
      <c r="AP286" s="51">
        <v>70.007999200159944</v>
      </c>
    </row>
    <row r="287" spans="1:42" hidden="1" x14ac:dyDescent="0.2">
      <c r="A287" s="24" t="s">
        <v>149</v>
      </c>
      <c r="B287" t="s">
        <v>1223</v>
      </c>
      <c r="C287" t="s">
        <v>1248</v>
      </c>
      <c r="D287" t="s">
        <v>1244</v>
      </c>
      <c r="I287" t="str">
        <f t="shared" si="4"/>
        <v>San Carlos__</v>
      </c>
      <c r="K287" t="s">
        <v>543</v>
      </c>
      <c r="L287" s="28">
        <v>44013</v>
      </c>
      <c r="N287" s="28" t="s">
        <v>1742</v>
      </c>
      <c r="P287">
        <v>49.98903</v>
      </c>
      <c r="Q287">
        <v>41.609859999999998</v>
      </c>
      <c r="R287">
        <v>0.11051900000000001</v>
      </c>
      <c r="T287">
        <v>9.7495159999999998</v>
      </c>
      <c r="V287" s="27">
        <v>2.1661E-2</v>
      </c>
      <c r="W287">
        <v>2.323E-3</v>
      </c>
      <c r="X287">
        <v>1.3412E-2</v>
      </c>
      <c r="Y287">
        <v>0.148566</v>
      </c>
      <c r="Z287">
        <v>0.376855</v>
      </c>
      <c r="AA287">
        <v>102.0217</v>
      </c>
      <c r="AB287" s="10">
        <v>90.137973085861205</v>
      </c>
      <c r="AD287" s="27">
        <v>7251</v>
      </c>
      <c r="AE287">
        <v>31377</v>
      </c>
      <c r="AF287">
        <v>35</v>
      </c>
      <c r="AP287">
        <v>65118.404972380238</v>
      </c>
    </row>
    <row r="288" spans="1:42" hidden="1" x14ac:dyDescent="0.2">
      <c r="A288" s="24" t="s">
        <v>293</v>
      </c>
      <c r="B288" t="s">
        <v>1224</v>
      </c>
      <c r="C288" t="s">
        <v>1248</v>
      </c>
      <c r="D288" t="s">
        <v>1244</v>
      </c>
      <c r="I288" t="str">
        <f t="shared" si="4"/>
        <v>San Carlos__</v>
      </c>
      <c r="K288" t="s">
        <v>543</v>
      </c>
      <c r="L288" s="28">
        <v>44013</v>
      </c>
      <c r="N288" s="28" t="s">
        <v>1742</v>
      </c>
      <c r="P288">
        <v>50.097270000000002</v>
      </c>
      <c r="Q288">
        <v>41.576720000000002</v>
      </c>
      <c r="R288">
        <v>0.13405</v>
      </c>
      <c r="T288">
        <v>9.4641719999999996</v>
      </c>
      <c r="V288" s="27">
        <v>2.7831999999999999E-2</v>
      </c>
      <c r="W288">
        <v>5.0099999999999997E-3</v>
      </c>
      <c r="X288">
        <v>2.4290000000000002E-3</v>
      </c>
      <c r="Y288">
        <v>0.14855699999999999</v>
      </c>
      <c r="Z288">
        <v>0.36249599999999998</v>
      </c>
      <c r="AA288">
        <v>101.8185</v>
      </c>
      <c r="AB288" s="10">
        <v>90.417658632944168</v>
      </c>
      <c r="AD288" s="27">
        <v>7326</v>
      </c>
      <c r="AE288">
        <v>31319</v>
      </c>
      <c r="AF288">
        <v>35</v>
      </c>
      <c r="AP288">
        <v>65213.215309369407</v>
      </c>
    </row>
    <row r="289" spans="1:42" hidden="1" x14ac:dyDescent="0.2">
      <c r="A289" s="24" t="s">
        <v>491</v>
      </c>
      <c r="B289" t="s">
        <v>1225</v>
      </c>
      <c r="C289" t="s">
        <v>1248</v>
      </c>
      <c r="D289" t="s">
        <v>1246</v>
      </c>
      <c r="F289" t="s">
        <v>1256</v>
      </c>
      <c r="G289" t="s">
        <v>1742</v>
      </c>
      <c r="H289" t="s">
        <v>1263</v>
      </c>
      <c r="I289" t="str">
        <f t="shared" si="4"/>
        <v>AZ18 WHT06_ol44_prof 1</v>
      </c>
      <c r="K289" t="s">
        <v>1249</v>
      </c>
      <c r="L289" s="28">
        <v>44013</v>
      </c>
      <c r="P289">
        <v>45.481299999999997</v>
      </c>
      <c r="Q289">
        <v>40.373150000000003</v>
      </c>
      <c r="R289">
        <v>0.24087500000000001</v>
      </c>
      <c r="T289">
        <v>14.346019999999999</v>
      </c>
      <c r="V289" s="27">
        <v>2.5340999999999999E-2</v>
      </c>
      <c r="W289">
        <v>1.6111E-2</v>
      </c>
      <c r="X289">
        <v>2.5538000000000002E-2</v>
      </c>
      <c r="Y289">
        <v>0.188614</v>
      </c>
      <c r="Z289">
        <v>0.152228</v>
      </c>
      <c r="AA289">
        <v>100.8492</v>
      </c>
      <c r="AB289" s="10">
        <v>84.965434063092829</v>
      </c>
      <c r="AD289" s="27">
        <v>-19206</v>
      </c>
      <c r="AE289">
        <v>-26720</v>
      </c>
      <c r="AF289">
        <v>20</v>
      </c>
      <c r="AP289">
        <v>0</v>
      </c>
    </row>
    <row r="290" spans="1:42" hidden="1" x14ac:dyDescent="0.2">
      <c r="A290" s="24" t="s">
        <v>831</v>
      </c>
      <c r="B290" t="s">
        <v>1225</v>
      </c>
      <c r="C290" t="s">
        <v>1248</v>
      </c>
      <c r="D290" t="s">
        <v>1246</v>
      </c>
      <c r="F290" t="s">
        <v>1256</v>
      </c>
      <c r="G290" t="s">
        <v>1742</v>
      </c>
      <c r="H290" t="s">
        <v>1263</v>
      </c>
      <c r="I290" t="str">
        <f t="shared" si="4"/>
        <v>AZ18 WHT06_ol44_prof 1</v>
      </c>
      <c r="K290" t="s">
        <v>1249</v>
      </c>
      <c r="L290" s="28">
        <v>44013</v>
      </c>
      <c r="P290">
        <v>45.951770000000003</v>
      </c>
      <c r="Q290">
        <v>40.584949999999999</v>
      </c>
      <c r="R290">
        <v>0.206681</v>
      </c>
      <c r="T290">
        <v>14.271050000000001</v>
      </c>
      <c r="V290" s="27">
        <v>2.0763E-2</v>
      </c>
      <c r="W290">
        <v>2.3982E-2</v>
      </c>
      <c r="X290">
        <v>2.2311000000000001E-2</v>
      </c>
      <c r="Y290">
        <v>0.20435900000000001</v>
      </c>
      <c r="Z290">
        <v>0.18526799999999999</v>
      </c>
      <c r="AA290">
        <v>101.47110000000001</v>
      </c>
      <c r="AB290" s="10">
        <v>85.162755421471871</v>
      </c>
      <c r="AD290" s="27">
        <v>-19201.099999999999</v>
      </c>
      <c r="AE290">
        <v>-26719.7</v>
      </c>
      <c r="AF290">
        <v>20.100000000000001</v>
      </c>
      <c r="AP290">
        <v>4.9091750834548389</v>
      </c>
    </row>
    <row r="291" spans="1:42" hidden="1" x14ac:dyDescent="0.2">
      <c r="A291" s="24" t="s">
        <v>832</v>
      </c>
      <c r="B291" t="s">
        <v>1225</v>
      </c>
      <c r="C291" t="s">
        <v>1248</v>
      </c>
      <c r="D291" t="s">
        <v>1246</v>
      </c>
      <c r="F291" t="s">
        <v>1256</v>
      </c>
      <c r="G291" t="s">
        <v>1742</v>
      </c>
      <c r="H291" t="s">
        <v>1263</v>
      </c>
      <c r="I291" t="str">
        <f t="shared" si="4"/>
        <v>AZ18 WHT06_ol44_prof 1</v>
      </c>
      <c r="K291" t="s">
        <v>1249</v>
      </c>
      <c r="L291" s="28">
        <v>44013</v>
      </c>
      <c r="P291">
        <v>46.131970000000003</v>
      </c>
      <c r="Q291">
        <v>40.566940000000002</v>
      </c>
      <c r="R291">
        <v>0.17735100000000001</v>
      </c>
      <c r="T291">
        <v>14.09108</v>
      </c>
      <c r="V291" s="27">
        <v>2.2329000000000002E-2</v>
      </c>
      <c r="W291">
        <v>6.4910000000000002E-3</v>
      </c>
      <c r="X291">
        <v>1.8352E-2</v>
      </c>
      <c r="Y291">
        <v>0.17946799999999999</v>
      </c>
      <c r="Z291">
        <v>0.209284</v>
      </c>
      <c r="AA291">
        <v>101.4033</v>
      </c>
      <c r="AB291" s="10">
        <v>85.371351355981474</v>
      </c>
      <c r="AD291" s="27">
        <v>-19196.099999999999</v>
      </c>
      <c r="AE291">
        <v>-26719.4</v>
      </c>
      <c r="AF291">
        <v>20.100000000000001</v>
      </c>
      <c r="AP291">
        <v>9.9181669980020715</v>
      </c>
    </row>
    <row r="292" spans="1:42" hidden="1" x14ac:dyDescent="0.2">
      <c r="A292" s="24" t="s">
        <v>833</v>
      </c>
      <c r="B292" t="s">
        <v>1225</v>
      </c>
      <c r="C292" t="s">
        <v>1248</v>
      </c>
      <c r="D292" t="s">
        <v>1246</v>
      </c>
      <c r="F292" t="s">
        <v>1256</v>
      </c>
      <c r="G292" t="s">
        <v>1742</v>
      </c>
      <c r="H292" t="s">
        <v>1263</v>
      </c>
      <c r="I292" t="str">
        <f t="shared" si="4"/>
        <v>AZ18 WHT06_ol44_prof 1</v>
      </c>
      <c r="K292" t="s">
        <v>1249</v>
      </c>
      <c r="L292" s="28">
        <v>44013</v>
      </c>
      <c r="P292">
        <v>46.34131</v>
      </c>
      <c r="Q292">
        <v>40.619590000000002</v>
      </c>
      <c r="R292">
        <v>0.17588100000000001</v>
      </c>
      <c r="T292">
        <v>13.8987</v>
      </c>
      <c r="V292" s="27">
        <v>2.5919999999999999E-2</v>
      </c>
      <c r="W292">
        <v>1.3446E-2</v>
      </c>
      <c r="X292">
        <v>1.6896000000000001E-2</v>
      </c>
      <c r="Y292">
        <v>0.17924999999999999</v>
      </c>
      <c r="Z292">
        <v>0.226409</v>
      </c>
      <c r="AA292">
        <v>101.4974</v>
      </c>
      <c r="AB292" s="10">
        <v>85.598093315536701</v>
      </c>
      <c r="AD292" s="27">
        <v>-19191.2</v>
      </c>
      <c r="AE292">
        <v>-26719</v>
      </c>
      <c r="AF292">
        <v>20.2</v>
      </c>
      <c r="AP292">
        <v>14.834466419312756</v>
      </c>
    </row>
    <row r="293" spans="1:42" hidden="1" x14ac:dyDescent="0.2">
      <c r="A293" s="24" t="s">
        <v>834</v>
      </c>
      <c r="B293" t="s">
        <v>1225</v>
      </c>
      <c r="C293" t="s">
        <v>1248</v>
      </c>
      <c r="D293" t="s">
        <v>1246</v>
      </c>
      <c r="F293" t="s">
        <v>1256</v>
      </c>
      <c r="G293" t="s">
        <v>1742</v>
      </c>
      <c r="H293" t="s">
        <v>1263</v>
      </c>
      <c r="I293" t="str">
        <f t="shared" si="4"/>
        <v>AZ18 WHT06_ol44_prof 1</v>
      </c>
      <c r="K293" t="s">
        <v>1249</v>
      </c>
      <c r="L293" s="28">
        <v>44013</v>
      </c>
      <c r="P293">
        <v>46.488610000000001</v>
      </c>
      <c r="Q293">
        <v>40.594760000000001</v>
      </c>
      <c r="R293">
        <v>0.16486899999999999</v>
      </c>
      <c r="T293">
        <v>13.67864</v>
      </c>
      <c r="V293" s="27">
        <v>2.8975999999999998E-2</v>
      </c>
      <c r="W293">
        <v>2.7362999999999998E-2</v>
      </c>
      <c r="X293">
        <v>2.0492E-2</v>
      </c>
      <c r="Y293">
        <v>0.17377500000000001</v>
      </c>
      <c r="Z293">
        <v>0.23829700000000001</v>
      </c>
      <c r="AA293">
        <v>101.4158</v>
      </c>
      <c r="AB293" s="10">
        <v>85.832357651837114</v>
      </c>
      <c r="AD293" s="27">
        <v>-19186.2</v>
      </c>
      <c r="AE293">
        <v>-26718.7</v>
      </c>
      <c r="AF293">
        <v>20.2</v>
      </c>
      <c r="AP293">
        <v>19.843458333859989</v>
      </c>
    </row>
    <row r="294" spans="1:42" hidden="1" x14ac:dyDescent="0.2">
      <c r="A294" s="24" t="s">
        <v>835</v>
      </c>
      <c r="B294" t="s">
        <v>1225</v>
      </c>
      <c r="C294" t="s">
        <v>1248</v>
      </c>
      <c r="D294" t="s">
        <v>1246</v>
      </c>
      <c r="F294" t="s">
        <v>1256</v>
      </c>
      <c r="G294" t="s">
        <v>1742</v>
      </c>
      <c r="H294" t="s">
        <v>1263</v>
      </c>
      <c r="I294" t="str">
        <f>_xlfn.CONCAT(K294,"_",F294,"_",H294)</f>
        <v>AZ18 WHT06_ol44_prof 1</v>
      </c>
      <c r="K294" t="s">
        <v>1249</v>
      </c>
      <c r="L294" s="28">
        <v>44013</v>
      </c>
      <c r="P294">
        <v>46.627009999999999</v>
      </c>
      <c r="Q294">
        <v>40.65108</v>
      </c>
      <c r="R294">
        <v>0.15672800000000001</v>
      </c>
      <c r="T294">
        <v>13.570410000000001</v>
      </c>
      <c r="V294" s="27">
        <v>2.5666000000000001E-2</v>
      </c>
      <c r="W294">
        <v>1.3223E-2</v>
      </c>
      <c r="X294">
        <v>2.6346999999999999E-2</v>
      </c>
      <c r="Y294">
        <v>0.1893</v>
      </c>
      <c r="Z294">
        <v>0.25955400000000001</v>
      </c>
      <c r="AA294">
        <v>101.5193</v>
      </c>
      <c r="AB294" s="10">
        <v>85.96459527515573</v>
      </c>
      <c r="AD294" s="27">
        <v>-19181.3</v>
      </c>
      <c r="AE294">
        <v>-26718.400000000001</v>
      </c>
      <c r="AF294">
        <v>20.3</v>
      </c>
      <c r="AP294">
        <v>24.752633417314826</v>
      </c>
    </row>
    <row r="295" spans="1:42" hidden="1" x14ac:dyDescent="0.2">
      <c r="A295" s="24" t="s">
        <v>836</v>
      </c>
      <c r="B295" t="s">
        <v>1225</v>
      </c>
      <c r="C295" t="s">
        <v>1248</v>
      </c>
      <c r="D295" t="s">
        <v>1246</v>
      </c>
      <c r="F295" t="s">
        <v>1256</v>
      </c>
      <c r="G295" t="s">
        <v>1742</v>
      </c>
      <c r="H295" t="s">
        <v>1263</v>
      </c>
      <c r="I295" t="str">
        <f t="shared" si="4"/>
        <v>AZ18 WHT06_ol44_prof 1</v>
      </c>
      <c r="K295" t="s">
        <v>1249</v>
      </c>
      <c r="L295" s="28">
        <v>44013</v>
      </c>
      <c r="P295">
        <v>46.467529999999996</v>
      </c>
      <c r="Q295">
        <v>40.615969999999997</v>
      </c>
      <c r="R295">
        <v>0.154721</v>
      </c>
      <c r="T295">
        <v>13.64382</v>
      </c>
      <c r="V295" s="27">
        <v>3.1477999999999999E-2</v>
      </c>
      <c r="W295">
        <v>1.4558E-2</v>
      </c>
      <c r="X295">
        <v>1.7475000000000001E-2</v>
      </c>
      <c r="Y295">
        <v>0.18041599999999999</v>
      </c>
      <c r="Z295">
        <v>0.25611400000000001</v>
      </c>
      <c r="AA295">
        <v>101.38209999999999</v>
      </c>
      <c r="AB295" s="10">
        <v>85.857825407491646</v>
      </c>
      <c r="AD295" s="27">
        <v>-19176.400000000001</v>
      </c>
      <c r="AE295">
        <v>-26718</v>
      </c>
      <c r="AF295">
        <v>20.399999999999999</v>
      </c>
      <c r="AP295">
        <v>29.668932838625508</v>
      </c>
    </row>
    <row r="296" spans="1:42" hidden="1" x14ac:dyDescent="0.2">
      <c r="A296" s="24" t="s">
        <v>837</v>
      </c>
      <c r="B296" t="s">
        <v>1225</v>
      </c>
      <c r="C296" t="s">
        <v>1248</v>
      </c>
      <c r="D296" t="s">
        <v>1246</v>
      </c>
      <c r="F296" t="s">
        <v>1256</v>
      </c>
      <c r="G296" t="s">
        <v>1742</v>
      </c>
      <c r="H296" t="s">
        <v>1263</v>
      </c>
      <c r="I296" t="str">
        <f t="shared" si="4"/>
        <v>AZ18 WHT06_ol44_prof 1</v>
      </c>
      <c r="K296" t="s">
        <v>1249</v>
      </c>
      <c r="L296" s="28">
        <v>44013</v>
      </c>
      <c r="P296">
        <v>45.893430000000002</v>
      </c>
      <c r="Q296">
        <v>40.291609999999999</v>
      </c>
      <c r="R296">
        <v>0.15154799999999999</v>
      </c>
      <c r="T296">
        <v>14.40122</v>
      </c>
      <c r="V296" s="27">
        <v>2.8858000000000002E-2</v>
      </c>
      <c r="W296">
        <v>1.6244999999999999E-2</v>
      </c>
      <c r="X296">
        <v>1.8908999999999999E-2</v>
      </c>
      <c r="Y296">
        <v>0.16667000000000001</v>
      </c>
      <c r="Z296">
        <v>0.25133</v>
      </c>
      <c r="AA296">
        <v>101.21980000000001</v>
      </c>
      <c r="AB296" s="10">
        <v>85.031493054392982</v>
      </c>
      <c r="AD296" s="27">
        <v>-19171.400000000001</v>
      </c>
      <c r="AE296">
        <v>-26717.7</v>
      </c>
      <c r="AF296">
        <v>20.399999999999999</v>
      </c>
      <c r="AP296">
        <v>34.677924753172739</v>
      </c>
    </row>
    <row r="297" spans="1:42" hidden="1" x14ac:dyDescent="0.2">
      <c r="A297" s="24" t="s">
        <v>838</v>
      </c>
      <c r="B297" t="s">
        <v>1225</v>
      </c>
      <c r="C297" t="s">
        <v>1248</v>
      </c>
      <c r="D297" t="s">
        <v>1246</v>
      </c>
      <c r="F297" t="s">
        <v>1256</v>
      </c>
      <c r="G297" t="s">
        <v>1742</v>
      </c>
      <c r="H297" t="s">
        <v>1263</v>
      </c>
      <c r="I297" t="str">
        <f t="shared" si="4"/>
        <v>AZ18 WHT06_ol44_prof 1</v>
      </c>
      <c r="K297" t="s">
        <v>1249</v>
      </c>
      <c r="L297" s="28">
        <v>44013</v>
      </c>
      <c r="P297">
        <v>45.170940000000002</v>
      </c>
      <c r="Q297">
        <v>40.270029999999998</v>
      </c>
      <c r="R297">
        <v>0.14732200000000001</v>
      </c>
      <c r="T297">
        <v>15.430149999999999</v>
      </c>
      <c r="V297" s="27">
        <v>3.6638999999999998E-2</v>
      </c>
      <c r="W297">
        <v>4.777E-3</v>
      </c>
      <c r="X297">
        <v>2.6280000000000001E-2</v>
      </c>
      <c r="Y297">
        <v>0.182064</v>
      </c>
      <c r="Z297">
        <v>0.228217</v>
      </c>
      <c r="AA297">
        <v>101.49639999999999</v>
      </c>
      <c r="AB297" s="10">
        <v>83.918743724665674</v>
      </c>
      <c r="AD297" s="27">
        <v>-19166.5</v>
      </c>
      <c r="AE297">
        <v>-26717.4</v>
      </c>
      <c r="AF297">
        <v>20.5</v>
      </c>
      <c r="AP297">
        <v>39.58709983662758</v>
      </c>
    </row>
    <row r="298" spans="1:42" hidden="1" x14ac:dyDescent="0.2">
      <c r="A298" s="24" t="s">
        <v>839</v>
      </c>
      <c r="B298" t="s">
        <v>1225</v>
      </c>
      <c r="C298" t="s">
        <v>1248</v>
      </c>
      <c r="D298" t="s">
        <v>1246</v>
      </c>
      <c r="F298" t="s">
        <v>1256</v>
      </c>
      <c r="G298" t="s">
        <v>1742</v>
      </c>
      <c r="H298" t="s">
        <v>1263</v>
      </c>
      <c r="I298" t="str">
        <f t="shared" si="4"/>
        <v>AZ18 WHT06_ol44_prof 1</v>
      </c>
      <c r="K298" t="s">
        <v>1249</v>
      </c>
      <c r="L298" s="28">
        <v>44013</v>
      </c>
      <c r="P298">
        <v>44.647199999999998</v>
      </c>
      <c r="Q298">
        <v>40.245849999999997</v>
      </c>
      <c r="R298">
        <v>0.142402</v>
      </c>
      <c r="T298">
        <v>16.185179999999999</v>
      </c>
      <c r="V298" s="27">
        <v>3.5163E-2</v>
      </c>
      <c r="X298">
        <v>3.0724000000000001E-2</v>
      </c>
      <c r="Y298">
        <v>0.178013</v>
      </c>
      <c r="Z298">
        <v>0.23879900000000001</v>
      </c>
      <c r="AA298">
        <v>101.7034</v>
      </c>
      <c r="AB298" s="10">
        <v>83.100392964154253</v>
      </c>
      <c r="AD298" s="27">
        <v>-19161.5</v>
      </c>
      <c r="AE298">
        <v>-26717.1</v>
      </c>
      <c r="AF298">
        <v>20.5</v>
      </c>
      <c r="AP298">
        <v>44.596091751175031</v>
      </c>
    </row>
    <row r="299" spans="1:42" hidden="1" x14ac:dyDescent="0.2">
      <c r="A299" s="24" t="s">
        <v>840</v>
      </c>
      <c r="B299" t="s">
        <v>1225</v>
      </c>
      <c r="C299" t="s">
        <v>1248</v>
      </c>
      <c r="D299" t="s">
        <v>1246</v>
      </c>
      <c r="F299" t="s">
        <v>1256</v>
      </c>
      <c r="G299" t="s">
        <v>1742</v>
      </c>
      <c r="H299" t="s">
        <v>1263</v>
      </c>
      <c r="I299" t="str">
        <f t="shared" si="4"/>
        <v>AZ18 WHT06_ol44_prof 1</v>
      </c>
      <c r="K299" t="s">
        <v>1249</v>
      </c>
      <c r="L299" s="28">
        <v>44013</v>
      </c>
      <c r="P299">
        <v>44.090809999999998</v>
      </c>
      <c r="Q299">
        <v>40.068579999999997</v>
      </c>
      <c r="R299">
        <v>0.13154399999999999</v>
      </c>
      <c r="T299">
        <v>16.532299999999999</v>
      </c>
      <c r="V299" s="27">
        <v>4.1089000000000001E-2</v>
      </c>
      <c r="X299">
        <v>3.5693000000000003E-2</v>
      </c>
      <c r="Y299">
        <v>0.205371</v>
      </c>
      <c r="Z299">
        <v>0.225739</v>
      </c>
      <c r="AA299">
        <v>101.33110000000001</v>
      </c>
      <c r="AB299" s="10">
        <v>82.620971919094927</v>
      </c>
      <c r="AD299" s="27">
        <v>-19156.599999999999</v>
      </c>
      <c r="AE299">
        <v>-26716.7</v>
      </c>
      <c r="AF299">
        <v>20.6</v>
      </c>
      <c r="AP299">
        <v>49.512391172489046</v>
      </c>
    </row>
    <row r="300" spans="1:42" hidden="1" x14ac:dyDescent="0.2">
      <c r="A300" s="24" t="s">
        <v>841</v>
      </c>
      <c r="B300" t="s">
        <v>1225</v>
      </c>
      <c r="C300" t="s">
        <v>1248</v>
      </c>
      <c r="D300" t="s">
        <v>1246</v>
      </c>
      <c r="F300" t="s">
        <v>1256</v>
      </c>
      <c r="G300" t="s">
        <v>1742</v>
      </c>
      <c r="H300" t="s">
        <v>1263</v>
      </c>
      <c r="I300" t="str">
        <f t="shared" si="4"/>
        <v>AZ18 WHT06_ol44_prof 1</v>
      </c>
      <c r="K300" t="s">
        <v>1249</v>
      </c>
      <c r="L300" s="28">
        <v>44013</v>
      </c>
      <c r="P300">
        <v>43.736060000000002</v>
      </c>
      <c r="Q300">
        <v>40.037419999999997</v>
      </c>
      <c r="R300">
        <v>0.13975099999999999</v>
      </c>
      <c r="T300">
        <v>17.036429999999999</v>
      </c>
      <c r="V300" s="27">
        <v>3.2899999999999999E-2</v>
      </c>
      <c r="W300">
        <v>1.3383000000000001E-2</v>
      </c>
      <c r="X300">
        <v>2.2647E-2</v>
      </c>
      <c r="Y300">
        <v>0.206623</v>
      </c>
      <c r="Z300">
        <v>0.21412400000000001</v>
      </c>
      <c r="AA300">
        <v>101.4393</v>
      </c>
      <c r="AB300" s="10">
        <v>82.066847861948233</v>
      </c>
      <c r="AD300" s="27">
        <v>-19151.7</v>
      </c>
      <c r="AE300">
        <v>-26716.400000000001</v>
      </c>
      <c r="AF300">
        <v>20.6</v>
      </c>
      <c r="AP300">
        <v>54.421566255940256</v>
      </c>
    </row>
    <row r="301" spans="1:42" hidden="1" x14ac:dyDescent="0.2">
      <c r="A301" s="24" t="s">
        <v>842</v>
      </c>
      <c r="B301" t="s">
        <v>1225</v>
      </c>
      <c r="C301" t="s">
        <v>1248</v>
      </c>
      <c r="D301" t="s">
        <v>1246</v>
      </c>
      <c r="F301" t="s">
        <v>1256</v>
      </c>
      <c r="G301" t="s">
        <v>1742</v>
      </c>
      <c r="H301" t="s">
        <v>1263</v>
      </c>
      <c r="I301" t="str">
        <f t="shared" si="4"/>
        <v>AZ18 WHT06_ol44_prof 1</v>
      </c>
      <c r="K301" t="s">
        <v>1249</v>
      </c>
      <c r="L301" s="28">
        <v>44013</v>
      </c>
      <c r="P301">
        <v>41.201250000000002</v>
      </c>
      <c r="Q301">
        <v>37.940150000000003</v>
      </c>
      <c r="R301">
        <v>0.152058</v>
      </c>
      <c r="T301">
        <v>17.43741</v>
      </c>
      <c r="V301" s="27">
        <v>2.9273E-2</v>
      </c>
      <c r="W301">
        <v>5.8906E-2</v>
      </c>
      <c r="X301">
        <v>2.4046999999999999E-2</v>
      </c>
      <c r="Y301">
        <v>0.21084800000000001</v>
      </c>
      <c r="Z301">
        <v>0.21578900000000001</v>
      </c>
      <c r="AA301">
        <v>97.269739999999999</v>
      </c>
      <c r="AB301" s="10">
        <v>80.813148802915364</v>
      </c>
      <c r="AD301" s="27">
        <v>-19146.7</v>
      </c>
      <c r="AE301">
        <v>-26716.1</v>
      </c>
      <c r="AF301">
        <v>20.7</v>
      </c>
      <c r="AP301">
        <v>59.430558170487707</v>
      </c>
    </row>
    <row r="302" spans="1:42" hidden="1" x14ac:dyDescent="0.2">
      <c r="A302" s="24" t="s">
        <v>843</v>
      </c>
      <c r="B302" t="s">
        <v>1225</v>
      </c>
      <c r="C302" t="s">
        <v>1248</v>
      </c>
      <c r="D302" t="s">
        <v>1246</v>
      </c>
      <c r="F302" t="s">
        <v>1256</v>
      </c>
      <c r="G302" t="s">
        <v>1742</v>
      </c>
      <c r="H302" t="s">
        <v>1263</v>
      </c>
      <c r="I302" t="str">
        <f t="shared" si="4"/>
        <v>AZ18 WHT06_ol44_prof 1</v>
      </c>
      <c r="K302" t="s">
        <v>1249</v>
      </c>
      <c r="L302" s="28">
        <v>44013</v>
      </c>
      <c r="P302">
        <v>43.20187</v>
      </c>
      <c r="Q302">
        <v>39.863849999999999</v>
      </c>
      <c r="R302">
        <v>0.14902799999999999</v>
      </c>
      <c r="T302">
        <v>17.82986</v>
      </c>
      <c r="V302" s="27">
        <v>3.2545999999999999E-2</v>
      </c>
      <c r="W302">
        <v>7.6920000000000001E-3</v>
      </c>
      <c r="X302">
        <v>2.4275999999999999E-2</v>
      </c>
      <c r="Y302">
        <v>0.202545</v>
      </c>
      <c r="Z302">
        <v>0.20294100000000001</v>
      </c>
      <c r="AA302">
        <v>101.5146</v>
      </c>
      <c r="AB302" s="10">
        <v>81.200229650170257</v>
      </c>
      <c r="AD302" s="27">
        <v>-19141.8</v>
      </c>
      <c r="AE302">
        <v>-26715.8</v>
      </c>
      <c r="AF302">
        <v>20.8</v>
      </c>
      <c r="AP302">
        <v>64.339733253942541</v>
      </c>
    </row>
    <row r="303" spans="1:42" hidden="1" x14ac:dyDescent="0.2">
      <c r="A303" s="24" t="s">
        <v>844</v>
      </c>
      <c r="B303" t="s">
        <v>1225</v>
      </c>
      <c r="C303" t="s">
        <v>1248</v>
      </c>
      <c r="D303" t="s">
        <v>1246</v>
      </c>
      <c r="F303" t="s">
        <v>1256</v>
      </c>
      <c r="G303" t="s">
        <v>1742</v>
      </c>
      <c r="H303" t="s">
        <v>1263</v>
      </c>
      <c r="I303" t="str">
        <f t="shared" si="4"/>
        <v>AZ18 WHT06_ol44_prof 1</v>
      </c>
      <c r="K303" t="s">
        <v>1249</v>
      </c>
      <c r="L303" s="28">
        <v>44013</v>
      </c>
      <c r="P303">
        <v>42.59581</v>
      </c>
      <c r="Q303">
        <v>39.448039999999999</v>
      </c>
      <c r="R303">
        <v>0.144705</v>
      </c>
      <c r="T303">
        <v>18.187639999999998</v>
      </c>
      <c r="V303" s="27">
        <v>2.9541000000000001E-2</v>
      </c>
      <c r="X303">
        <v>3.0981999999999999E-2</v>
      </c>
      <c r="Y303">
        <v>0.216636</v>
      </c>
      <c r="Z303">
        <v>0.213758</v>
      </c>
      <c r="AA303">
        <v>100.86709999999999</v>
      </c>
      <c r="AB303" s="10">
        <v>80.675760851796824</v>
      </c>
      <c r="AD303" s="27">
        <v>-19136.8</v>
      </c>
      <c r="AE303">
        <v>-26715.4</v>
      </c>
      <c r="AF303">
        <v>20.8</v>
      </c>
      <c r="AP303">
        <v>69.355707735536143</v>
      </c>
    </row>
    <row r="304" spans="1:42" hidden="1" x14ac:dyDescent="0.2">
      <c r="A304" s="24" t="s">
        <v>845</v>
      </c>
      <c r="B304" t="s">
        <v>1225</v>
      </c>
      <c r="C304" t="s">
        <v>1248</v>
      </c>
      <c r="D304" t="s">
        <v>1246</v>
      </c>
      <c r="F304" t="s">
        <v>1256</v>
      </c>
      <c r="G304" t="s">
        <v>1742</v>
      </c>
      <c r="H304" t="s">
        <v>1263</v>
      </c>
      <c r="I304" t="str">
        <f t="shared" si="4"/>
        <v>AZ18 WHT06_ol44_prof 1</v>
      </c>
      <c r="K304" t="s">
        <v>1249</v>
      </c>
      <c r="L304" s="28">
        <v>44013</v>
      </c>
      <c r="P304">
        <v>42.728319999999997</v>
      </c>
      <c r="Q304">
        <v>39.806359999999998</v>
      </c>
      <c r="R304">
        <v>0.14732899999999999</v>
      </c>
      <c r="T304">
        <v>18.45627</v>
      </c>
      <c r="V304" s="27">
        <v>2.6882E-2</v>
      </c>
      <c r="W304">
        <v>1.188E-3</v>
      </c>
      <c r="X304">
        <v>2.2870000000000001E-2</v>
      </c>
      <c r="Y304">
        <v>0.205285</v>
      </c>
      <c r="Z304">
        <v>0.20311299999999999</v>
      </c>
      <c r="AA304">
        <v>101.5976</v>
      </c>
      <c r="AB304" s="10">
        <v>80.494966292207678</v>
      </c>
      <c r="AD304" s="27">
        <v>-19131.900000000001</v>
      </c>
      <c r="AE304">
        <v>-26715.1</v>
      </c>
      <c r="AF304">
        <v>20.9</v>
      </c>
      <c r="AP304">
        <v>74.264882818987573</v>
      </c>
    </row>
    <row r="305" spans="1:42" hidden="1" x14ac:dyDescent="0.2">
      <c r="A305" s="24" t="s">
        <v>846</v>
      </c>
      <c r="B305" t="s">
        <v>1225</v>
      </c>
      <c r="C305" t="s">
        <v>1248</v>
      </c>
      <c r="D305" t="s">
        <v>1246</v>
      </c>
      <c r="F305" t="s">
        <v>1256</v>
      </c>
      <c r="G305" t="s">
        <v>1742</v>
      </c>
      <c r="H305" t="s">
        <v>1263</v>
      </c>
      <c r="I305" t="str">
        <f t="shared" si="4"/>
        <v>AZ18 WHT06_ol44_prof 1</v>
      </c>
      <c r="K305" t="s">
        <v>1249</v>
      </c>
      <c r="L305" s="28">
        <v>44013</v>
      </c>
      <c r="P305">
        <v>42.625900000000001</v>
      </c>
      <c r="Q305">
        <v>39.86656</v>
      </c>
      <c r="R305">
        <v>0.13452900000000001</v>
      </c>
      <c r="T305">
        <v>18.771149999999999</v>
      </c>
      <c r="V305" s="27">
        <v>2.6431E-2</v>
      </c>
      <c r="X305">
        <v>2.4368999999999998E-2</v>
      </c>
      <c r="Y305">
        <v>0.218141</v>
      </c>
      <c r="Z305">
        <v>0.19509699999999999</v>
      </c>
      <c r="AA305">
        <v>101.8622</v>
      </c>
      <c r="AB305" s="10">
        <v>80.189886607438083</v>
      </c>
      <c r="AD305" s="27">
        <v>-19126.900000000001</v>
      </c>
      <c r="AE305">
        <v>-26714.799999999999</v>
      </c>
      <c r="AF305">
        <v>20.9</v>
      </c>
      <c r="AP305">
        <v>79.273874733534811</v>
      </c>
    </row>
    <row r="306" spans="1:42" hidden="1" x14ac:dyDescent="0.2">
      <c r="A306" s="24" t="s">
        <v>847</v>
      </c>
      <c r="B306" t="s">
        <v>1225</v>
      </c>
      <c r="C306" t="s">
        <v>1248</v>
      </c>
      <c r="D306" t="s">
        <v>1246</v>
      </c>
      <c r="F306" t="s">
        <v>1256</v>
      </c>
      <c r="G306" t="s">
        <v>1742</v>
      </c>
      <c r="H306" t="s">
        <v>1263</v>
      </c>
      <c r="I306" t="str">
        <f t="shared" si="4"/>
        <v>AZ18 WHT06_ol44_prof 1</v>
      </c>
      <c r="K306" t="s">
        <v>1249</v>
      </c>
      <c r="L306" s="28">
        <v>44013</v>
      </c>
      <c r="P306">
        <v>42.490290000000002</v>
      </c>
      <c r="Q306">
        <v>39.835290000000001</v>
      </c>
      <c r="R306">
        <v>0.13622200000000001</v>
      </c>
      <c r="T306">
        <v>19.239319999999999</v>
      </c>
      <c r="V306" s="27">
        <v>2.8843000000000001E-2</v>
      </c>
      <c r="W306">
        <v>1.5989999999999999E-3</v>
      </c>
      <c r="X306">
        <v>2.3816E-2</v>
      </c>
      <c r="Y306">
        <v>0.214694</v>
      </c>
      <c r="Z306">
        <v>0.184088</v>
      </c>
      <c r="AA306">
        <v>102.1542</v>
      </c>
      <c r="AB306" s="10">
        <v>79.744204620541694</v>
      </c>
      <c r="AD306" s="27">
        <v>-19122</v>
      </c>
      <c r="AE306">
        <v>-26714.400000000001</v>
      </c>
      <c r="AF306">
        <v>21</v>
      </c>
      <c r="AP306">
        <v>84.190174154848819</v>
      </c>
    </row>
    <row r="307" spans="1:42" hidden="1" x14ac:dyDescent="0.2">
      <c r="A307" s="24" t="s">
        <v>848</v>
      </c>
      <c r="B307" t="s">
        <v>1225</v>
      </c>
      <c r="C307" t="s">
        <v>1248</v>
      </c>
      <c r="D307" t="s">
        <v>1246</v>
      </c>
      <c r="F307" t="s">
        <v>1256</v>
      </c>
      <c r="G307" t="s">
        <v>1742</v>
      </c>
      <c r="H307" t="s">
        <v>1263</v>
      </c>
      <c r="I307" t="str">
        <f t="shared" si="4"/>
        <v>AZ18 WHT06_ol44_prof 1</v>
      </c>
      <c r="K307" t="s">
        <v>1249</v>
      </c>
      <c r="L307" s="28">
        <v>44013</v>
      </c>
      <c r="P307">
        <v>42.275460000000002</v>
      </c>
      <c r="Q307">
        <v>39.791730000000001</v>
      </c>
      <c r="R307">
        <v>0.128881</v>
      </c>
      <c r="T307">
        <v>19.523440000000001</v>
      </c>
      <c r="V307" s="27">
        <v>2.4309000000000001E-2</v>
      </c>
      <c r="X307">
        <v>2.5097000000000001E-2</v>
      </c>
      <c r="Y307">
        <v>0.22115499999999999</v>
      </c>
      <c r="Z307">
        <v>0.19070100000000001</v>
      </c>
      <c r="AA307">
        <v>102.1808</v>
      </c>
      <c r="AB307" s="10">
        <v>79.423667853998694</v>
      </c>
      <c r="AD307" s="27">
        <v>-19117.099999999999</v>
      </c>
      <c r="AE307">
        <v>-26714.1</v>
      </c>
      <c r="AF307">
        <v>21.1</v>
      </c>
      <c r="AP307">
        <v>89.099349238303887</v>
      </c>
    </row>
    <row r="308" spans="1:42" hidden="1" x14ac:dyDescent="0.2">
      <c r="A308" s="24" t="s">
        <v>849</v>
      </c>
      <c r="B308" t="s">
        <v>1225</v>
      </c>
      <c r="C308" t="s">
        <v>1248</v>
      </c>
      <c r="D308" t="s">
        <v>1246</v>
      </c>
      <c r="F308" t="s">
        <v>1256</v>
      </c>
      <c r="G308" t="s">
        <v>1742</v>
      </c>
      <c r="H308" t="s">
        <v>1263</v>
      </c>
      <c r="I308" t="str">
        <f t="shared" si="4"/>
        <v>AZ18 WHT06_ol44_prof 1</v>
      </c>
      <c r="K308" t="s">
        <v>1249</v>
      </c>
      <c r="L308" s="28">
        <v>44013</v>
      </c>
      <c r="P308">
        <v>41.931910000000002</v>
      </c>
      <c r="Q308">
        <v>39.881520000000002</v>
      </c>
      <c r="R308">
        <v>0.12824199999999999</v>
      </c>
      <c r="T308">
        <v>19.574380000000001</v>
      </c>
      <c r="V308" s="27">
        <v>4.0362000000000002E-2</v>
      </c>
      <c r="X308">
        <v>1.9199000000000001E-2</v>
      </c>
      <c r="Y308">
        <v>0.22084699999999999</v>
      </c>
      <c r="Z308">
        <v>0.195658</v>
      </c>
      <c r="AA308">
        <v>101.99209999999999</v>
      </c>
      <c r="AB308" s="10">
        <v>79.247178726355898</v>
      </c>
      <c r="AD308" s="27">
        <v>-19112.099999999999</v>
      </c>
      <c r="AE308">
        <v>-26713.8</v>
      </c>
      <c r="AF308">
        <v>21.1</v>
      </c>
      <c r="AP308">
        <v>94.108341152851125</v>
      </c>
    </row>
    <row r="309" spans="1:42" hidden="1" x14ac:dyDescent="0.2">
      <c r="A309" s="24" t="s">
        <v>850</v>
      </c>
      <c r="B309" t="s">
        <v>1225</v>
      </c>
      <c r="C309" t="s">
        <v>1248</v>
      </c>
      <c r="D309" t="s">
        <v>1246</v>
      </c>
      <c r="F309" t="s">
        <v>1256</v>
      </c>
      <c r="G309" t="s">
        <v>1742</v>
      </c>
      <c r="H309" t="s">
        <v>1263</v>
      </c>
      <c r="I309" t="str">
        <f t="shared" si="4"/>
        <v>AZ18 WHT06_ol44_prof 1</v>
      </c>
      <c r="K309" t="s">
        <v>1249</v>
      </c>
      <c r="L309" s="28">
        <v>44013</v>
      </c>
      <c r="P309">
        <v>41.863039999999998</v>
      </c>
      <c r="Q309">
        <v>39.772269999999999</v>
      </c>
      <c r="R309">
        <v>0.12400899999999999</v>
      </c>
      <c r="T309">
        <v>19.79119</v>
      </c>
      <c r="V309" s="27">
        <v>3.4213E-2</v>
      </c>
      <c r="W309">
        <v>8.2100000000000001E-4</v>
      </c>
      <c r="X309">
        <v>2.1607000000000001E-2</v>
      </c>
      <c r="Y309">
        <v>0.21829799999999999</v>
      </c>
      <c r="Z309">
        <v>0.19342999999999999</v>
      </c>
      <c r="AA309">
        <v>102.0189</v>
      </c>
      <c r="AB309" s="10">
        <v>79.038215816885796</v>
      </c>
      <c r="AD309" s="27">
        <v>-19107.2</v>
      </c>
      <c r="AE309">
        <v>-26713.5</v>
      </c>
      <c r="AF309">
        <v>21.2</v>
      </c>
      <c r="AP309">
        <v>99.017516236302328</v>
      </c>
    </row>
    <row r="310" spans="1:42" hidden="1" x14ac:dyDescent="0.2">
      <c r="A310" s="24" t="s">
        <v>851</v>
      </c>
      <c r="B310" t="s">
        <v>1225</v>
      </c>
      <c r="C310" t="s">
        <v>1248</v>
      </c>
      <c r="D310" t="s">
        <v>1246</v>
      </c>
      <c r="F310" t="s">
        <v>1256</v>
      </c>
      <c r="G310" t="s">
        <v>1742</v>
      </c>
      <c r="H310" t="s">
        <v>1263</v>
      </c>
      <c r="I310" t="str">
        <f t="shared" si="4"/>
        <v>AZ18 WHT06_ol44_prof 1</v>
      </c>
      <c r="K310" t="s">
        <v>1249</v>
      </c>
      <c r="L310" s="28">
        <v>44013</v>
      </c>
      <c r="P310">
        <v>41.561799999999998</v>
      </c>
      <c r="Q310">
        <v>39.694670000000002</v>
      </c>
      <c r="R310">
        <v>0.12254</v>
      </c>
      <c r="T310">
        <v>20.4773</v>
      </c>
      <c r="V310" s="27">
        <v>3.4439999999999998E-2</v>
      </c>
      <c r="X310">
        <v>2.2381000000000002E-2</v>
      </c>
      <c r="Y310">
        <v>0.21701200000000001</v>
      </c>
      <c r="Z310">
        <v>0.19831499999999999</v>
      </c>
      <c r="AA310">
        <v>102.32850000000001</v>
      </c>
      <c r="AB310" s="10">
        <v>78.345723428521879</v>
      </c>
      <c r="AD310" s="27">
        <v>-19096</v>
      </c>
      <c r="AE310">
        <v>-26712.7</v>
      </c>
      <c r="AF310">
        <v>21.3</v>
      </c>
      <c r="AP310">
        <v>110.24605131439756</v>
      </c>
    </row>
    <row r="311" spans="1:42" hidden="1" x14ac:dyDescent="0.2">
      <c r="A311" s="24" t="s">
        <v>852</v>
      </c>
      <c r="B311" t="s">
        <v>1225</v>
      </c>
      <c r="C311" t="s">
        <v>1248</v>
      </c>
      <c r="D311" t="s">
        <v>1246</v>
      </c>
      <c r="F311" t="s">
        <v>1256</v>
      </c>
      <c r="G311" t="s">
        <v>1742</v>
      </c>
      <c r="H311" t="s">
        <v>1263</v>
      </c>
      <c r="I311" t="str">
        <f t="shared" si="4"/>
        <v>AZ18 WHT06_ol44_prof 1</v>
      </c>
      <c r="K311" t="s">
        <v>1249</v>
      </c>
      <c r="L311" s="28">
        <v>44013</v>
      </c>
      <c r="P311">
        <v>41.010599999999997</v>
      </c>
      <c r="Q311">
        <v>39.387450000000001</v>
      </c>
      <c r="R311">
        <v>0.114049</v>
      </c>
      <c r="T311">
        <v>20.793050000000001</v>
      </c>
      <c r="V311" s="27">
        <v>2.7487000000000001E-2</v>
      </c>
      <c r="X311">
        <v>2.0163E-2</v>
      </c>
      <c r="Y311">
        <v>0.22717799999999999</v>
      </c>
      <c r="Z311">
        <v>0.187635</v>
      </c>
      <c r="AA311">
        <v>101.7676</v>
      </c>
      <c r="AB311" s="10">
        <v>77.855676466341549</v>
      </c>
      <c r="AD311" s="27">
        <v>-19084.8</v>
      </c>
      <c r="AE311">
        <v>-26712</v>
      </c>
      <c r="AF311">
        <v>21.4</v>
      </c>
      <c r="AP311">
        <v>121.46790499371531</v>
      </c>
    </row>
    <row r="312" spans="1:42" hidden="1" x14ac:dyDescent="0.2">
      <c r="A312" s="24" t="s">
        <v>853</v>
      </c>
      <c r="B312" t="s">
        <v>1225</v>
      </c>
      <c r="C312" t="s">
        <v>1248</v>
      </c>
      <c r="D312" t="s">
        <v>1246</v>
      </c>
      <c r="F312" t="s">
        <v>1256</v>
      </c>
      <c r="G312" t="s">
        <v>1742</v>
      </c>
      <c r="H312" t="s">
        <v>1263</v>
      </c>
      <c r="I312" t="str">
        <f t="shared" si="4"/>
        <v>AZ18 WHT06_ol44_prof 1</v>
      </c>
      <c r="K312" t="s">
        <v>1249</v>
      </c>
      <c r="L312" s="28">
        <v>44013</v>
      </c>
      <c r="P312">
        <v>40.83661</v>
      </c>
      <c r="Q312">
        <v>39.323390000000003</v>
      </c>
      <c r="R312">
        <v>0.122228</v>
      </c>
      <c r="T312">
        <v>20.946300000000001</v>
      </c>
      <c r="V312" s="27">
        <v>2.3438000000000001E-2</v>
      </c>
      <c r="X312">
        <v>1.8485999999999999E-2</v>
      </c>
      <c r="Y312">
        <v>0.198959</v>
      </c>
      <c r="Z312">
        <v>0.19341700000000001</v>
      </c>
      <c r="AA312">
        <v>101.6628</v>
      </c>
      <c r="AB312" s="10">
        <v>77.655132790850473</v>
      </c>
      <c r="AD312" s="27">
        <v>-19073.599999999999</v>
      </c>
      <c r="AE312">
        <v>-26711.200000000001</v>
      </c>
      <c r="AF312">
        <v>21.6</v>
      </c>
      <c r="AP312">
        <v>132.69644007181054</v>
      </c>
    </row>
    <row r="313" spans="1:42" hidden="1" x14ac:dyDescent="0.2">
      <c r="A313" s="24" t="s">
        <v>854</v>
      </c>
      <c r="B313" t="s">
        <v>1225</v>
      </c>
      <c r="C313" t="s">
        <v>1248</v>
      </c>
      <c r="D313" t="s">
        <v>1246</v>
      </c>
      <c r="F313" t="s">
        <v>1256</v>
      </c>
      <c r="G313" t="s">
        <v>1742</v>
      </c>
      <c r="H313" t="s">
        <v>1263</v>
      </c>
      <c r="I313" t="str">
        <f t="shared" si="4"/>
        <v>AZ18 WHT06_ol44_prof 1</v>
      </c>
      <c r="K313" t="s">
        <v>1249</v>
      </c>
      <c r="L313" s="28">
        <v>44013</v>
      </c>
      <c r="P313">
        <v>40.544899999999998</v>
      </c>
      <c r="Q313">
        <v>39.251510000000003</v>
      </c>
      <c r="R313">
        <v>0.107416</v>
      </c>
      <c r="T313">
        <v>21.18413</v>
      </c>
      <c r="V313" s="27">
        <v>2.8336E-2</v>
      </c>
      <c r="X313">
        <v>1.8941E-2</v>
      </c>
      <c r="Y313">
        <v>0.237098</v>
      </c>
      <c r="Z313">
        <v>0.19638</v>
      </c>
      <c r="AA313">
        <v>101.56870000000001</v>
      </c>
      <c r="AB313" s="10">
        <v>77.333190830069881</v>
      </c>
      <c r="AD313" s="27">
        <v>-19062.5</v>
      </c>
      <c r="AE313">
        <v>-26710.5</v>
      </c>
      <c r="AF313">
        <v>21.7</v>
      </c>
      <c r="AP313">
        <v>143.81849024252855</v>
      </c>
    </row>
    <row r="314" spans="1:42" hidden="1" x14ac:dyDescent="0.2">
      <c r="A314" s="24" t="s">
        <v>855</v>
      </c>
      <c r="B314" t="s">
        <v>1225</v>
      </c>
      <c r="C314" t="s">
        <v>1248</v>
      </c>
      <c r="D314" t="s">
        <v>1246</v>
      </c>
      <c r="F314" t="s">
        <v>1256</v>
      </c>
      <c r="G314" t="s">
        <v>1742</v>
      </c>
      <c r="H314" t="s">
        <v>1263</v>
      </c>
      <c r="I314" t="str">
        <f t="shared" si="4"/>
        <v>AZ18 WHT06_ol44_prof 1</v>
      </c>
      <c r="K314" t="s">
        <v>1249</v>
      </c>
      <c r="L314" s="28">
        <v>44013</v>
      </c>
      <c r="P314">
        <v>40.544699999999999</v>
      </c>
      <c r="Q314">
        <v>39.210880000000003</v>
      </c>
      <c r="R314">
        <v>0.11791600000000001</v>
      </c>
      <c r="T314">
        <v>21.32329</v>
      </c>
      <c r="V314" s="27">
        <v>3.3686000000000001E-2</v>
      </c>
      <c r="W314">
        <v>6.3699999999999998E-4</v>
      </c>
      <c r="X314">
        <v>2.6034000000000002E-2</v>
      </c>
      <c r="Y314">
        <v>0.236564</v>
      </c>
      <c r="Z314">
        <v>0.19022900000000001</v>
      </c>
      <c r="AA314">
        <v>101.68389999999999</v>
      </c>
      <c r="AB314" s="10">
        <v>77.218126788931045</v>
      </c>
      <c r="AD314" s="27">
        <v>-19051.3</v>
      </c>
      <c r="AE314">
        <v>-26709.8</v>
      </c>
      <c r="AF314">
        <v>21.8</v>
      </c>
      <c r="AP314">
        <v>155.0403439218463</v>
      </c>
    </row>
    <row r="315" spans="1:42" hidden="1" x14ac:dyDescent="0.2">
      <c r="A315" s="24" t="s">
        <v>856</v>
      </c>
      <c r="B315" t="s">
        <v>1225</v>
      </c>
      <c r="C315" t="s">
        <v>1248</v>
      </c>
      <c r="D315" t="s">
        <v>1246</v>
      </c>
      <c r="F315" t="s">
        <v>1256</v>
      </c>
      <c r="G315" t="s">
        <v>1742</v>
      </c>
      <c r="H315" t="s">
        <v>1263</v>
      </c>
      <c r="I315" t="str">
        <f t="shared" si="4"/>
        <v>AZ18 WHT06_ol44_prof 1</v>
      </c>
      <c r="K315" t="s">
        <v>1249</v>
      </c>
      <c r="L315" s="28">
        <v>44013</v>
      </c>
      <c r="P315">
        <v>40.445050000000002</v>
      </c>
      <c r="Q315">
        <v>39.286580000000001</v>
      </c>
      <c r="R315">
        <v>0.110045</v>
      </c>
      <c r="T315">
        <v>21.728459999999998</v>
      </c>
      <c r="V315" s="27">
        <v>2.8464E-2</v>
      </c>
      <c r="W315">
        <v>8.6499999999999999E-4</v>
      </c>
      <c r="X315">
        <v>1.9458E-2</v>
      </c>
      <c r="Y315">
        <v>0.24187600000000001</v>
      </c>
      <c r="Z315">
        <v>0.204684</v>
      </c>
      <c r="AA315">
        <v>102.0655</v>
      </c>
      <c r="AB315" s="10">
        <v>76.841543088181268</v>
      </c>
      <c r="AD315" s="27">
        <v>-19040.099999999999</v>
      </c>
      <c r="AE315">
        <v>-26709</v>
      </c>
      <c r="AF315">
        <v>22</v>
      </c>
      <c r="AP315">
        <v>166.26887899994153</v>
      </c>
    </row>
    <row r="316" spans="1:42" hidden="1" x14ac:dyDescent="0.2">
      <c r="A316" s="24" t="s">
        <v>857</v>
      </c>
      <c r="B316" t="s">
        <v>1225</v>
      </c>
      <c r="C316" t="s">
        <v>1248</v>
      </c>
      <c r="D316" t="s">
        <v>1246</v>
      </c>
      <c r="F316" t="s">
        <v>1256</v>
      </c>
      <c r="G316" t="s">
        <v>1742</v>
      </c>
      <c r="H316" t="s">
        <v>1263</v>
      </c>
      <c r="I316" t="str">
        <f t="shared" si="4"/>
        <v>AZ18 WHT06_ol44_prof 1</v>
      </c>
      <c r="K316" t="s">
        <v>1249</v>
      </c>
      <c r="L316" s="28">
        <v>44013</v>
      </c>
      <c r="P316">
        <v>40.257089999999998</v>
      </c>
      <c r="Q316">
        <v>39.128909999999998</v>
      </c>
      <c r="R316">
        <v>0.104543</v>
      </c>
      <c r="T316">
        <v>21.746919999999999</v>
      </c>
      <c r="V316" s="27">
        <v>2.9152999999999998E-2</v>
      </c>
      <c r="W316">
        <v>1.5155E-2</v>
      </c>
      <c r="X316">
        <v>2.5558999999999998E-2</v>
      </c>
      <c r="Y316">
        <v>0.23638200000000001</v>
      </c>
      <c r="Z316">
        <v>0.20031099999999999</v>
      </c>
      <c r="AA316">
        <v>101.744</v>
      </c>
      <c r="AB316" s="10">
        <v>76.743399695323504</v>
      </c>
      <c r="AD316" s="27">
        <v>-19028.900000000001</v>
      </c>
      <c r="AE316">
        <v>-26708.3</v>
      </c>
      <c r="AF316">
        <v>22.1</v>
      </c>
      <c r="AP316">
        <v>177.49073267925564</v>
      </c>
    </row>
    <row r="317" spans="1:42" hidden="1" x14ac:dyDescent="0.2">
      <c r="A317" s="24" t="s">
        <v>858</v>
      </c>
      <c r="B317" t="s">
        <v>1225</v>
      </c>
      <c r="C317" t="s">
        <v>1248</v>
      </c>
      <c r="D317" t="s">
        <v>1246</v>
      </c>
      <c r="F317" t="s">
        <v>1256</v>
      </c>
      <c r="G317" t="s">
        <v>1742</v>
      </c>
      <c r="H317" t="s">
        <v>1263</v>
      </c>
      <c r="I317" t="str">
        <f t="shared" si="4"/>
        <v>AZ18 WHT06_ol44_prof 1</v>
      </c>
      <c r="K317" t="s">
        <v>1249</v>
      </c>
      <c r="L317" s="28">
        <v>44013</v>
      </c>
      <c r="P317">
        <v>40.084670000000003</v>
      </c>
      <c r="Q317">
        <v>38.949069999999999</v>
      </c>
      <c r="R317">
        <v>0.11020000000000001</v>
      </c>
      <c r="T317">
        <v>21.878959999999999</v>
      </c>
      <c r="V317" s="27">
        <v>2.9651E-2</v>
      </c>
      <c r="W317">
        <v>2.0882999999999999E-2</v>
      </c>
      <c r="X317">
        <v>2.1519E-2</v>
      </c>
      <c r="Y317">
        <v>0.24368000000000001</v>
      </c>
      <c r="Z317">
        <v>0.186838</v>
      </c>
      <c r="AA317">
        <v>101.52549999999999</v>
      </c>
      <c r="AB317" s="10">
        <v>76.558230489475449</v>
      </c>
      <c r="AD317" s="27">
        <v>-19017.8</v>
      </c>
      <c r="AE317">
        <v>-26707.5</v>
      </c>
      <c r="AF317">
        <v>22.2</v>
      </c>
      <c r="AP317">
        <v>188.61952416800443</v>
      </c>
    </row>
    <row r="318" spans="1:42" hidden="1" x14ac:dyDescent="0.2">
      <c r="A318" s="24" t="s">
        <v>859</v>
      </c>
      <c r="B318" t="s">
        <v>1225</v>
      </c>
      <c r="C318" t="s">
        <v>1248</v>
      </c>
      <c r="D318" t="s">
        <v>1246</v>
      </c>
      <c r="F318" t="s">
        <v>1256</v>
      </c>
      <c r="G318" t="s">
        <v>1742</v>
      </c>
      <c r="H318" t="s">
        <v>1263</v>
      </c>
      <c r="I318" t="str">
        <f t="shared" si="4"/>
        <v>AZ18 WHT06_ol44_prof 1</v>
      </c>
      <c r="K318" t="s">
        <v>1249</v>
      </c>
      <c r="L318" s="28">
        <v>44013</v>
      </c>
      <c r="P318">
        <v>39.933459999999997</v>
      </c>
      <c r="Q318">
        <v>39.078220000000002</v>
      </c>
      <c r="R318">
        <v>0.121381</v>
      </c>
      <c r="T318">
        <v>21.68526</v>
      </c>
      <c r="V318" s="27">
        <v>2.8511999999999999E-2</v>
      </c>
      <c r="W318">
        <v>2.3347E-2</v>
      </c>
      <c r="X318">
        <v>2.487E-2</v>
      </c>
      <c r="Y318">
        <v>0.235009</v>
      </c>
      <c r="Z318">
        <v>0.20380999999999999</v>
      </c>
      <c r="AA318">
        <v>101.3339</v>
      </c>
      <c r="AB318" s="10">
        <v>76.649871602229965</v>
      </c>
      <c r="AD318" s="27">
        <v>-19006.599999999999</v>
      </c>
      <c r="AE318">
        <v>-26706.799999999999</v>
      </c>
      <c r="AF318">
        <v>22.4</v>
      </c>
      <c r="AP318">
        <v>199.84137784732218</v>
      </c>
    </row>
    <row r="319" spans="1:42" hidden="1" x14ac:dyDescent="0.2">
      <c r="A319" s="24" t="s">
        <v>860</v>
      </c>
      <c r="B319" t="s">
        <v>1225</v>
      </c>
      <c r="C319" t="s">
        <v>1248</v>
      </c>
      <c r="D319" t="s">
        <v>1246</v>
      </c>
      <c r="F319" t="s">
        <v>1256</v>
      </c>
      <c r="G319" t="s">
        <v>1742</v>
      </c>
      <c r="H319" t="s">
        <v>1263</v>
      </c>
      <c r="I319" t="str">
        <f t="shared" si="4"/>
        <v>AZ18 WHT06_ol44_prof 1</v>
      </c>
      <c r="K319" t="s">
        <v>1249</v>
      </c>
      <c r="L319" s="28">
        <v>44013</v>
      </c>
      <c r="P319">
        <v>39.937080000000002</v>
      </c>
      <c r="Q319">
        <v>38.974260000000001</v>
      </c>
      <c r="R319">
        <v>0.122283</v>
      </c>
      <c r="T319">
        <v>21.948799999999999</v>
      </c>
      <c r="V319" s="27">
        <v>2.8562000000000001E-2</v>
      </c>
      <c r="W319">
        <v>1.4151E-2</v>
      </c>
      <c r="X319">
        <v>2.1347000000000001E-2</v>
      </c>
      <c r="Y319">
        <v>0.24943199999999999</v>
      </c>
      <c r="Z319">
        <v>0.19291900000000001</v>
      </c>
      <c r="AA319">
        <v>101.4888</v>
      </c>
      <c r="AB319" s="10">
        <v>76.434611659729669</v>
      </c>
      <c r="AD319" s="27">
        <v>-18995.400000000001</v>
      </c>
      <c r="AE319">
        <v>-26706.1</v>
      </c>
      <c r="AF319">
        <v>22.5</v>
      </c>
      <c r="AP319">
        <v>211.06323152663629</v>
      </c>
    </row>
    <row r="320" spans="1:42" hidden="1" x14ac:dyDescent="0.2">
      <c r="A320" s="24" t="s">
        <v>861</v>
      </c>
      <c r="B320" t="s">
        <v>1225</v>
      </c>
      <c r="C320" t="s">
        <v>1248</v>
      </c>
      <c r="D320" t="s">
        <v>1246</v>
      </c>
      <c r="F320" t="s">
        <v>1256</v>
      </c>
      <c r="G320" t="s">
        <v>1742</v>
      </c>
      <c r="H320" t="s">
        <v>1263</v>
      </c>
      <c r="I320" t="str">
        <f t="shared" si="4"/>
        <v>AZ18 WHT06_ol44_prof 1</v>
      </c>
      <c r="K320" t="s">
        <v>1249</v>
      </c>
      <c r="L320" s="28">
        <v>44013</v>
      </c>
      <c r="P320">
        <v>39.907850000000003</v>
      </c>
      <c r="Q320">
        <v>39.044029999999999</v>
      </c>
      <c r="R320">
        <v>0.113783</v>
      </c>
      <c r="T320">
        <v>21.855149999999998</v>
      </c>
      <c r="V320" s="27">
        <v>2.4136999999999999E-2</v>
      </c>
      <c r="W320">
        <v>2.957E-3</v>
      </c>
      <c r="X320">
        <v>2.0885000000000001E-2</v>
      </c>
      <c r="Y320">
        <v>0.22103400000000001</v>
      </c>
      <c r="Z320">
        <v>0.18454400000000001</v>
      </c>
      <c r="AA320">
        <v>101.37439999999999</v>
      </c>
      <c r="AB320" s="10">
        <v>76.498387462236451</v>
      </c>
      <c r="AD320" s="27">
        <v>-18984.2</v>
      </c>
      <c r="AE320">
        <v>-26705.3</v>
      </c>
      <c r="AF320">
        <v>22.6</v>
      </c>
      <c r="AP320">
        <v>222.29176660473152</v>
      </c>
    </row>
    <row r="321" spans="1:42" hidden="1" x14ac:dyDescent="0.2">
      <c r="A321" s="24" t="s">
        <v>862</v>
      </c>
      <c r="B321" t="s">
        <v>1225</v>
      </c>
      <c r="C321" t="s">
        <v>1248</v>
      </c>
      <c r="D321" t="s">
        <v>1246</v>
      </c>
      <c r="F321" t="s">
        <v>1256</v>
      </c>
      <c r="G321" t="s">
        <v>1742</v>
      </c>
      <c r="H321" t="s">
        <v>1263</v>
      </c>
      <c r="I321" t="str">
        <f t="shared" si="4"/>
        <v>AZ18 WHT06_ol44_prof 1</v>
      </c>
      <c r="K321" t="s">
        <v>1249</v>
      </c>
      <c r="L321" s="28">
        <v>44013</v>
      </c>
      <c r="P321">
        <v>39.743290000000002</v>
      </c>
      <c r="Q321">
        <v>39.103250000000003</v>
      </c>
      <c r="R321">
        <v>0.105854</v>
      </c>
      <c r="T321">
        <v>22.15316</v>
      </c>
      <c r="V321" s="27">
        <v>2.6041000000000002E-2</v>
      </c>
      <c r="X321">
        <v>2.0143999999999999E-2</v>
      </c>
      <c r="Y321">
        <v>0.217444</v>
      </c>
      <c r="Z321">
        <v>0.18127599999999999</v>
      </c>
      <c r="AA321">
        <v>101.5505</v>
      </c>
      <c r="AB321" s="10">
        <v>76.179123515762782</v>
      </c>
      <c r="AD321" s="27">
        <v>-18973</v>
      </c>
      <c r="AE321">
        <v>-26704.6</v>
      </c>
      <c r="AF321">
        <v>22.8</v>
      </c>
      <c r="AP321">
        <v>233.51362028404927</v>
      </c>
    </row>
    <row r="322" spans="1:42" hidden="1" x14ac:dyDescent="0.2">
      <c r="A322" s="24" t="s">
        <v>863</v>
      </c>
      <c r="B322" t="s">
        <v>1225</v>
      </c>
      <c r="C322" t="s">
        <v>1248</v>
      </c>
      <c r="D322" t="s">
        <v>1246</v>
      </c>
      <c r="F322" t="s">
        <v>1256</v>
      </c>
      <c r="G322" t="s">
        <v>1742</v>
      </c>
      <c r="H322" t="s">
        <v>1263</v>
      </c>
      <c r="I322" t="str">
        <f t="shared" si="4"/>
        <v>AZ18 WHT06_ol44_prof 1</v>
      </c>
      <c r="K322" t="s">
        <v>1249</v>
      </c>
      <c r="L322" s="28">
        <v>44013</v>
      </c>
      <c r="P322">
        <v>39.809019999999997</v>
      </c>
      <c r="Q322">
        <v>39.144779999999997</v>
      </c>
      <c r="R322">
        <v>0.10766199999999999</v>
      </c>
      <c r="T322">
        <v>22.259319999999999</v>
      </c>
      <c r="V322" s="27">
        <v>2.5479000000000002E-2</v>
      </c>
      <c r="X322">
        <v>2.4271999999999998E-2</v>
      </c>
      <c r="Y322">
        <v>0.27169700000000002</v>
      </c>
      <c r="Z322">
        <v>0.185972</v>
      </c>
      <c r="AA322">
        <v>101.8282</v>
      </c>
      <c r="AB322" s="10">
        <v>76.122306808861211</v>
      </c>
      <c r="AD322" s="27">
        <v>-18961.900000000001</v>
      </c>
      <c r="AE322">
        <v>-26703.8</v>
      </c>
      <c r="AF322">
        <v>22.9</v>
      </c>
      <c r="AP322">
        <v>244.64241177279442</v>
      </c>
    </row>
    <row r="323" spans="1:42" hidden="1" x14ac:dyDescent="0.2">
      <c r="A323" s="24" t="s">
        <v>864</v>
      </c>
      <c r="B323" t="s">
        <v>1225</v>
      </c>
      <c r="C323" t="s">
        <v>1248</v>
      </c>
      <c r="D323" t="s">
        <v>1246</v>
      </c>
      <c r="F323" t="s">
        <v>1256</v>
      </c>
      <c r="G323" t="s">
        <v>1742</v>
      </c>
      <c r="H323" t="s">
        <v>1263</v>
      </c>
      <c r="I323" t="str">
        <f t="shared" ref="I323:I386" si="5">_xlfn.CONCAT(K323,"_",F323,"_",H323)</f>
        <v>AZ18 WHT06_ol44_prof 1</v>
      </c>
      <c r="K323" t="s">
        <v>1249</v>
      </c>
      <c r="L323" s="28">
        <v>44013</v>
      </c>
      <c r="P323">
        <v>39.695599999999999</v>
      </c>
      <c r="Q323">
        <v>39.027749999999997</v>
      </c>
      <c r="R323">
        <v>0.11552</v>
      </c>
      <c r="T323">
        <v>22.297149999999998</v>
      </c>
      <c r="V323" s="27">
        <v>2.8358999999999999E-2</v>
      </c>
      <c r="W323">
        <v>1.128E-2</v>
      </c>
      <c r="X323">
        <v>1.4276E-2</v>
      </c>
      <c r="Y323">
        <v>0.240284</v>
      </c>
      <c r="Z323">
        <v>0.20216999999999999</v>
      </c>
      <c r="AA323">
        <v>101.6324</v>
      </c>
      <c r="AB323" s="10">
        <v>76.039482963636985</v>
      </c>
      <c r="AD323" s="27">
        <v>-18950.7</v>
      </c>
      <c r="AE323">
        <v>-26703.1</v>
      </c>
      <c r="AF323">
        <v>23</v>
      </c>
      <c r="AP323">
        <v>255.86426545211216</v>
      </c>
    </row>
    <row r="324" spans="1:42" hidden="1" x14ac:dyDescent="0.2">
      <c r="A324" s="24" t="s">
        <v>865</v>
      </c>
      <c r="B324" t="s">
        <v>1225</v>
      </c>
      <c r="C324" t="s">
        <v>1248</v>
      </c>
      <c r="D324" t="s">
        <v>1246</v>
      </c>
      <c r="F324" t="s">
        <v>1256</v>
      </c>
      <c r="G324" t="s">
        <v>1742</v>
      </c>
      <c r="H324" t="s">
        <v>1263</v>
      </c>
      <c r="I324" t="str">
        <f t="shared" si="5"/>
        <v>AZ18 WHT06_ol44_prof 1</v>
      </c>
      <c r="K324" t="s">
        <v>1249</v>
      </c>
      <c r="L324" s="28">
        <v>44013</v>
      </c>
      <c r="P324">
        <v>39.679070000000003</v>
      </c>
      <c r="Q324">
        <v>39.154420000000002</v>
      </c>
      <c r="R324">
        <v>0.111195</v>
      </c>
      <c r="T324">
        <v>22.201090000000001</v>
      </c>
      <c r="V324" s="27">
        <v>2.5132000000000002E-2</v>
      </c>
      <c r="W324">
        <v>2.1609E-2</v>
      </c>
      <c r="X324">
        <v>2.4302000000000001E-2</v>
      </c>
      <c r="Y324">
        <v>0.235704</v>
      </c>
      <c r="Z324">
        <v>0.17957200000000001</v>
      </c>
      <c r="AA324">
        <v>101.63209999999999</v>
      </c>
      <c r="AB324" s="10">
        <v>76.110489221375133</v>
      </c>
      <c r="AD324" s="27">
        <v>-18939.5</v>
      </c>
      <c r="AE324">
        <v>-26702.400000000001</v>
      </c>
      <c r="AF324">
        <v>23.2</v>
      </c>
      <c r="AP324">
        <v>267.08611913142971</v>
      </c>
    </row>
    <row r="325" spans="1:42" hidden="1" x14ac:dyDescent="0.2">
      <c r="A325" s="24" t="s">
        <v>866</v>
      </c>
      <c r="B325" t="s">
        <v>1225</v>
      </c>
      <c r="C325" t="s">
        <v>1248</v>
      </c>
      <c r="D325" t="s">
        <v>1246</v>
      </c>
      <c r="F325" t="s">
        <v>1256</v>
      </c>
      <c r="G325" t="s">
        <v>1742</v>
      </c>
      <c r="H325" t="s">
        <v>1263</v>
      </c>
      <c r="I325" t="str">
        <f t="shared" si="5"/>
        <v>AZ18 WHT06_ol44_prof 1</v>
      </c>
      <c r="K325" t="s">
        <v>1249</v>
      </c>
      <c r="L325" s="28">
        <v>44013</v>
      </c>
      <c r="P325">
        <v>39.641649999999998</v>
      </c>
      <c r="Q325">
        <v>39.021239999999999</v>
      </c>
      <c r="R325">
        <v>0.106823</v>
      </c>
      <c r="T325">
        <v>22.331469999999999</v>
      </c>
      <c r="V325" s="27">
        <v>3.4765999999999998E-2</v>
      </c>
      <c r="W325">
        <v>2.3650000000000001E-2</v>
      </c>
      <c r="X325">
        <v>2.1749000000000001E-2</v>
      </c>
      <c r="Y325">
        <v>0.23782200000000001</v>
      </c>
      <c r="Z325">
        <v>0.17627599999999999</v>
      </c>
      <c r="AA325">
        <v>101.5955</v>
      </c>
      <c r="AB325" s="10">
        <v>75.986645631705116</v>
      </c>
      <c r="AD325" s="27">
        <v>-18928.3</v>
      </c>
      <c r="AE325">
        <v>-26701.599999999999</v>
      </c>
      <c r="AF325">
        <v>23.3</v>
      </c>
      <c r="AP325">
        <v>278.3146542095252</v>
      </c>
    </row>
    <row r="326" spans="1:42" hidden="1" x14ac:dyDescent="0.2">
      <c r="A326" s="24" t="s">
        <v>867</v>
      </c>
      <c r="B326" t="s">
        <v>1225</v>
      </c>
      <c r="C326" t="s">
        <v>1248</v>
      </c>
      <c r="D326" t="s">
        <v>1246</v>
      </c>
      <c r="F326" t="s">
        <v>1256</v>
      </c>
      <c r="G326" t="s">
        <v>1742</v>
      </c>
      <c r="H326" t="s">
        <v>1263</v>
      </c>
      <c r="I326" t="str">
        <f t="shared" si="5"/>
        <v>AZ18 WHT06_ol44_prof 1</v>
      </c>
      <c r="K326" t="s">
        <v>1249</v>
      </c>
      <c r="L326" s="28">
        <v>44013</v>
      </c>
      <c r="P326">
        <v>39.670490000000001</v>
      </c>
      <c r="Q326">
        <v>39.057290000000002</v>
      </c>
      <c r="R326">
        <v>0.112058</v>
      </c>
      <c r="T326">
        <v>22.298590000000001</v>
      </c>
      <c r="V326" s="27">
        <v>2.452E-2</v>
      </c>
      <c r="W326">
        <v>4.4119999999999999E-2</v>
      </c>
      <c r="X326">
        <v>1.4625000000000001E-2</v>
      </c>
      <c r="Y326">
        <v>0.228017</v>
      </c>
      <c r="Z326">
        <v>0.20205000000000001</v>
      </c>
      <c r="AA326">
        <v>101.65179999999999</v>
      </c>
      <c r="AB326" s="10">
        <v>76.026776427731207</v>
      </c>
      <c r="AD326" s="27">
        <v>-18917.099999999999</v>
      </c>
      <c r="AE326">
        <v>-26700.9</v>
      </c>
      <c r="AF326">
        <v>23.4</v>
      </c>
      <c r="AP326">
        <v>289.53650788884272</v>
      </c>
    </row>
    <row r="327" spans="1:42" hidden="1" x14ac:dyDescent="0.2">
      <c r="A327" s="24" t="s">
        <v>868</v>
      </c>
      <c r="B327" t="s">
        <v>1225</v>
      </c>
      <c r="C327" t="s">
        <v>1248</v>
      </c>
      <c r="D327" t="s">
        <v>1246</v>
      </c>
      <c r="F327" t="s">
        <v>1256</v>
      </c>
      <c r="G327" t="s">
        <v>1742</v>
      </c>
      <c r="H327" t="s">
        <v>1263</v>
      </c>
      <c r="I327" t="str">
        <f t="shared" si="5"/>
        <v>AZ18 WHT06_ol44_prof 1</v>
      </c>
      <c r="K327" t="s">
        <v>1249</v>
      </c>
      <c r="L327" s="28">
        <v>44013</v>
      </c>
      <c r="P327">
        <v>39.622669999999999</v>
      </c>
      <c r="Q327">
        <v>39.012720000000002</v>
      </c>
      <c r="R327">
        <v>0.111815</v>
      </c>
      <c r="T327">
        <v>22.375900000000001</v>
      </c>
      <c r="V327" s="27">
        <v>2.7244999999999998E-2</v>
      </c>
      <c r="W327">
        <v>2.8613E-2</v>
      </c>
      <c r="X327">
        <v>2.6683999999999999E-2</v>
      </c>
      <c r="Y327">
        <v>0.22150700000000001</v>
      </c>
      <c r="Z327">
        <v>0.17304700000000001</v>
      </c>
      <c r="AA327">
        <v>101.6002</v>
      </c>
      <c r="AB327" s="10">
        <v>75.941613508463902</v>
      </c>
      <c r="AD327" s="27">
        <v>-18906</v>
      </c>
      <c r="AE327">
        <v>-26700.1</v>
      </c>
      <c r="AF327">
        <v>23.5</v>
      </c>
      <c r="AP327">
        <v>300.66529937758816</v>
      </c>
    </row>
    <row r="328" spans="1:42" hidden="1" x14ac:dyDescent="0.2">
      <c r="A328" s="24" t="s">
        <v>869</v>
      </c>
      <c r="B328" t="s">
        <v>1225</v>
      </c>
      <c r="C328" t="s">
        <v>1248</v>
      </c>
      <c r="D328" t="s">
        <v>1246</v>
      </c>
      <c r="F328" t="s">
        <v>1256</v>
      </c>
      <c r="G328" t="s">
        <v>1742</v>
      </c>
      <c r="H328" t="s">
        <v>1263</v>
      </c>
      <c r="I328" t="str">
        <f t="shared" si="5"/>
        <v>AZ18 WHT06_ol44_prof 1</v>
      </c>
      <c r="K328" t="s">
        <v>1249</v>
      </c>
      <c r="L328" s="28">
        <v>44013</v>
      </c>
      <c r="P328">
        <v>39.60078</v>
      </c>
      <c r="Q328">
        <v>39.029499999999999</v>
      </c>
      <c r="R328">
        <v>0.103864</v>
      </c>
      <c r="T328">
        <v>22.377179999999999</v>
      </c>
      <c r="V328" s="27">
        <v>2.8289000000000002E-2</v>
      </c>
      <c r="W328">
        <v>2.7688999999999998E-2</v>
      </c>
      <c r="X328">
        <v>2.5996999999999999E-2</v>
      </c>
      <c r="Y328">
        <v>0.22956299999999999</v>
      </c>
      <c r="Z328">
        <v>0.18759400000000001</v>
      </c>
      <c r="AA328">
        <v>101.6105</v>
      </c>
      <c r="AB328" s="10">
        <v>75.930463713951823</v>
      </c>
      <c r="AD328" s="27">
        <v>-18894.8</v>
      </c>
      <c r="AE328">
        <v>-26699.4</v>
      </c>
      <c r="AF328">
        <v>23.7</v>
      </c>
      <c r="AP328">
        <v>311.88715305690567</v>
      </c>
    </row>
    <row r="329" spans="1:42" hidden="1" x14ac:dyDescent="0.2">
      <c r="A329" s="24" t="s">
        <v>870</v>
      </c>
      <c r="B329" t="s">
        <v>1225</v>
      </c>
      <c r="C329" t="s">
        <v>1248</v>
      </c>
      <c r="D329" t="s">
        <v>1246</v>
      </c>
      <c r="F329" t="s">
        <v>1256</v>
      </c>
      <c r="G329" t="s">
        <v>1742</v>
      </c>
      <c r="H329" t="s">
        <v>1263</v>
      </c>
      <c r="I329" t="str">
        <f t="shared" si="5"/>
        <v>AZ18 WHT06_ol44_prof 1</v>
      </c>
      <c r="K329" t="s">
        <v>1249</v>
      </c>
      <c r="L329" s="28">
        <v>44013</v>
      </c>
      <c r="P329">
        <v>39.711939999999998</v>
      </c>
      <c r="Q329">
        <v>39.006309999999999</v>
      </c>
      <c r="R329">
        <v>0.10526000000000001</v>
      </c>
      <c r="T329">
        <v>22.372240000000001</v>
      </c>
      <c r="V329" s="27">
        <v>2.6793000000000001E-2</v>
      </c>
      <c r="X329">
        <v>2.0563000000000001E-2</v>
      </c>
      <c r="Y329">
        <v>0.23180899999999999</v>
      </c>
      <c r="Z329">
        <v>0.194658</v>
      </c>
      <c r="AA329">
        <v>101.6696</v>
      </c>
      <c r="AB329" s="10">
        <v>75.98569171057926</v>
      </c>
      <c r="AD329" s="27">
        <v>-18883.599999999999</v>
      </c>
      <c r="AE329">
        <v>-26698.7</v>
      </c>
      <c r="AF329">
        <v>23.8</v>
      </c>
      <c r="AP329">
        <v>323.10900673622342</v>
      </c>
    </row>
    <row r="330" spans="1:42" hidden="1" x14ac:dyDescent="0.2">
      <c r="A330" s="24" t="s">
        <v>871</v>
      </c>
      <c r="B330" t="s">
        <v>1225</v>
      </c>
      <c r="C330" t="s">
        <v>1248</v>
      </c>
      <c r="D330" t="s">
        <v>1246</v>
      </c>
      <c r="F330" t="s">
        <v>1256</v>
      </c>
      <c r="G330" t="s">
        <v>1742</v>
      </c>
      <c r="H330" t="s">
        <v>1263</v>
      </c>
      <c r="I330" t="str">
        <f t="shared" si="5"/>
        <v>AZ18 WHT06_ol44_prof 1</v>
      </c>
      <c r="K330" t="s">
        <v>1249</v>
      </c>
      <c r="L330" s="28">
        <v>44013</v>
      </c>
      <c r="P330">
        <v>39.734090000000002</v>
      </c>
      <c r="Q330">
        <v>39.135530000000003</v>
      </c>
      <c r="R330">
        <v>0.110157</v>
      </c>
      <c r="T330">
        <v>22.523610000000001</v>
      </c>
      <c r="V330" s="27">
        <v>2.2473E-2</v>
      </c>
      <c r="X330">
        <v>1.6816999999999999E-2</v>
      </c>
      <c r="Y330">
        <v>0.248728</v>
      </c>
      <c r="Z330">
        <v>0.206787</v>
      </c>
      <c r="AA330">
        <v>101.9982</v>
      </c>
      <c r="AB330" s="10">
        <v>75.872634447154923</v>
      </c>
      <c r="AD330" s="27">
        <v>-18872.400000000001</v>
      </c>
      <c r="AE330">
        <v>-26697.9</v>
      </c>
      <c r="AF330">
        <v>23.9</v>
      </c>
      <c r="AP330">
        <v>334.33754181431505</v>
      </c>
    </row>
    <row r="331" spans="1:42" hidden="1" x14ac:dyDescent="0.2">
      <c r="A331" s="24" t="s">
        <v>872</v>
      </c>
      <c r="B331" t="s">
        <v>1225</v>
      </c>
      <c r="C331" t="s">
        <v>1248</v>
      </c>
      <c r="D331" t="s">
        <v>1246</v>
      </c>
      <c r="F331" t="s">
        <v>1256</v>
      </c>
      <c r="G331" t="s">
        <v>1742</v>
      </c>
      <c r="H331" t="s">
        <v>1263</v>
      </c>
      <c r="I331" t="str">
        <f t="shared" si="5"/>
        <v>AZ18 WHT06_ol44_prof 1</v>
      </c>
      <c r="K331" t="s">
        <v>1249</v>
      </c>
      <c r="L331" s="28">
        <v>44013</v>
      </c>
      <c r="P331">
        <v>39.554220000000001</v>
      </c>
      <c r="Q331">
        <v>39.01614</v>
      </c>
      <c r="R331">
        <v>0.117048</v>
      </c>
      <c r="T331">
        <v>22.319479999999999</v>
      </c>
      <c r="V331" s="27">
        <v>2.7833E-2</v>
      </c>
      <c r="W331">
        <v>8.9610000000000002E-3</v>
      </c>
      <c r="X331">
        <v>2.3185999999999998E-2</v>
      </c>
      <c r="Y331">
        <v>0.22151199999999999</v>
      </c>
      <c r="Z331">
        <v>0.18745300000000001</v>
      </c>
      <c r="AA331">
        <v>101.47580000000001</v>
      </c>
      <c r="AB331" s="10">
        <v>75.956138221450615</v>
      </c>
      <c r="AD331" s="27">
        <v>-18861.3</v>
      </c>
      <c r="AE331">
        <v>-26697.200000000001</v>
      </c>
      <c r="AF331">
        <v>24.1</v>
      </c>
      <c r="AP331">
        <v>345.4595919850367</v>
      </c>
    </row>
    <row r="332" spans="1:42" hidden="1" x14ac:dyDescent="0.2">
      <c r="A332" s="24" t="s">
        <v>873</v>
      </c>
      <c r="B332" t="s">
        <v>1225</v>
      </c>
      <c r="C332" t="s">
        <v>1248</v>
      </c>
      <c r="D332" t="s">
        <v>1246</v>
      </c>
      <c r="F332" t="s">
        <v>1256</v>
      </c>
      <c r="G332" t="s">
        <v>1742</v>
      </c>
      <c r="H332" t="s">
        <v>1263</v>
      </c>
      <c r="I332" t="str">
        <f t="shared" si="5"/>
        <v>AZ18 WHT06_ol44_prof 1</v>
      </c>
      <c r="K332" t="s">
        <v>1249</v>
      </c>
      <c r="L332" s="28">
        <v>44013</v>
      </c>
      <c r="P332">
        <v>39.570500000000003</v>
      </c>
      <c r="Q332">
        <v>38.963189999999997</v>
      </c>
      <c r="R332">
        <v>0.101281</v>
      </c>
      <c r="T332">
        <v>22.400320000000001</v>
      </c>
      <c r="V332" s="27">
        <v>3.3396000000000002E-2</v>
      </c>
      <c r="W332">
        <v>2.2279999999999999E-3</v>
      </c>
      <c r="X332">
        <v>2.0478E-2</v>
      </c>
      <c r="Y332">
        <v>0.242141</v>
      </c>
      <c r="Z332">
        <v>0.19875499999999999</v>
      </c>
      <c r="AA332">
        <v>101.53230000000001</v>
      </c>
      <c r="AB332" s="10">
        <v>75.897577124088116</v>
      </c>
      <c r="AC332" s="10"/>
      <c r="AD332" s="27">
        <v>-18850.099999999999</v>
      </c>
      <c r="AE332">
        <v>-26696.400000000001</v>
      </c>
      <c r="AF332">
        <v>24.2</v>
      </c>
      <c r="AP332">
        <v>356.6881270631319</v>
      </c>
    </row>
    <row r="333" spans="1:42" hidden="1" x14ac:dyDescent="0.2">
      <c r="A333" s="24" t="s">
        <v>874</v>
      </c>
      <c r="B333" t="s">
        <v>1225</v>
      </c>
      <c r="C333" t="s">
        <v>1248</v>
      </c>
      <c r="D333" t="s">
        <v>1246</v>
      </c>
      <c r="F333" t="s">
        <v>1256</v>
      </c>
      <c r="G333" t="s">
        <v>1742</v>
      </c>
      <c r="H333" t="s">
        <v>1263</v>
      </c>
      <c r="I333" t="str">
        <f t="shared" si="5"/>
        <v>AZ18 WHT06_ol44_prof 1</v>
      </c>
      <c r="K333" t="s">
        <v>1249</v>
      </c>
      <c r="L333" s="28">
        <v>44013</v>
      </c>
      <c r="P333">
        <v>39.581969999999998</v>
      </c>
      <c r="Q333">
        <v>39.026629999999997</v>
      </c>
      <c r="R333">
        <v>9.9394999999999997E-2</v>
      </c>
      <c r="T333">
        <v>22.449439999999999</v>
      </c>
      <c r="V333" s="27">
        <v>2.9531999999999999E-2</v>
      </c>
      <c r="X333">
        <v>2.8459000000000002E-2</v>
      </c>
      <c r="Y333">
        <v>0.24268100000000001</v>
      </c>
      <c r="Z333">
        <v>0.185805</v>
      </c>
      <c r="AA333">
        <v>101.6439</v>
      </c>
      <c r="AB333" s="10">
        <v>75.86280311048121</v>
      </c>
      <c r="AD333" s="27">
        <v>-18838.900000000001</v>
      </c>
      <c r="AE333">
        <v>-26695.7</v>
      </c>
      <c r="AF333">
        <v>24.3</v>
      </c>
      <c r="AP333">
        <v>367.90998074244601</v>
      </c>
    </row>
    <row r="334" spans="1:42" hidden="1" x14ac:dyDescent="0.2">
      <c r="A334" s="24" t="s">
        <v>875</v>
      </c>
      <c r="B334" t="s">
        <v>1225</v>
      </c>
      <c r="C334" t="s">
        <v>1248</v>
      </c>
      <c r="D334" t="s">
        <v>1246</v>
      </c>
      <c r="F334" t="s">
        <v>1256</v>
      </c>
      <c r="G334" t="s">
        <v>1742</v>
      </c>
      <c r="H334" t="s">
        <v>1263</v>
      </c>
      <c r="I334" t="str">
        <f t="shared" si="5"/>
        <v>AZ18 WHT06_ol44_prof 1</v>
      </c>
      <c r="K334" t="s">
        <v>1249</v>
      </c>
      <c r="L334" s="28">
        <v>44013</v>
      </c>
      <c r="P334">
        <v>39.638089999999998</v>
      </c>
      <c r="Q334">
        <v>39.204419999999999</v>
      </c>
      <c r="R334">
        <v>0.120435</v>
      </c>
      <c r="T334">
        <v>22.481120000000001</v>
      </c>
      <c r="V334" s="27">
        <v>2.6790000000000001E-2</v>
      </c>
      <c r="X334">
        <v>1.9838000000000001E-2</v>
      </c>
      <c r="Y334">
        <v>0.26778000000000002</v>
      </c>
      <c r="Z334">
        <v>0.19331000000000001</v>
      </c>
      <c r="AA334">
        <v>101.95180000000001</v>
      </c>
      <c r="AB334" s="10">
        <v>75.86291367047842</v>
      </c>
      <c r="AD334" s="27">
        <v>-18827.7</v>
      </c>
      <c r="AE334">
        <v>-26695</v>
      </c>
      <c r="AF334">
        <v>24.5</v>
      </c>
      <c r="AP334">
        <v>379.13183442176376</v>
      </c>
    </row>
    <row r="335" spans="1:42" hidden="1" x14ac:dyDescent="0.2">
      <c r="A335" s="24" t="s">
        <v>876</v>
      </c>
      <c r="B335" t="s">
        <v>1225</v>
      </c>
      <c r="C335" t="s">
        <v>1248</v>
      </c>
      <c r="D335" t="s">
        <v>1246</v>
      </c>
      <c r="F335" t="s">
        <v>1256</v>
      </c>
      <c r="G335" t="s">
        <v>1742</v>
      </c>
      <c r="H335" t="s">
        <v>1263</v>
      </c>
      <c r="I335" t="str">
        <f t="shared" si="5"/>
        <v>AZ18 WHT06_ol44_prof 1</v>
      </c>
      <c r="K335" t="s">
        <v>1249</v>
      </c>
      <c r="L335" s="28">
        <v>44013</v>
      </c>
      <c r="P335">
        <v>39.633099999999999</v>
      </c>
      <c r="Q335">
        <v>39.099809999999998</v>
      </c>
      <c r="R335">
        <v>0.110414</v>
      </c>
      <c r="T335">
        <v>22.506609999999998</v>
      </c>
      <c r="V335" s="27">
        <v>2.8032999999999999E-2</v>
      </c>
      <c r="X335">
        <v>2.3904000000000002E-2</v>
      </c>
      <c r="Y335">
        <v>0.246283</v>
      </c>
      <c r="Z335">
        <v>0.18210200000000001</v>
      </c>
      <c r="AA335">
        <v>101.83029999999999</v>
      </c>
      <c r="AB335" s="10">
        <v>75.83984598409512</v>
      </c>
      <c r="AD335" s="27">
        <v>-18816.5</v>
      </c>
      <c r="AE335">
        <v>-26694.2</v>
      </c>
      <c r="AF335">
        <v>24.6</v>
      </c>
      <c r="AP335">
        <v>390.36036949985896</v>
      </c>
    </row>
    <row r="336" spans="1:42" hidden="1" x14ac:dyDescent="0.2">
      <c r="A336" s="24" t="s">
        <v>877</v>
      </c>
      <c r="B336" t="s">
        <v>1225</v>
      </c>
      <c r="C336" t="s">
        <v>1248</v>
      </c>
      <c r="D336" t="s">
        <v>1246</v>
      </c>
      <c r="F336" t="s">
        <v>1256</v>
      </c>
      <c r="G336" t="s">
        <v>1742</v>
      </c>
      <c r="H336" t="s">
        <v>1263</v>
      </c>
      <c r="I336" t="str">
        <f t="shared" si="5"/>
        <v>AZ18 WHT06_ol44_prof 1</v>
      </c>
      <c r="K336" t="s">
        <v>1249</v>
      </c>
      <c r="L336" s="28">
        <v>44013</v>
      </c>
      <c r="P336">
        <v>39.680480000000003</v>
      </c>
      <c r="Q336">
        <v>39.007510000000003</v>
      </c>
      <c r="R336">
        <v>0.10692400000000001</v>
      </c>
      <c r="T336">
        <v>22.549900000000001</v>
      </c>
      <c r="V336" s="27">
        <v>2.9670999999999999E-2</v>
      </c>
      <c r="X336">
        <v>2.419E-2</v>
      </c>
      <c r="Y336">
        <v>0.24298800000000001</v>
      </c>
      <c r="Z336">
        <v>0.195519</v>
      </c>
      <c r="AA336">
        <v>101.8372</v>
      </c>
      <c r="AB336" s="10">
        <v>75.826537459017601</v>
      </c>
      <c r="AD336" s="27">
        <v>-18805.400000000001</v>
      </c>
      <c r="AE336">
        <v>-26693.5</v>
      </c>
      <c r="AF336">
        <v>24.7</v>
      </c>
      <c r="AP336">
        <v>401.48241967057697</v>
      </c>
    </row>
    <row r="337" spans="1:42" hidden="1" x14ac:dyDescent="0.2">
      <c r="A337" s="24" t="s">
        <v>878</v>
      </c>
      <c r="B337" t="s">
        <v>1225</v>
      </c>
      <c r="C337" t="s">
        <v>1248</v>
      </c>
      <c r="D337" t="s">
        <v>1246</v>
      </c>
      <c r="F337" t="s">
        <v>1256</v>
      </c>
      <c r="G337" t="s">
        <v>1742</v>
      </c>
      <c r="H337" t="s">
        <v>1263</v>
      </c>
      <c r="I337" t="str">
        <f t="shared" si="5"/>
        <v>AZ18 WHT06_ol44_prof 1</v>
      </c>
      <c r="K337" t="s">
        <v>1249</v>
      </c>
      <c r="L337" s="28">
        <v>44013</v>
      </c>
      <c r="P337">
        <v>39.652999999999999</v>
      </c>
      <c r="Q337">
        <v>38.97139</v>
      </c>
      <c r="R337">
        <v>0.103029</v>
      </c>
      <c r="T337">
        <v>22.483640000000001</v>
      </c>
      <c r="V337" s="27">
        <v>2.4794E-2</v>
      </c>
      <c r="X337">
        <v>2.4095999999999999E-2</v>
      </c>
      <c r="Y337">
        <v>0.26338499999999998</v>
      </c>
      <c r="Z337">
        <v>0.186525</v>
      </c>
      <c r="AA337">
        <v>101.7099</v>
      </c>
      <c r="AB337" s="10">
        <v>75.867745817251176</v>
      </c>
      <c r="AD337" s="27">
        <v>-18794.2</v>
      </c>
      <c r="AE337">
        <v>-26692.7</v>
      </c>
      <c r="AF337">
        <v>24.9</v>
      </c>
      <c r="AP337">
        <v>412.71095474867218</v>
      </c>
    </row>
    <row r="338" spans="1:42" hidden="1" x14ac:dyDescent="0.2">
      <c r="A338" s="24" t="s">
        <v>879</v>
      </c>
      <c r="B338" t="s">
        <v>1225</v>
      </c>
      <c r="C338" t="s">
        <v>1248</v>
      </c>
      <c r="D338" t="s">
        <v>1246</v>
      </c>
      <c r="F338" t="s">
        <v>1256</v>
      </c>
      <c r="G338" t="s">
        <v>1742</v>
      </c>
      <c r="H338" t="s">
        <v>1263</v>
      </c>
      <c r="I338" t="str">
        <f t="shared" si="5"/>
        <v>AZ18 WHT06_ol44_prof 1</v>
      </c>
      <c r="K338" t="s">
        <v>1249</v>
      </c>
      <c r="L338" s="28">
        <v>44013</v>
      </c>
      <c r="P338">
        <v>39.649329999999999</v>
      </c>
      <c r="Q338">
        <v>39.003790000000002</v>
      </c>
      <c r="R338">
        <v>0.112301</v>
      </c>
      <c r="T338">
        <v>22.51275</v>
      </c>
      <c r="V338" s="27">
        <v>2.5781999999999999E-2</v>
      </c>
      <c r="X338">
        <v>2.3383999999999999E-2</v>
      </c>
      <c r="Y338">
        <v>0.24081900000000001</v>
      </c>
      <c r="Z338">
        <v>0.19092999999999999</v>
      </c>
      <c r="AA338">
        <v>101.7591</v>
      </c>
      <c r="AB338" s="10">
        <v>75.842355861857371</v>
      </c>
      <c r="AD338" s="27">
        <v>-18783</v>
      </c>
      <c r="AE338">
        <v>-26692</v>
      </c>
      <c r="AF338">
        <v>25</v>
      </c>
      <c r="AP338">
        <v>423.93280842798993</v>
      </c>
    </row>
    <row r="339" spans="1:42" hidden="1" x14ac:dyDescent="0.2">
      <c r="A339" s="24" t="s">
        <v>492</v>
      </c>
      <c r="B339" t="s">
        <v>1226</v>
      </c>
      <c r="C339" t="s">
        <v>1248</v>
      </c>
      <c r="D339" t="s">
        <v>1244</v>
      </c>
      <c r="I339" t="str">
        <f t="shared" si="5"/>
        <v>San Carlos__</v>
      </c>
      <c r="K339" t="s">
        <v>543</v>
      </c>
      <c r="L339" s="28">
        <v>44013</v>
      </c>
      <c r="N339" s="28" t="s">
        <v>1742</v>
      </c>
      <c r="P339">
        <v>49.81429</v>
      </c>
      <c r="Q339">
        <v>41.340389999999999</v>
      </c>
      <c r="R339">
        <v>0.103438</v>
      </c>
      <c r="T339">
        <v>9.7171749999999992</v>
      </c>
      <c r="V339" s="27">
        <v>2.8435999999999999E-2</v>
      </c>
      <c r="W339">
        <v>8.9470000000000001E-3</v>
      </c>
      <c r="X339">
        <v>8.4919999999999995E-3</v>
      </c>
      <c r="Y339">
        <v>0.145174</v>
      </c>
      <c r="Z339">
        <v>0.378799</v>
      </c>
      <c r="AA339">
        <v>101.54510000000001</v>
      </c>
      <c r="AB339" s="10">
        <v>90.136383730596648</v>
      </c>
      <c r="AD339" s="27">
        <v>7591</v>
      </c>
      <c r="AE339">
        <v>31442</v>
      </c>
      <c r="AF339">
        <v>35</v>
      </c>
      <c r="AP339">
        <v>64260.833046456464</v>
      </c>
    </row>
    <row r="340" spans="1:42" hidden="1" x14ac:dyDescent="0.2">
      <c r="A340" s="24" t="s">
        <v>296</v>
      </c>
      <c r="B340" t="s">
        <v>1227</v>
      </c>
      <c r="C340" t="s">
        <v>1248</v>
      </c>
      <c r="D340" t="s">
        <v>1244</v>
      </c>
      <c r="I340" t="str">
        <f t="shared" si="5"/>
        <v>San Carlos__</v>
      </c>
      <c r="K340" t="s">
        <v>543</v>
      </c>
      <c r="L340" s="28">
        <v>44013</v>
      </c>
      <c r="N340" s="28" t="s">
        <v>1742</v>
      </c>
      <c r="P340">
        <v>49.824480000000001</v>
      </c>
      <c r="Q340">
        <v>41.350230000000003</v>
      </c>
      <c r="R340">
        <v>0.104853</v>
      </c>
      <c r="T340">
        <v>9.7801069999999992</v>
      </c>
      <c r="V340" s="27">
        <v>2.7149E-2</v>
      </c>
      <c r="W340">
        <v>4.5909999999999996E-3</v>
      </c>
      <c r="X340">
        <v>8.1150000000000007E-3</v>
      </c>
      <c r="Y340">
        <v>0.144875</v>
      </c>
      <c r="Z340">
        <v>0.38120700000000002</v>
      </c>
      <c r="AA340">
        <v>101.62560000000001</v>
      </c>
      <c r="AB340" s="10">
        <v>90.080667563340469</v>
      </c>
      <c r="AD340" s="27">
        <v>7691</v>
      </c>
      <c r="AE340">
        <v>31548</v>
      </c>
      <c r="AF340">
        <v>35</v>
      </c>
      <c r="AP340">
        <v>64406.558816312041</v>
      </c>
    </row>
    <row r="341" spans="1:42" hidden="1" x14ac:dyDescent="0.2">
      <c r="A341" s="24" t="s">
        <v>299</v>
      </c>
      <c r="B341" t="s">
        <v>1228</v>
      </c>
      <c r="C341" t="s">
        <v>1248</v>
      </c>
      <c r="D341" t="s">
        <v>1244</v>
      </c>
      <c r="I341" t="str">
        <f t="shared" si="5"/>
        <v>San Carlos__</v>
      </c>
      <c r="K341" t="s">
        <v>543</v>
      </c>
      <c r="L341" s="28">
        <v>44013</v>
      </c>
      <c r="N341" s="28" t="s">
        <v>1742</v>
      </c>
      <c r="P341">
        <v>49.812579999999997</v>
      </c>
      <c r="Q341">
        <v>41.383499999999998</v>
      </c>
      <c r="R341">
        <v>0.113928</v>
      </c>
      <c r="T341">
        <v>9.699605</v>
      </c>
      <c r="V341" s="27">
        <v>2.7879000000000001E-2</v>
      </c>
      <c r="W341">
        <v>4.4920000000000003E-3</v>
      </c>
      <c r="X341">
        <v>4.5849999999999997E-3</v>
      </c>
      <c r="Y341">
        <v>0.14630699999999999</v>
      </c>
      <c r="Z341">
        <v>0.36523699999999998</v>
      </c>
      <c r="AA341">
        <v>101.5581</v>
      </c>
      <c r="AB341" s="10">
        <v>90.152154082583522</v>
      </c>
      <c r="AD341" s="27">
        <v>7735</v>
      </c>
      <c r="AE341">
        <v>31515</v>
      </c>
      <c r="AF341">
        <v>35</v>
      </c>
      <c r="AP341">
        <v>64461.558816312041</v>
      </c>
    </row>
    <row r="342" spans="1:42" hidden="1" x14ac:dyDescent="0.2">
      <c r="A342" s="24" t="s">
        <v>302</v>
      </c>
      <c r="B342" t="s">
        <v>1229</v>
      </c>
      <c r="C342" t="s">
        <v>1248</v>
      </c>
      <c r="D342" t="s">
        <v>1246</v>
      </c>
      <c r="F342" t="s">
        <v>1257</v>
      </c>
      <c r="G342" t="s">
        <v>1742</v>
      </c>
      <c r="H342" t="s">
        <v>1263</v>
      </c>
      <c r="I342" t="str">
        <f t="shared" si="5"/>
        <v>AZ18 WHT06_ol45_prof 1</v>
      </c>
      <c r="K342" t="s">
        <v>1249</v>
      </c>
      <c r="L342" s="28">
        <v>44013</v>
      </c>
      <c r="P342">
        <v>45.030529999999999</v>
      </c>
      <c r="Q342">
        <v>40.059669999999997</v>
      </c>
      <c r="R342">
        <v>0.30077100000000001</v>
      </c>
      <c r="T342">
        <v>15.345879999999999</v>
      </c>
      <c r="V342" s="27">
        <v>1.4144E-2</v>
      </c>
      <c r="W342">
        <v>1.7297E-2</v>
      </c>
      <c r="X342">
        <v>2.7692999999999999E-2</v>
      </c>
      <c r="Y342">
        <v>0.23024</v>
      </c>
      <c r="Z342">
        <v>0.12825400000000001</v>
      </c>
      <c r="AA342">
        <v>101.1545</v>
      </c>
      <c r="AB342" s="10">
        <v>83.950607983201337</v>
      </c>
      <c r="AD342" s="27">
        <v>-17271</v>
      </c>
      <c r="AE342">
        <v>-27118</v>
      </c>
      <c r="AF342">
        <v>20</v>
      </c>
      <c r="AP342">
        <v>0</v>
      </c>
    </row>
    <row r="343" spans="1:42" hidden="1" x14ac:dyDescent="0.2">
      <c r="A343" s="24" t="s">
        <v>880</v>
      </c>
      <c r="B343" t="s">
        <v>1229</v>
      </c>
      <c r="C343" t="s">
        <v>1248</v>
      </c>
      <c r="D343" t="s">
        <v>1246</v>
      </c>
      <c r="F343" t="s">
        <v>1257</v>
      </c>
      <c r="G343" t="s">
        <v>1742</v>
      </c>
      <c r="H343" t="s">
        <v>1263</v>
      </c>
      <c r="I343" t="str">
        <f t="shared" si="5"/>
        <v>AZ18 WHT06_ol45_prof 1</v>
      </c>
      <c r="K343" t="s">
        <v>1249</v>
      </c>
      <c r="L343" s="28">
        <v>44013</v>
      </c>
      <c r="P343">
        <v>45.30124</v>
      </c>
      <c r="Q343">
        <v>40.213540000000002</v>
      </c>
      <c r="R343">
        <v>0.27851300000000001</v>
      </c>
      <c r="T343">
        <v>14.855230000000001</v>
      </c>
      <c r="V343" s="27">
        <v>1.3467E-2</v>
      </c>
      <c r="W343">
        <v>1.626E-2</v>
      </c>
      <c r="X343">
        <v>2.8559000000000001E-2</v>
      </c>
      <c r="Y343">
        <v>0.23216000000000001</v>
      </c>
      <c r="Z343">
        <v>0.120444</v>
      </c>
      <c r="AA343">
        <v>101.0594</v>
      </c>
      <c r="AB343" s="10">
        <v>84.462439364010336</v>
      </c>
      <c r="AD343" s="27">
        <v>-17276</v>
      </c>
      <c r="AE343">
        <v>-27117.9</v>
      </c>
      <c r="AF343">
        <v>20</v>
      </c>
      <c r="AP343">
        <v>5.0009999000199663</v>
      </c>
    </row>
    <row r="344" spans="1:42" hidden="1" x14ac:dyDescent="0.2">
      <c r="A344" s="24" t="s">
        <v>881</v>
      </c>
      <c r="B344" t="s">
        <v>1229</v>
      </c>
      <c r="C344" t="s">
        <v>1248</v>
      </c>
      <c r="D344" t="s">
        <v>1246</v>
      </c>
      <c r="F344" t="s">
        <v>1257</v>
      </c>
      <c r="G344" t="s">
        <v>1742</v>
      </c>
      <c r="H344" t="s">
        <v>1263</v>
      </c>
      <c r="I344" t="str">
        <f t="shared" si="5"/>
        <v>AZ18 WHT06_ol45_prof 1</v>
      </c>
      <c r="K344" t="s">
        <v>1249</v>
      </c>
      <c r="L344" s="28">
        <v>44013</v>
      </c>
      <c r="P344">
        <v>45.658299999999997</v>
      </c>
      <c r="Q344">
        <v>40.181100000000001</v>
      </c>
      <c r="R344">
        <v>0.26377200000000001</v>
      </c>
      <c r="T344">
        <v>14.69018</v>
      </c>
      <c r="V344" s="27">
        <v>1.7375000000000002E-2</v>
      </c>
      <c r="W344">
        <v>1.1533E-2</v>
      </c>
      <c r="X344">
        <v>2.8063999999999999E-2</v>
      </c>
      <c r="Y344">
        <v>0.20046700000000001</v>
      </c>
      <c r="Z344">
        <v>0.143373</v>
      </c>
      <c r="AA344">
        <v>101.1942</v>
      </c>
      <c r="AB344" s="10">
        <v>84.71045546006188</v>
      </c>
      <c r="AD344" s="27">
        <v>-17281</v>
      </c>
      <c r="AE344">
        <v>-27117.9</v>
      </c>
      <c r="AF344">
        <v>20</v>
      </c>
      <c r="AP344">
        <v>10.000999900019966</v>
      </c>
    </row>
    <row r="345" spans="1:42" hidden="1" x14ac:dyDescent="0.2">
      <c r="A345" s="24" t="s">
        <v>882</v>
      </c>
      <c r="B345" t="s">
        <v>1229</v>
      </c>
      <c r="C345" t="s">
        <v>1248</v>
      </c>
      <c r="D345" t="s">
        <v>1246</v>
      </c>
      <c r="F345" t="s">
        <v>1257</v>
      </c>
      <c r="G345" t="s">
        <v>1742</v>
      </c>
      <c r="H345" t="s">
        <v>1263</v>
      </c>
      <c r="I345" t="str">
        <f t="shared" si="5"/>
        <v>AZ18 WHT06_ol45_prof 1</v>
      </c>
      <c r="K345" t="s">
        <v>1249</v>
      </c>
      <c r="L345" s="28">
        <v>44013</v>
      </c>
      <c r="P345">
        <v>45.894669999999998</v>
      </c>
      <c r="Q345">
        <v>40.39611</v>
      </c>
      <c r="R345">
        <v>0.23819299999999999</v>
      </c>
      <c r="T345">
        <v>14.541410000000001</v>
      </c>
      <c r="V345" s="27">
        <v>1.5876000000000001E-2</v>
      </c>
      <c r="W345">
        <v>1.4989000000000001E-2</v>
      </c>
      <c r="X345">
        <v>2.3397999999999999E-2</v>
      </c>
      <c r="Y345">
        <v>0.20886299999999999</v>
      </c>
      <c r="Z345">
        <v>0.16744600000000001</v>
      </c>
      <c r="AA345">
        <v>101.501</v>
      </c>
      <c r="AB345" s="10">
        <v>84.908114620342388</v>
      </c>
      <c r="AD345" s="27">
        <v>-17286</v>
      </c>
      <c r="AE345">
        <v>-27117.8</v>
      </c>
      <c r="AF345">
        <v>20</v>
      </c>
      <c r="AP345">
        <v>15.001999800040004</v>
      </c>
    </row>
    <row r="346" spans="1:42" hidden="1" x14ac:dyDescent="0.2">
      <c r="A346" s="24" t="s">
        <v>883</v>
      </c>
      <c r="B346" t="s">
        <v>1229</v>
      </c>
      <c r="C346" t="s">
        <v>1248</v>
      </c>
      <c r="D346" t="s">
        <v>1246</v>
      </c>
      <c r="F346" t="s">
        <v>1257</v>
      </c>
      <c r="G346" t="s">
        <v>1742</v>
      </c>
      <c r="H346" t="s">
        <v>1263</v>
      </c>
      <c r="I346" t="str">
        <f t="shared" si="5"/>
        <v>AZ18 WHT06_ol45_prof 1</v>
      </c>
      <c r="K346" t="s">
        <v>1249</v>
      </c>
      <c r="L346" s="28">
        <v>44013</v>
      </c>
      <c r="P346">
        <v>45.936210000000003</v>
      </c>
      <c r="Q346">
        <v>40.42736</v>
      </c>
      <c r="R346">
        <v>0.208264</v>
      </c>
      <c r="T346">
        <v>14.384510000000001</v>
      </c>
      <c r="V346" s="27">
        <v>1.7406999999999999E-2</v>
      </c>
      <c r="W346">
        <v>1.7333999999999999E-2</v>
      </c>
      <c r="X346">
        <v>2.0990999999999999E-2</v>
      </c>
      <c r="Y346">
        <v>0.23205200000000001</v>
      </c>
      <c r="Z346">
        <v>0.18826200000000001</v>
      </c>
      <c r="AA346">
        <v>101.4324</v>
      </c>
      <c r="AB346" s="10">
        <v>85.058108629291112</v>
      </c>
      <c r="AD346" s="27">
        <v>-17291</v>
      </c>
      <c r="AE346">
        <v>-27117.7</v>
      </c>
      <c r="AF346">
        <v>20</v>
      </c>
      <c r="AP346">
        <v>20.00299970005997</v>
      </c>
    </row>
    <row r="347" spans="1:42" hidden="1" x14ac:dyDescent="0.2">
      <c r="A347" s="24" t="s">
        <v>884</v>
      </c>
      <c r="B347" t="s">
        <v>1229</v>
      </c>
      <c r="C347" t="s">
        <v>1248</v>
      </c>
      <c r="D347" t="s">
        <v>1246</v>
      </c>
      <c r="F347" t="s">
        <v>1257</v>
      </c>
      <c r="G347" t="s">
        <v>1742</v>
      </c>
      <c r="H347" t="s">
        <v>1263</v>
      </c>
      <c r="I347" t="str">
        <f t="shared" si="5"/>
        <v>AZ18 WHT06_ol45_prof 1</v>
      </c>
      <c r="K347" t="s">
        <v>1249</v>
      </c>
      <c r="L347" s="28">
        <v>44013</v>
      </c>
      <c r="P347">
        <v>45.909350000000003</v>
      </c>
      <c r="Q347">
        <v>40.158610000000003</v>
      </c>
      <c r="R347">
        <v>0.19796900000000001</v>
      </c>
      <c r="T347">
        <v>14.42634</v>
      </c>
      <c r="V347" s="27">
        <v>2.2464000000000001E-2</v>
      </c>
      <c r="W347">
        <v>2.3866999999999999E-2</v>
      </c>
      <c r="X347">
        <v>2.0514999999999999E-2</v>
      </c>
      <c r="Y347">
        <v>0.182338</v>
      </c>
      <c r="Z347">
        <v>0.21035899999999999</v>
      </c>
      <c r="AA347">
        <v>101.15179999999999</v>
      </c>
      <c r="AB347" s="10">
        <v>85.013714699137083</v>
      </c>
      <c r="AD347" s="27">
        <v>-17296</v>
      </c>
      <c r="AE347">
        <v>-27117.599999999999</v>
      </c>
      <c r="AF347">
        <v>20</v>
      </c>
      <c r="AP347">
        <v>25.003999600080007</v>
      </c>
    </row>
    <row r="348" spans="1:42" hidden="1" x14ac:dyDescent="0.2">
      <c r="A348" s="24" t="s">
        <v>885</v>
      </c>
      <c r="B348" t="s">
        <v>1229</v>
      </c>
      <c r="C348" t="s">
        <v>1248</v>
      </c>
      <c r="D348" t="s">
        <v>1246</v>
      </c>
      <c r="F348" t="s">
        <v>1257</v>
      </c>
      <c r="G348" t="s">
        <v>1742</v>
      </c>
      <c r="H348" t="s">
        <v>1263</v>
      </c>
      <c r="I348" t="str">
        <f t="shared" si="5"/>
        <v>AZ18 WHT06_ol45_prof 1</v>
      </c>
      <c r="K348" t="s">
        <v>1249</v>
      </c>
      <c r="L348" s="28">
        <v>44013</v>
      </c>
      <c r="P348">
        <v>46.036839999999998</v>
      </c>
      <c r="Q348">
        <v>40.372630000000001</v>
      </c>
      <c r="R348">
        <v>0.19381699999999999</v>
      </c>
      <c r="T348">
        <v>14.289820000000001</v>
      </c>
      <c r="V348" s="27">
        <v>1.7982000000000001E-2</v>
      </c>
      <c r="W348">
        <v>1.2834E-2</v>
      </c>
      <c r="X348">
        <v>1.7343999999999998E-2</v>
      </c>
      <c r="Y348">
        <v>0.20063800000000001</v>
      </c>
      <c r="Z348">
        <v>0.19503799999999999</v>
      </c>
      <c r="AA348">
        <v>101.3369</v>
      </c>
      <c r="AB348" s="10">
        <v>85.169513542364427</v>
      </c>
      <c r="AD348" s="27">
        <v>-17301</v>
      </c>
      <c r="AE348">
        <v>-27117.5</v>
      </c>
      <c r="AF348">
        <v>20</v>
      </c>
      <c r="AP348">
        <v>30.004999500099974</v>
      </c>
    </row>
    <row r="349" spans="1:42" hidden="1" x14ac:dyDescent="0.2">
      <c r="A349" s="24" t="s">
        <v>886</v>
      </c>
      <c r="B349" t="s">
        <v>1229</v>
      </c>
      <c r="C349" t="s">
        <v>1248</v>
      </c>
      <c r="D349" t="s">
        <v>1246</v>
      </c>
      <c r="F349" t="s">
        <v>1257</v>
      </c>
      <c r="G349" t="s">
        <v>1742</v>
      </c>
      <c r="H349" t="s">
        <v>1263</v>
      </c>
      <c r="I349" t="str">
        <f t="shared" si="5"/>
        <v>AZ18 WHT06_ol45_prof 1</v>
      </c>
      <c r="K349" t="s">
        <v>1249</v>
      </c>
      <c r="L349" s="28">
        <v>44013</v>
      </c>
      <c r="P349">
        <v>46.206330000000001</v>
      </c>
      <c r="Q349">
        <v>40.345480000000002</v>
      </c>
      <c r="R349">
        <v>0.17727200000000001</v>
      </c>
      <c r="T349">
        <v>14.13002</v>
      </c>
      <c r="V349" s="27">
        <v>2.1090999999999999E-2</v>
      </c>
      <c r="W349">
        <v>1.5134999999999999E-2</v>
      </c>
      <c r="X349">
        <v>1.8742999999999999E-2</v>
      </c>
      <c r="Y349">
        <v>0.194274</v>
      </c>
      <c r="Z349">
        <v>0.22342000000000001</v>
      </c>
      <c r="AA349">
        <v>101.3318</v>
      </c>
      <c r="AB349" s="10">
        <v>85.356990912099675</v>
      </c>
      <c r="AD349" s="27">
        <v>-17306</v>
      </c>
      <c r="AE349">
        <v>-27117.5</v>
      </c>
      <c r="AF349">
        <v>20</v>
      </c>
      <c r="AP349">
        <v>35.00499950009997</v>
      </c>
    </row>
    <row r="350" spans="1:42" hidden="1" x14ac:dyDescent="0.2">
      <c r="A350" s="24" t="s">
        <v>887</v>
      </c>
      <c r="B350" t="s">
        <v>1229</v>
      </c>
      <c r="C350" t="s">
        <v>1248</v>
      </c>
      <c r="D350" t="s">
        <v>1246</v>
      </c>
      <c r="F350" t="s">
        <v>1257</v>
      </c>
      <c r="G350" t="s">
        <v>1742</v>
      </c>
      <c r="H350" t="s">
        <v>1263</v>
      </c>
      <c r="I350" t="str">
        <f t="shared" si="5"/>
        <v>AZ18 WHT06_ol45_prof 1</v>
      </c>
      <c r="K350" t="s">
        <v>1249</v>
      </c>
      <c r="L350" s="28">
        <v>44013</v>
      </c>
      <c r="P350">
        <v>46.405909999999999</v>
      </c>
      <c r="Q350">
        <v>40.456510000000002</v>
      </c>
      <c r="R350">
        <v>0.17343800000000001</v>
      </c>
      <c r="T350">
        <v>13.9747</v>
      </c>
      <c r="V350" s="27">
        <v>2.0412E-2</v>
      </c>
      <c r="W350">
        <v>1.298E-2</v>
      </c>
      <c r="X350">
        <v>1.4886E-2</v>
      </c>
      <c r="Y350">
        <v>0.178619</v>
      </c>
      <c r="Z350">
        <v>0.23425699999999999</v>
      </c>
      <c r="AA350">
        <v>101.4717</v>
      </c>
      <c r="AB350" s="10">
        <v>85.547968573759334</v>
      </c>
      <c r="AD350" s="27">
        <v>-17311</v>
      </c>
      <c r="AE350">
        <v>-27117.4</v>
      </c>
      <c r="AF350">
        <v>20</v>
      </c>
      <c r="AP350">
        <v>40.005999400119933</v>
      </c>
    </row>
    <row r="351" spans="1:42" hidden="1" x14ac:dyDescent="0.2">
      <c r="A351" s="24" t="s">
        <v>888</v>
      </c>
      <c r="B351" t="s">
        <v>1229</v>
      </c>
      <c r="C351" t="s">
        <v>1248</v>
      </c>
      <c r="D351" t="s">
        <v>1246</v>
      </c>
      <c r="F351" t="s">
        <v>1257</v>
      </c>
      <c r="G351" t="s">
        <v>1742</v>
      </c>
      <c r="H351" t="s">
        <v>1263</v>
      </c>
      <c r="I351" t="str">
        <f t="shared" si="5"/>
        <v>AZ18 WHT06_ol45_prof 1</v>
      </c>
      <c r="K351" t="s">
        <v>1249</v>
      </c>
      <c r="L351" s="28">
        <v>44013</v>
      </c>
      <c r="P351">
        <v>46.674979999999998</v>
      </c>
      <c r="Q351">
        <v>40.464260000000003</v>
      </c>
      <c r="R351">
        <v>0.157025</v>
      </c>
      <c r="T351">
        <v>13.819850000000001</v>
      </c>
      <c r="V351" s="27">
        <v>2.5229000000000001E-2</v>
      </c>
      <c r="W351">
        <v>1.8922999999999999E-2</v>
      </c>
      <c r="X351">
        <v>2.3365E-2</v>
      </c>
      <c r="Y351">
        <v>0.16953699999999999</v>
      </c>
      <c r="Z351">
        <v>0.257716</v>
      </c>
      <c r="AA351">
        <v>101.6109</v>
      </c>
      <c r="AB351" s="10">
        <v>85.755956134965245</v>
      </c>
      <c r="AD351" s="27">
        <v>-17316</v>
      </c>
      <c r="AE351">
        <v>-27117.3</v>
      </c>
      <c r="AF351">
        <v>20</v>
      </c>
      <c r="AP351">
        <v>45.006999300139974</v>
      </c>
    </row>
    <row r="352" spans="1:42" hidden="1" x14ac:dyDescent="0.2">
      <c r="A352" s="24" t="s">
        <v>889</v>
      </c>
      <c r="B352" t="s">
        <v>1229</v>
      </c>
      <c r="C352" t="s">
        <v>1248</v>
      </c>
      <c r="D352" t="s">
        <v>1246</v>
      </c>
      <c r="F352" t="s">
        <v>1257</v>
      </c>
      <c r="G352" t="s">
        <v>1742</v>
      </c>
      <c r="H352" t="s">
        <v>1263</v>
      </c>
      <c r="I352" t="str">
        <f t="shared" si="5"/>
        <v>AZ18 WHT06_ol45_prof 1</v>
      </c>
      <c r="K352" t="s">
        <v>1249</v>
      </c>
      <c r="L352" s="28">
        <v>44013</v>
      </c>
      <c r="P352">
        <v>46.76858</v>
      </c>
      <c r="Q352">
        <v>40.503700000000002</v>
      </c>
      <c r="R352">
        <v>0.14605299999999999</v>
      </c>
      <c r="T352">
        <v>13.509869999999999</v>
      </c>
      <c r="V352" s="27">
        <v>2.368E-2</v>
      </c>
      <c r="W352">
        <v>1.5298000000000001E-2</v>
      </c>
      <c r="X352">
        <v>4.712E-3</v>
      </c>
      <c r="Y352">
        <v>0.181561</v>
      </c>
      <c r="Z352">
        <v>0.26933699999999999</v>
      </c>
      <c r="AA352">
        <v>101.4228</v>
      </c>
      <c r="AB352" s="10">
        <v>86.054867001552381</v>
      </c>
      <c r="AD352" s="27">
        <v>-17321</v>
      </c>
      <c r="AE352">
        <v>-27117.200000000001</v>
      </c>
      <c r="AF352">
        <v>20</v>
      </c>
      <c r="AP352">
        <v>50.007999200159944</v>
      </c>
    </row>
    <row r="353" spans="1:42" hidden="1" x14ac:dyDescent="0.2">
      <c r="A353" s="24" t="s">
        <v>890</v>
      </c>
      <c r="B353" t="s">
        <v>1229</v>
      </c>
      <c r="C353" t="s">
        <v>1248</v>
      </c>
      <c r="D353" t="s">
        <v>1246</v>
      </c>
      <c r="F353" t="s">
        <v>1257</v>
      </c>
      <c r="G353" t="s">
        <v>1742</v>
      </c>
      <c r="H353" t="s">
        <v>1263</v>
      </c>
      <c r="I353" t="str">
        <f t="shared" si="5"/>
        <v>AZ18 WHT06_ol45_prof 1</v>
      </c>
      <c r="K353" t="s">
        <v>1249</v>
      </c>
      <c r="L353" s="28">
        <v>44013</v>
      </c>
      <c r="P353">
        <v>46.986049999999999</v>
      </c>
      <c r="Q353">
        <v>40.604039999999998</v>
      </c>
      <c r="R353">
        <v>0.16331399999999999</v>
      </c>
      <c r="T353">
        <v>13.39639</v>
      </c>
      <c r="V353" s="27">
        <v>2.7351E-2</v>
      </c>
      <c r="W353">
        <v>1.9540999999999999E-2</v>
      </c>
      <c r="X353">
        <v>1.3962E-2</v>
      </c>
      <c r="Y353">
        <v>0.156141</v>
      </c>
      <c r="Z353">
        <v>0.271702</v>
      </c>
      <c r="AA353">
        <v>101.63849999999999</v>
      </c>
      <c r="AB353" s="10">
        <v>86.211036741449348</v>
      </c>
      <c r="AD353" s="27">
        <v>-17326</v>
      </c>
      <c r="AE353">
        <v>-27117.200000000001</v>
      </c>
      <c r="AF353">
        <v>20</v>
      </c>
      <c r="AP353">
        <v>55.007999200159944</v>
      </c>
    </row>
    <row r="354" spans="1:42" hidden="1" x14ac:dyDescent="0.2">
      <c r="A354" s="24" t="s">
        <v>891</v>
      </c>
      <c r="B354" t="s">
        <v>1229</v>
      </c>
      <c r="C354" t="s">
        <v>1248</v>
      </c>
      <c r="D354" t="s">
        <v>1246</v>
      </c>
      <c r="F354" t="s">
        <v>1257</v>
      </c>
      <c r="G354" t="s">
        <v>1742</v>
      </c>
      <c r="H354" t="s">
        <v>1263</v>
      </c>
      <c r="I354" t="str">
        <f t="shared" si="5"/>
        <v>AZ18 WHT06_ol45_prof 1</v>
      </c>
      <c r="K354" t="s">
        <v>1249</v>
      </c>
      <c r="L354" s="28">
        <v>44013</v>
      </c>
      <c r="P354">
        <v>46.94894</v>
      </c>
      <c r="Q354">
        <v>40.507800000000003</v>
      </c>
      <c r="R354">
        <v>0.14743200000000001</v>
      </c>
      <c r="T354">
        <v>13.366490000000001</v>
      </c>
      <c r="V354" s="27">
        <v>2.8618999999999999E-2</v>
      </c>
      <c r="W354">
        <v>2.3827000000000001E-2</v>
      </c>
      <c r="X354">
        <v>1.2274E-2</v>
      </c>
      <c r="Y354">
        <v>0.165828</v>
      </c>
      <c r="Z354">
        <v>0.274507</v>
      </c>
      <c r="AA354">
        <v>101.4757</v>
      </c>
      <c r="AB354" s="10">
        <v>86.228194523376672</v>
      </c>
      <c r="AD354" s="27">
        <v>-17331</v>
      </c>
      <c r="AE354">
        <v>-27117.1</v>
      </c>
      <c r="AF354">
        <v>20</v>
      </c>
      <c r="AP354">
        <v>60.008999100179985</v>
      </c>
    </row>
    <row r="355" spans="1:42" hidden="1" x14ac:dyDescent="0.2">
      <c r="A355" s="24" t="s">
        <v>892</v>
      </c>
      <c r="B355" t="s">
        <v>1229</v>
      </c>
      <c r="C355" t="s">
        <v>1248</v>
      </c>
      <c r="D355" t="s">
        <v>1246</v>
      </c>
      <c r="F355" t="s">
        <v>1257</v>
      </c>
      <c r="G355" t="s">
        <v>1742</v>
      </c>
      <c r="H355" t="s">
        <v>1263</v>
      </c>
      <c r="I355" t="str">
        <f t="shared" si="5"/>
        <v>AZ18 WHT06_ol45_prof 1</v>
      </c>
      <c r="K355" t="s">
        <v>1249</v>
      </c>
      <c r="L355" s="28">
        <v>44013</v>
      </c>
      <c r="P355">
        <v>46.891770000000001</v>
      </c>
      <c r="Q355">
        <v>40.607199999999999</v>
      </c>
      <c r="R355">
        <v>0.142544</v>
      </c>
      <c r="T355">
        <v>13.45547</v>
      </c>
      <c r="V355" s="27">
        <v>2.2001E-2</v>
      </c>
      <c r="W355">
        <v>1.1750999999999999E-2</v>
      </c>
      <c r="X355">
        <v>1.0741000000000001E-2</v>
      </c>
      <c r="Y355">
        <v>0.16414500000000001</v>
      </c>
      <c r="Z355">
        <v>0.27424399999999999</v>
      </c>
      <c r="AA355">
        <v>101.57989999999999</v>
      </c>
      <c r="AB355" s="10">
        <v>86.134670675355636</v>
      </c>
      <c r="AD355" s="27">
        <v>-17336</v>
      </c>
      <c r="AE355">
        <v>-27117</v>
      </c>
      <c r="AF355">
        <v>20</v>
      </c>
      <c r="AP355">
        <v>65.009999000199954</v>
      </c>
    </row>
    <row r="356" spans="1:42" hidden="1" x14ac:dyDescent="0.2">
      <c r="A356" s="24" t="s">
        <v>893</v>
      </c>
      <c r="B356" t="s">
        <v>1229</v>
      </c>
      <c r="C356" t="s">
        <v>1248</v>
      </c>
      <c r="D356" t="s">
        <v>1246</v>
      </c>
      <c r="F356" t="s">
        <v>1257</v>
      </c>
      <c r="G356" t="s">
        <v>1742</v>
      </c>
      <c r="H356" t="s">
        <v>1263</v>
      </c>
      <c r="I356" t="str">
        <f t="shared" si="5"/>
        <v>AZ18 WHT06_ol45_prof 1</v>
      </c>
      <c r="K356" t="s">
        <v>1249</v>
      </c>
      <c r="L356" s="28">
        <v>44013</v>
      </c>
      <c r="P356">
        <v>46.824710000000003</v>
      </c>
      <c r="Q356">
        <v>40.559930000000001</v>
      </c>
      <c r="R356">
        <v>0.14108699999999999</v>
      </c>
      <c r="T356">
        <v>13.46275</v>
      </c>
      <c r="V356" s="27">
        <v>2.341E-2</v>
      </c>
      <c r="W356">
        <v>6.6829999999999997E-3</v>
      </c>
      <c r="X356">
        <v>1.7354999999999999E-2</v>
      </c>
      <c r="Y356">
        <v>0.187718</v>
      </c>
      <c r="Z356">
        <v>0.26087300000000002</v>
      </c>
      <c r="AA356">
        <v>101.4845</v>
      </c>
      <c r="AB356" s="10">
        <v>86.111098221142086</v>
      </c>
      <c r="AD356" s="27">
        <v>-17341</v>
      </c>
      <c r="AE356">
        <v>-27116.9</v>
      </c>
      <c r="AF356">
        <v>20</v>
      </c>
      <c r="AP356">
        <v>70.010998900219917</v>
      </c>
    </row>
    <row r="357" spans="1:42" hidden="1" x14ac:dyDescent="0.2">
      <c r="A357" s="24" t="s">
        <v>894</v>
      </c>
      <c r="B357" t="s">
        <v>1229</v>
      </c>
      <c r="C357" t="s">
        <v>1248</v>
      </c>
      <c r="D357" t="s">
        <v>1246</v>
      </c>
      <c r="F357" t="s">
        <v>1257</v>
      </c>
      <c r="G357" t="s">
        <v>1742</v>
      </c>
      <c r="H357" t="s">
        <v>1263</v>
      </c>
      <c r="I357" t="str">
        <f t="shared" si="5"/>
        <v>AZ18 WHT06_ol45_prof 1</v>
      </c>
      <c r="K357" t="s">
        <v>1249</v>
      </c>
      <c r="L357" s="28">
        <v>44013</v>
      </c>
      <c r="P357">
        <v>46.75508</v>
      </c>
      <c r="Q357">
        <v>40.413159999999998</v>
      </c>
      <c r="R357">
        <v>0.142793</v>
      </c>
      <c r="T357">
        <v>13.65207</v>
      </c>
      <c r="V357" s="27">
        <v>2.2189E-2</v>
      </c>
      <c r="W357">
        <v>1.7135999999999998E-2</v>
      </c>
      <c r="X357">
        <v>1.6920000000000001E-2</v>
      </c>
      <c r="Y357">
        <v>0.16103500000000001</v>
      </c>
      <c r="Z357">
        <v>0.28356999999999999</v>
      </c>
      <c r="AA357">
        <v>101.464</v>
      </c>
      <c r="AB357" s="10">
        <v>85.925253499409365</v>
      </c>
      <c r="AD357" s="27">
        <v>-17346</v>
      </c>
      <c r="AE357">
        <v>-27116.9</v>
      </c>
      <c r="AF357">
        <v>20</v>
      </c>
      <c r="AP357">
        <v>75.010998900219917</v>
      </c>
    </row>
    <row r="358" spans="1:42" hidden="1" x14ac:dyDescent="0.2">
      <c r="A358" s="24" t="s">
        <v>895</v>
      </c>
      <c r="B358" t="s">
        <v>1229</v>
      </c>
      <c r="C358" t="s">
        <v>1248</v>
      </c>
      <c r="D358" t="s">
        <v>1246</v>
      </c>
      <c r="F358" t="s">
        <v>1257</v>
      </c>
      <c r="G358" t="s">
        <v>1742</v>
      </c>
      <c r="H358" t="s">
        <v>1263</v>
      </c>
      <c r="I358" t="str">
        <f t="shared" si="5"/>
        <v>AZ18 WHT06_ol45_prof 1</v>
      </c>
      <c r="K358" t="s">
        <v>1249</v>
      </c>
      <c r="L358" s="28">
        <v>44013</v>
      </c>
      <c r="P358">
        <v>46.61074</v>
      </c>
      <c r="Q358">
        <v>40.556289999999997</v>
      </c>
      <c r="R358">
        <v>0.141121</v>
      </c>
      <c r="T358">
        <v>13.74187</v>
      </c>
      <c r="V358" s="27">
        <v>2.3022000000000001E-2</v>
      </c>
      <c r="W358">
        <v>9.3970000000000008E-3</v>
      </c>
      <c r="X358">
        <v>1.3847999999999999E-2</v>
      </c>
      <c r="Y358">
        <v>0.15853600000000001</v>
      </c>
      <c r="Z358">
        <v>0.25841900000000001</v>
      </c>
      <c r="AA358">
        <v>101.5132</v>
      </c>
      <c r="AB358" s="10">
        <v>85.80816935342655</v>
      </c>
      <c r="AD358" s="27">
        <v>-17351</v>
      </c>
      <c r="AE358">
        <v>-27116.799999999999</v>
      </c>
      <c r="AF358">
        <v>20</v>
      </c>
      <c r="AP358">
        <v>80.011998800239951</v>
      </c>
    </row>
    <row r="359" spans="1:42" hidden="1" x14ac:dyDescent="0.2">
      <c r="A359" s="24" t="s">
        <v>896</v>
      </c>
      <c r="B359" t="s">
        <v>1229</v>
      </c>
      <c r="C359" t="s">
        <v>1248</v>
      </c>
      <c r="D359" t="s">
        <v>1246</v>
      </c>
      <c r="F359" t="s">
        <v>1257</v>
      </c>
      <c r="G359" t="s">
        <v>1742</v>
      </c>
      <c r="H359" t="s">
        <v>1263</v>
      </c>
      <c r="I359" t="str">
        <f t="shared" si="5"/>
        <v>AZ18 WHT06_ol45_prof 1</v>
      </c>
      <c r="K359" t="s">
        <v>1249</v>
      </c>
      <c r="L359" s="28">
        <v>44013</v>
      </c>
      <c r="P359">
        <v>46.790610000000001</v>
      </c>
      <c r="Q359">
        <v>40.53143</v>
      </c>
      <c r="R359">
        <v>0.12850700000000001</v>
      </c>
      <c r="T359">
        <v>13.71846</v>
      </c>
      <c r="V359" s="27">
        <v>2.453E-2</v>
      </c>
      <c r="W359">
        <v>9.1669999999999998E-3</v>
      </c>
      <c r="X359">
        <v>1.4683E-2</v>
      </c>
      <c r="Y359">
        <v>0.162967</v>
      </c>
      <c r="Z359">
        <v>0.26819100000000001</v>
      </c>
      <c r="AA359">
        <v>101.6485</v>
      </c>
      <c r="AB359" s="10">
        <v>85.875692925576558</v>
      </c>
      <c r="AD359" s="27">
        <v>-17356</v>
      </c>
      <c r="AE359">
        <v>-27116.7</v>
      </c>
      <c r="AF359">
        <v>20</v>
      </c>
      <c r="AP359">
        <v>85.012998700259914</v>
      </c>
    </row>
    <row r="360" spans="1:42" hidden="1" x14ac:dyDescent="0.2">
      <c r="A360" s="24" t="s">
        <v>897</v>
      </c>
      <c r="B360" t="s">
        <v>1229</v>
      </c>
      <c r="C360" t="s">
        <v>1248</v>
      </c>
      <c r="D360" t="s">
        <v>1246</v>
      </c>
      <c r="F360" t="s">
        <v>1257</v>
      </c>
      <c r="G360" t="s">
        <v>1742</v>
      </c>
      <c r="H360" t="s">
        <v>1263</v>
      </c>
      <c r="I360" t="str">
        <f t="shared" si="5"/>
        <v>AZ18 WHT06_ol45_prof 1</v>
      </c>
      <c r="K360" t="s">
        <v>1249</v>
      </c>
      <c r="L360" s="28">
        <v>44013</v>
      </c>
      <c r="P360">
        <v>46.631360000000001</v>
      </c>
      <c r="Q360">
        <v>40.53837</v>
      </c>
      <c r="R360">
        <v>0.14055500000000001</v>
      </c>
      <c r="T360">
        <v>13.708679999999999</v>
      </c>
      <c r="V360" s="27">
        <v>2.4771999999999999E-2</v>
      </c>
      <c r="W360">
        <v>1.3174999999999999E-2</v>
      </c>
      <c r="X360">
        <v>1.4581E-2</v>
      </c>
      <c r="Y360">
        <v>0.164079</v>
      </c>
      <c r="Z360">
        <v>0.24452099999999999</v>
      </c>
      <c r="AA360">
        <v>101.48009999999999</v>
      </c>
      <c r="AB360" s="10">
        <v>85.842960573417486</v>
      </c>
      <c r="AD360" s="27">
        <v>-17361</v>
      </c>
      <c r="AE360">
        <v>-27116.6</v>
      </c>
      <c r="AF360">
        <v>20</v>
      </c>
      <c r="AP360">
        <v>90.013998600279947</v>
      </c>
    </row>
    <row r="361" spans="1:42" hidden="1" x14ac:dyDescent="0.2">
      <c r="A361" s="24" t="s">
        <v>898</v>
      </c>
      <c r="B361" t="s">
        <v>1229</v>
      </c>
      <c r="C361" t="s">
        <v>1248</v>
      </c>
      <c r="D361" t="s">
        <v>1246</v>
      </c>
      <c r="F361" t="s">
        <v>1257</v>
      </c>
      <c r="G361" t="s">
        <v>1742</v>
      </c>
      <c r="H361" t="s">
        <v>1263</v>
      </c>
      <c r="I361" t="str">
        <f t="shared" si="5"/>
        <v>AZ18 WHT06_ol45_prof 1</v>
      </c>
      <c r="K361" t="s">
        <v>1249</v>
      </c>
      <c r="L361" s="28">
        <v>44013</v>
      </c>
      <c r="P361">
        <v>46.610430000000001</v>
      </c>
      <c r="Q361">
        <v>40.396709999999999</v>
      </c>
      <c r="R361">
        <v>0.14649100000000001</v>
      </c>
      <c r="T361">
        <v>13.77765</v>
      </c>
      <c r="V361" s="27">
        <v>2.7681999999999998E-2</v>
      </c>
      <c r="W361">
        <v>7.9209999999999992E-3</v>
      </c>
      <c r="X361">
        <v>1.34E-2</v>
      </c>
      <c r="Y361">
        <v>0.16597300000000001</v>
      </c>
      <c r="Z361">
        <v>0.294991</v>
      </c>
      <c r="AA361">
        <v>101.44119999999999</v>
      </c>
      <c r="AB361" s="10">
        <v>85.776391640756771</v>
      </c>
      <c r="AD361" s="27">
        <v>-17366</v>
      </c>
      <c r="AE361">
        <v>-27116.5</v>
      </c>
      <c r="AF361">
        <v>20</v>
      </c>
      <c r="AP361">
        <v>95.01499850029991</v>
      </c>
    </row>
    <row r="362" spans="1:42" hidden="1" x14ac:dyDescent="0.2">
      <c r="A362" s="24" t="s">
        <v>899</v>
      </c>
      <c r="B362" t="s">
        <v>1229</v>
      </c>
      <c r="C362" t="s">
        <v>1248</v>
      </c>
      <c r="D362" t="s">
        <v>1246</v>
      </c>
      <c r="F362" t="s">
        <v>1257</v>
      </c>
      <c r="G362" t="s">
        <v>1742</v>
      </c>
      <c r="H362" t="s">
        <v>1263</v>
      </c>
      <c r="I362" t="str">
        <f t="shared" si="5"/>
        <v>AZ18 WHT06_ol45_prof 1</v>
      </c>
      <c r="K362" t="s">
        <v>1249</v>
      </c>
      <c r="L362" s="28">
        <v>44013</v>
      </c>
      <c r="P362">
        <v>46.792000000000002</v>
      </c>
      <c r="Q362">
        <v>40.464440000000003</v>
      </c>
      <c r="R362">
        <v>0.146119</v>
      </c>
      <c r="T362">
        <v>13.623250000000001</v>
      </c>
      <c r="V362" s="27">
        <v>2.9763999999999999E-2</v>
      </c>
      <c r="W362">
        <v>1.5713000000000001E-2</v>
      </c>
      <c r="X362">
        <v>1.3292E-2</v>
      </c>
      <c r="Y362">
        <v>0.162468</v>
      </c>
      <c r="Z362">
        <v>0.287553</v>
      </c>
      <c r="AA362">
        <v>101.5346</v>
      </c>
      <c r="AB362" s="10">
        <v>85.960315648302185</v>
      </c>
      <c r="AD362" s="27">
        <v>-17371</v>
      </c>
      <c r="AE362">
        <v>-27116.5</v>
      </c>
      <c r="AF362">
        <v>20</v>
      </c>
      <c r="AP362">
        <v>100.01499850029991</v>
      </c>
    </row>
    <row r="363" spans="1:42" hidden="1" x14ac:dyDescent="0.2">
      <c r="A363" s="24" t="s">
        <v>900</v>
      </c>
      <c r="B363" t="s">
        <v>1229</v>
      </c>
      <c r="C363" t="s">
        <v>1248</v>
      </c>
      <c r="D363" t="s">
        <v>1246</v>
      </c>
      <c r="F363" t="s">
        <v>1257</v>
      </c>
      <c r="G363" t="s">
        <v>1742</v>
      </c>
      <c r="H363" t="s">
        <v>1263</v>
      </c>
      <c r="I363" t="str">
        <f t="shared" si="5"/>
        <v>AZ18 WHT06_ol45_prof 1</v>
      </c>
      <c r="K363" t="s">
        <v>1249</v>
      </c>
      <c r="L363" s="28">
        <v>44013</v>
      </c>
      <c r="P363">
        <v>46.736719999999998</v>
      </c>
      <c r="Q363">
        <v>40.457909999999998</v>
      </c>
      <c r="R363">
        <v>0.13502400000000001</v>
      </c>
      <c r="T363">
        <v>13.67812</v>
      </c>
      <c r="V363" s="27">
        <v>2.2623999999999998E-2</v>
      </c>
      <c r="W363">
        <v>5.483E-3</v>
      </c>
      <c r="X363">
        <v>1.3073E-2</v>
      </c>
      <c r="Y363">
        <v>0.17932999999999999</v>
      </c>
      <c r="Z363">
        <v>0.289489</v>
      </c>
      <c r="AA363">
        <v>101.51779999999999</v>
      </c>
      <c r="AB363" s="10">
        <v>85.897428065652775</v>
      </c>
      <c r="AD363" s="27">
        <v>-17376</v>
      </c>
      <c r="AE363">
        <v>-27116.400000000001</v>
      </c>
      <c r="AF363">
        <v>20</v>
      </c>
      <c r="AP363">
        <v>105.01599840031987</v>
      </c>
    </row>
    <row r="364" spans="1:42" hidden="1" x14ac:dyDescent="0.2">
      <c r="A364" s="24" t="s">
        <v>901</v>
      </c>
      <c r="B364" t="s">
        <v>1229</v>
      </c>
      <c r="C364" t="s">
        <v>1248</v>
      </c>
      <c r="D364" t="s">
        <v>1246</v>
      </c>
      <c r="F364" t="s">
        <v>1257</v>
      </c>
      <c r="G364" t="s">
        <v>1742</v>
      </c>
      <c r="H364" t="s">
        <v>1263</v>
      </c>
      <c r="I364" t="str">
        <f t="shared" si="5"/>
        <v>AZ18 WHT06_ol45_prof 1</v>
      </c>
      <c r="K364" t="s">
        <v>1249</v>
      </c>
      <c r="L364" s="28">
        <v>44013</v>
      </c>
      <c r="P364">
        <v>46.691090000000003</v>
      </c>
      <c r="Q364">
        <v>40.571179999999998</v>
      </c>
      <c r="R364">
        <v>0.149446</v>
      </c>
      <c r="T364">
        <v>13.66502</v>
      </c>
      <c r="V364" s="27">
        <v>2.8396999999999999E-2</v>
      </c>
      <c r="W364">
        <v>5.3449999999999999E-3</v>
      </c>
      <c r="X364">
        <v>1.5067000000000001E-2</v>
      </c>
      <c r="Y364">
        <v>0.169381</v>
      </c>
      <c r="Z364">
        <v>0.27632299999999999</v>
      </c>
      <c r="AA364">
        <v>101.5712</v>
      </c>
      <c r="AB364" s="10">
        <v>85.897202086153527</v>
      </c>
      <c r="AD364" s="27">
        <v>-17381</v>
      </c>
      <c r="AE364">
        <v>-27116.3</v>
      </c>
      <c r="AF364">
        <v>20</v>
      </c>
      <c r="AP364">
        <v>110.01699830033991</v>
      </c>
    </row>
    <row r="365" spans="1:42" hidden="1" x14ac:dyDescent="0.2">
      <c r="A365" s="24" t="s">
        <v>902</v>
      </c>
      <c r="B365" t="s">
        <v>1229</v>
      </c>
      <c r="C365" t="s">
        <v>1248</v>
      </c>
      <c r="D365" t="s">
        <v>1246</v>
      </c>
      <c r="F365" t="s">
        <v>1257</v>
      </c>
      <c r="G365" t="s">
        <v>1742</v>
      </c>
      <c r="H365" t="s">
        <v>1263</v>
      </c>
      <c r="I365" t="str">
        <f t="shared" si="5"/>
        <v>AZ18 WHT06_ol45_prof 1</v>
      </c>
      <c r="K365" t="s">
        <v>1249</v>
      </c>
      <c r="L365" s="28">
        <v>44013</v>
      </c>
      <c r="P365">
        <v>46.7684</v>
      </c>
      <c r="Q365">
        <v>40.605460000000001</v>
      </c>
      <c r="R365">
        <v>0.14100699999999999</v>
      </c>
      <c r="T365">
        <v>13.64151</v>
      </c>
      <c r="V365" s="27">
        <v>2.7969000000000001E-2</v>
      </c>
      <c r="W365">
        <v>9.6749999999999996E-3</v>
      </c>
      <c r="X365">
        <v>1.3091E-2</v>
      </c>
      <c r="Y365">
        <v>0.16519900000000001</v>
      </c>
      <c r="Z365">
        <v>0.27870299999999998</v>
      </c>
      <c r="AA365">
        <v>101.651</v>
      </c>
      <c r="AB365" s="10">
        <v>85.938049366089544</v>
      </c>
      <c r="AD365" s="27">
        <v>-17386</v>
      </c>
      <c r="AE365">
        <v>-27116.2</v>
      </c>
      <c r="AF365">
        <v>20</v>
      </c>
      <c r="AP365">
        <v>115.01799820035987</v>
      </c>
    </row>
    <row r="366" spans="1:42" hidden="1" x14ac:dyDescent="0.2">
      <c r="A366" s="24" t="s">
        <v>903</v>
      </c>
      <c r="B366" t="s">
        <v>1229</v>
      </c>
      <c r="C366" t="s">
        <v>1248</v>
      </c>
      <c r="D366" t="s">
        <v>1246</v>
      </c>
      <c r="F366" t="s">
        <v>1257</v>
      </c>
      <c r="G366" t="s">
        <v>1742</v>
      </c>
      <c r="H366" t="s">
        <v>1263</v>
      </c>
      <c r="I366" t="str">
        <f t="shared" si="5"/>
        <v>AZ18 WHT06_ol45_prof 1</v>
      </c>
      <c r="K366" t="s">
        <v>1249</v>
      </c>
      <c r="L366" s="28">
        <v>44013</v>
      </c>
      <c r="P366">
        <v>46.724930000000001</v>
      </c>
      <c r="Q366">
        <v>40.461500000000001</v>
      </c>
      <c r="R366">
        <v>0.137652</v>
      </c>
      <c r="T366">
        <v>13.54935</v>
      </c>
      <c r="V366" s="27">
        <v>2.3852000000000002E-2</v>
      </c>
      <c r="X366">
        <v>3.065E-3</v>
      </c>
      <c r="Y366">
        <v>0.159993</v>
      </c>
      <c r="Z366">
        <v>0.28525800000000001</v>
      </c>
      <c r="AA366">
        <v>101.3456</v>
      </c>
      <c r="AB366" s="10">
        <v>86.008581954376666</v>
      </c>
      <c r="AD366" s="27">
        <v>-17391</v>
      </c>
      <c r="AE366">
        <v>-27116.2</v>
      </c>
      <c r="AF366">
        <v>20</v>
      </c>
      <c r="AP366">
        <v>120.01799820035987</v>
      </c>
    </row>
    <row r="367" spans="1:42" hidden="1" x14ac:dyDescent="0.2">
      <c r="A367" s="24" t="s">
        <v>904</v>
      </c>
      <c r="B367" t="s">
        <v>1229</v>
      </c>
      <c r="C367" t="s">
        <v>1248</v>
      </c>
      <c r="D367" t="s">
        <v>1246</v>
      </c>
      <c r="F367" t="s">
        <v>1257</v>
      </c>
      <c r="G367" t="s">
        <v>1742</v>
      </c>
      <c r="H367" t="s">
        <v>1263</v>
      </c>
      <c r="I367" t="str">
        <f t="shared" si="5"/>
        <v>AZ18 WHT06_ol45_prof 1</v>
      </c>
      <c r="K367" t="s">
        <v>1249</v>
      </c>
      <c r="L367" s="28">
        <v>44013</v>
      </c>
      <c r="P367">
        <v>46.820520000000002</v>
      </c>
      <c r="Q367">
        <v>40.587150000000001</v>
      </c>
      <c r="R367">
        <v>0.14635799999999999</v>
      </c>
      <c r="T367">
        <v>13.667450000000001</v>
      </c>
      <c r="V367" s="27">
        <v>2.3598999999999998E-2</v>
      </c>
      <c r="W367">
        <v>4.7930000000000004E-3</v>
      </c>
      <c r="X367">
        <v>1.5525000000000001E-2</v>
      </c>
      <c r="Y367">
        <v>0.16334000000000001</v>
      </c>
      <c r="Z367">
        <v>0.28140300000000001</v>
      </c>
      <c r="AA367">
        <v>101.7101</v>
      </c>
      <c r="AB367" s="10">
        <v>85.928556735457633</v>
      </c>
      <c r="AD367" s="27">
        <v>-17396</v>
      </c>
      <c r="AE367">
        <v>-27116.1</v>
      </c>
      <c r="AF367">
        <v>20</v>
      </c>
      <c r="AP367">
        <v>125.0189981003799</v>
      </c>
    </row>
    <row r="368" spans="1:42" hidden="1" x14ac:dyDescent="0.2">
      <c r="A368" s="24" t="s">
        <v>905</v>
      </c>
      <c r="B368" t="s">
        <v>1229</v>
      </c>
      <c r="C368" t="s">
        <v>1248</v>
      </c>
      <c r="D368" t="s">
        <v>1246</v>
      </c>
      <c r="F368" t="s">
        <v>1257</v>
      </c>
      <c r="G368" t="s">
        <v>1742</v>
      </c>
      <c r="H368" t="s">
        <v>1263</v>
      </c>
      <c r="I368" t="str">
        <f t="shared" si="5"/>
        <v>AZ18 WHT06_ol45_prof 1</v>
      </c>
      <c r="K368" t="s">
        <v>1249</v>
      </c>
      <c r="L368" s="28">
        <v>44013</v>
      </c>
      <c r="P368">
        <v>46.77026</v>
      </c>
      <c r="Q368">
        <v>40.46828</v>
      </c>
      <c r="R368">
        <v>0.136269</v>
      </c>
      <c r="T368">
        <v>13.484680000000001</v>
      </c>
      <c r="V368" s="27">
        <v>2.4521999999999999E-2</v>
      </c>
      <c r="W368">
        <v>1.5023999999999999E-2</v>
      </c>
      <c r="X368">
        <v>1.2877E-2</v>
      </c>
      <c r="Y368">
        <v>0.19820299999999999</v>
      </c>
      <c r="Z368">
        <v>0.29710399999999998</v>
      </c>
      <c r="AA368">
        <v>101.4072</v>
      </c>
      <c r="AB368" s="10">
        <v>86.077691193861511</v>
      </c>
      <c r="AD368" s="27">
        <v>-17401</v>
      </c>
      <c r="AE368">
        <v>-27116</v>
      </c>
      <c r="AF368">
        <v>20</v>
      </c>
      <c r="AP368">
        <v>130.01999800039988</v>
      </c>
    </row>
    <row r="369" spans="1:42" hidden="1" x14ac:dyDescent="0.2">
      <c r="A369" s="24" t="s">
        <v>906</v>
      </c>
      <c r="B369" t="s">
        <v>1229</v>
      </c>
      <c r="C369" t="s">
        <v>1248</v>
      </c>
      <c r="D369" t="s">
        <v>1246</v>
      </c>
      <c r="F369" t="s">
        <v>1257</v>
      </c>
      <c r="G369" t="s">
        <v>1742</v>
      </c>
      <c r="H369" t="s">
        <v>1263</v>
      </c>
      <c r="I369" t="str">
        <f t="shared" si="5"/>
        <v>AZ18 WHT06_ol45_prof 1</v>
      </c>
      <c r="K369" t="s">
        <v>1249</v>
      </c>
      <c r="L369" s="28">
        <v>44013</v>
      </c>
      <c r="P369">
        <v>46.839829999999999</v>
      </c>
      <c r="Q369">
        <v>40.589790000000001</v>
      </c>
      <c r="R369">
        <v>0.13699600000000001</v>
      </c>
      <c r="T369">
        <v>13.573549999999999</v>
      </c>
      <c r="V369" s="27">
        <v>2.2349999999999998E-2</v>
      </c>
      <c r="W369">
        <v>7.6059999999999999E-3</v>
      </c>
      <c r="X369">
        <v>1.2154E-2</v>
      </c>
      <c r="Y369">
        <v>0.19520399999999999</v>
      </c>
      <c r="Z369">
        <v>0.26714100000000002</v>
      </c>
      <c r="AA369">
        <v>101.6446</v>
      </c>
      <c r="AB369" s="10">
        <v>86.016664543955997</v>
      </c>
      <c r="AD369" s="27">
        <v>-17406</v>
      </c>
      <c r="AE369">
        <v>-27115.9</v>
      </c>
      <c r="AF369">
        <v>20</v>
      </c>
      <c r="AP369">
        <v>135.02099790041984</v>
      </c>
    </row>
    <row r="370" spans="1:42" hidden="1" x14ac:dyDescent="0.2">
      <c r="A370" s="24" t="s">
        <v>907</v>
      </c>
      <c r="B370" t="s">
        <v>1229</v>
      </c>
      <c r="C370" t="s">
        <v>1248</v>
      </c>
      <c r="D370" t="s">
        <v>1246</v>
      </c>
      <c r="F370" t="s">
        <v>1257</v>
      </c>
      <c r="G370" t="s">
        <v>1742</v>
      </c>
      <c r="H370" t="s">
        <v>1263</v>
      </c>
      <c r="I370" t="str">
        <f t="shared" si="5"/>
        <v>AZ18 WHT06_ol45_prof 1</v>
      </c>
      <c r="K370" t="s">
        <v>1249</v>
      </c>
      <c r="L370" s="28">
        <v>44013</v>
      </c>
      <c r="P370">
        <v>46.72992</v>
      </c>
      <c r="Q370">
        <v>40.44453</v>
      </c>
      <c r="R370">
        <v>0.14100399999999999</v>
      </c>
      <c r="T370">
        <v>13.4878</v>
      </c>
      <c r="V370" s="27">
        <v>2.3608000000000001E-2</v>
      </c>
      <c r="W370">
        <v>9.2200000000000008E-3</v>
      </c>
      <c r="X370">
        <v>2.2272E-2</v>
      </c>
      <c r="Y370">
        <v>0.17140900000000001</v>
      </c>
      <c r="Z370">
        <v>0.26666600000000001</v>
      </c>
      <c r="AA370">
        <v>101.29640000000001</v>
      </c>
      <c r="AB370" s="10">
        <v>86.064566826718703</v>
      </c>
      <c r="AD370" s="27">
        <v>-17411</v>
      </c>
      <c r="AE370">
        <v>-27115.9</v>
      </c>
      <c r="AF370">
        <v>20</v>
      </c>
      <c r="AP370">
        <v>140.02099790041984</v>
      </c>
    </row>
    <row r="371" spans="1:42" hidden="1" x14ac:dyDescent="0.2">
      <c r="A371" s="24" t="s">
        <v>908</v>
      </c>
      <c r="B371" t="s">
        <v>1229</v>
      </c>
      <c r="C371" t="s">
        <v>1248</v>
      </c>
      <c r="D371" t="s">
        <v>1246</v>
      </c>
      <c r="F371" t="s">
        <v>1257</v>
      </c>
      <c r="G371" t="s">
        <v>1742</v>
      </c>
      <c r="H371" t="s">
        <v>1263</v>
      </c>
      <c r="I371" t="str">
        <f t="shared" si="5"/>
        <v>AZ18 WHT06_ol45_prof 1</v>
      </c>
      <c r="K371" t="s">
        <v>1249</v>
      </c>
      <c r="L371" s="28">
        <v>44013</v>
      </c>
      <c r="P371">
        <v>46.811860000000003</v>
      </c>
      <c r="Q371">
        <v>40.482570000000003</v>
      </c>
      <c r="R371">
        <v>0.145843</v>
      </c>
      <c r="T371">
        <v>13.46875</v>
      </c>
      <c r="V371" s="27">
        <v>3.2225999999999998E-2</v>
      </c>
      <c r="W371">
        <v>7.2379999999999996E-3</v>
      </c>
      <c r="X371">
        <v>1.0047E-2</v>
      </c>
      <c r="Y371">
        <v>0.171129</v>
      </c>
      <c r="Z371">
        <v>0.296709</v>
      </c>
      <c r="AA371">
        <v>101.4264</v>
      </c>
      <c r="AB371" s="10">
        <v>86.102486411552647</v>
      </c>
      <c r="AD371" s="27">
        <v>-17416</v>
      </c>
      <c r="AE371">
        <v>-27115.8</v>
      </c>
      <c r="AF371">
        <v>20</v>
      </c>
      <c r="AP371">
        <v>145.02199780043989</v>
      </c>
    </row>
    <row r="372" spans="1:42" hidden="1" x14ac:dyDescent="0.2">
      <c r="A372" s="24" t="s">
        <v>909</v>
      </c>
      <c r="B372" t="s">
        <v>1229</v>
      </c>
      <c r="C372" t="s">
        <v>1248</v>
      </c>
      <c r="D372" t="s">
        <v>1246</v>
      </c>
      <c r="F372" t="s">
        <v>1257</v>
      </c>
      <c r="G372" t="s">
        <v>1742</v>
      </c>
      <c r="H372" t="s">
        <v>1263</v>
      </c>
      <c r="I372" t="str">
        <f t="shared" si="5"/>
        <v>AZ18 WHT06_ol45_prof 1</v>
      </c>
      <c r="K372" t="s">
        <v>1249</v>
      </c>
      <c r="L372" s="28">
        <v>44013</v>
      </c>
      <c r="P372">
        <v>46.863979999999998</v>
      </c>
      <c r="Q372">
        <v>40.557949999999998</v>
      </c>
      <c r="R372">
        <v>0.13960800000000001</v>
      </c>
      <c r="T372">
        <v>13.638400000000001</v>
      </c>
      <c r="V372" s="27">
        <v>2.0868999999999999E-2</v>
      </c>
      <c r="W372">
        <v>3.9179999999999996E-3</v>
      </c>
      <c r="X372">
        <v>1.7475999999999998E-2</v>
      </c>
      <c r="Y372">
        <v>0.165828</v>
      </c>
      <c r="Z372">
        <v>0.299348</v>
      </c>
      <c r="AA372">
        <v>101.70740000000001</v>
      </c>
      <c r="AB372" s="10">
        <v>85.965460709174053</v>
      </c>
      <c r="AD372" s="27">
        <v>-17421</v>
      </c>
      <c r="AE372">
        <v>-27115.7</v>
      </c>
      <c r="AF372">
        <v>20</v>
      </c>
      <c r="AP372">
        <v>150.02299770045985</v>
      </c>
    </row>
    <row r="373" spans="1:42" hidden="1" x14ac:dyDescent="0.2">
      <c r="A373" s="24" t="s">
        <v>910</v>
      </c>
      <c r="B373" t="s">
        <v>1229</v>
      </c>
      <c r="C373" t="s">
        <v>1248</v>
      </c>
      <c r="D373" t="s">
        <v>1246</v>
      </c>
      <c r="F373" t="s">
        <v>1257</v>
      </c>
      <c r="G373" t="s">
        <v>1742</v>
      </c>
      <c r="H373" t="s">
        <v>1263</v>
      </c>
      <c r="I373" t="str">
        <f t="shared" si="5"/>
        <v>AZ18 WHT06_ol45_prof 1</v>
      </c>
      <c r="K373" t="s">
        <v>1249</v>
      </c>
      <c r="L373" s="28">
        <v>44013</v>
      </c>
      <c r="P373">
        <v>46.854819999999997</v>
      </c>
      <c r="Q373">
        <v>40.609360000000002</v>
      </c>
      <c r="R373">
        <v>0.134134</v>
      </c>
      <c r="T373">
        <v>13.55438</v>
      </c>
      <c r="V373" s="27">
        <v>2.0899000000000001E-2</v>
      </c>
      <c r="W373">
        <v>1.3277000000000001E-2</v>
      </c>
      <c r="X373">
        <v>1.1368E-2</v>
      </c>
      <c r="Y373">
        <v>0.176653</v>
      </c>
      <c r="Z373">
        <v>0.29644599999999999</v>
      </c>
      <c r="AA373">
        <v>101.6713</v>
      </c>
      <c r="AB373" s="10">
        <v>86.037504424416028</v>
      </c>
      <c r="AD373" s="27">
        <v>-17430.2</v>
      </c>
      <c r="AE373">
        <v>-27115.599999999999</v>
      </c>
      <c r="AF373">
        <v>20</v>
      </c>
      <c r="AP373">
        <v>159.22354116266979</v>
      </c>
    </row>
    <row r="374" spans="1:42" hidden="1" x14ac:dyDescent="0.2">
      <c r="A374" s="24" t="s">
        <v>911</v>
      </c>
      <c r="B374" t="s">
        <v>1229</v>
      </c>
      <c r="C374" t="s">
        <v>1248</v>
      </c>
      <c r="D374" t="s">
        <v>1246</v>
      </c>
      <c r="F374" t="s">
        <v>1257</v>
      </c>
      <c r="G374" t="s">
        <v>1742</v>
      </c>
      <c r="H374" t="s">
        <v>1263</v>
      </c>
      <c r="I374" t="str">
        <f t="shared" si="5"/>
        <v>AZ18 WHT06_ol45_prof 1</v>
      </c>
      <c r="K374" t="s">
        <v>1249</v>
      </c>
      <c r="L374" s="28">
        <v>44013</v>
      </c>
      <c r="P374">
        <v>46.894840000000002</v>
      </c>
      <c r="Q374">
        <v>40.560830000000003</v>
      </c>
      <c r="R374">
        <v>0.14052799999999999</v>
      </c>
      <c r="T374">
        <v>13.53397</v>
      </c>
      <c r="V374" s="27">
        <v>2.5398E-2</v>
      </c>
      <c r="W374">
        <v>1.0784999999999999E-2</v>
      </c>
      <c r="X374">
        <v>1.9560999999999999E-2</v>
      </c>
      <c r="Y374">
        <v>0.15862200000000001</v>
      </c>
      <c r="Z374">
        <v>0.28795999999999999</v>
      </c>
      <c r="AA374">
        <v>101.63249999999999</v>
      </c>
      <c r="AB374" s="10">
        <v>86.06584023974861</v>
      </c>
      <c r="AD374" s="27">
        <v>-17439.400000000001</v>
      </c>
      <c r="AE374">
        <v>-27115.4</v>
      </c>
      <c r="AF374">
        <v>20</v>
      </c>
      <c r="AP374">
        <v>168.42571481893233</v>
      </c>
    </row>
    <row r="375" spans="1:42" hidden="1" x14ac:dyDescent="0.2">
      <c r="A375" s="24" t="s">
        <v>912</v>
      </c>
      <c r="B375" t="s">
        <v>1229</v>
      </c>
      <c r="C375" t="s">
        <v>1248</v>
      </c>
      <c r="D375" t="s">
        <v>1246</v>
      </c>
      <c r="F375" t="s">
        <v>1257</v>
      </c>
      <c r="G375" t="s">
        <v>1742</v>
      </c>
      <c r="H375" t="s">
        <v>1263</v>
      </c>
      <c r="I375" t="str">
        <f t="shared" si="5"/>
        <v>AZ18 WHT06_ol45_prof 1</v>
      </c>
      <c r="K375" t="s">
        <v>1249</v>
      </c>
      <c r="L375" s="28">
        <v>44013</v>
      </c>
      <c r="P375">
        <v>46.942079999999997</v>
      </c>
      <c r="Q375">
        <v>40.462809999999998</v>
      </c>
      <c r="R375">
        <v>0.14158799999999999</v>
      </c>
      <c r="T375">
        <v>13.697570000000001</v>
      </c>
      <c r="V375" s="27">
        <v>2.3962000000000001E-2</v>
      </c>
      <c r="W375">
        <v>1.4331999999999999E-2</v>
      </c>
      <c r="X375">
        <v>1.2737E-2</v>
      </c>
      <c r="Y375">
        <v>0.19985600000000001</v>
      </c>
      <c r="Z375">
        <v>0.30029600000000001</v>
      </c>
      <c r="AA375">
        <v>101.79519999999999</v>
      </c>
      <c r="AB375" s="10">
        <v>85.933291224209697</v>
      </c>
      <c r="AD375" s="27">
        <v>-17448.599999999999</v>
      </c>
      <c r="AE375">
        <v>-27115.3</v>
      </c>
      <c r="AF375">
        <v>20</v>
      </c>
      <c r="AP375">
        <v>177.62625828113863</v>
      </c>
    </row>
    <row r="376" spans="1:42" hidden="1" x14ac:dyDescent="0.2">
      <c r="A376" s="24" t="s">
        <v>913</v>
      </c>
      <c r="B376" t="s">
        <v>1229</v>
      </c>
      <c r="C376" t="s">
        <v>1248</v>
      </c>
      <c r="D376" t="s">
        <v>1246</v>
      </c>
      <c r="F376" t="s">
        <v>1257</v>
      </c>
      <c r="G376" t="s">
        <v>1742</v>
      </c>
      <c r="H376" t="s">
        <v>1263</v>
      </c>
      <c r="I376" t="str">
        <f t="shared" si="5"/>
        <v>AZ18 WHT06_ol45_prof 1</v>
      </c>
      <c r="K376" t="s">
        <v>1249</v>
      </c>
      <c r="L376" s="28">
        <v>44013</v>
      </c>
      <c r="P376">
        <v>46.988149999999997</v>
      </c>
      <c r="Q376">
        <v>40.659770000000002</v>
      </c>
      <c r="R376">
        <v>0.14305599999999999</v>
      </c>
      <c r="T376">
        <v>13.47523</v>
      </c>
      <c r="V376" s="27">
        <v>3.0471000000000002E-2</v>
      </c>
      <c r="W376">
        <v>1.1754000000000001E-2</v>
      </c>
      <c r="X376">
        <v>1.4494999999999999E-2</v>
      </c>
      <c r="Y376">
        <v>0.16916</v>
      </c>
      <c r="Z376">
        <v>0.29994399999999999</v>
      </c>
      <c r="AA376">
        <v>101.792</v>
      </c>
      <c r="AB376" s="10">
        <v>86.141664874797087</v>
      </c>
      <c r="AD376" s="27">
        <v>-17457.8</v>
      </c>
      <c r="AE376">
        <v>-27115.1</v>
      </c>
      <c r="AF376">
        <v>20</v>
      </c>
      <c r="AP376">
        <v>186.82843193740126</v>
      </c>
    </row>
    <row r="377" spans="1:42" hidden="1" x14ac:dyDescent="0.2">
      <c r="A377" s="24" t="s">
        <v>914</v>
      </c>
      <c r="B377" t="s">
        <v>1229</v>
      </c>
      <c r="C377" t="s">
        <v>1248</v>
      </c>
      <c r="D377" t="s">
        <v>1246</v>
      </c>
      <c r="F377" t="s">
        <v>1257</v>
      </c>
      <c r="G377" t="s">
        <v>1742</v>
      </c>
      <c r="H377" t="s">
        <v>1263</v>
      </c>
      <c r="I377" t="str">
        <f t="shared" si="5"/>
        <v>AZ18 WHT06_ol45_prof 1</v>
      </c>
      <c r="K377" t="s">
        <v>1249</v>
      </c>
      <c r="L377" s="28">
        <v>44013</v>
      </c>
      <c r="P377">
        <v>46.953429999999997</v>
      </c>
      <c r="Q377">
        <v>40.50121</v>
      </c>
      <c r="R377">
        <v>0.14626400000000001</v>
      </c>
      <c r="T377">
        <v>13.56179</v>
      </c>
      <c r="V377" s="27">
        <v>3.0877000000000002E-2</v>
      </c>
      <c r="W377">
        <v>6.96E-3</v>
      </c>
      <c r="X377">
        <v>1.9824999999999999E-2</v>
      </c>
      <c r="Y377">
        <v>0.17415</v>
      </c>
      <c r="Z377">
        <v>0.30290400000000001</v>
      </c>
      <c r="AA377">
        <v>101.6974</v>
      </c>
      <c r="AB377" s="10">
        <v>86.056176605176205</v>
      </c>
      <c r="AD377" s="27">
        <v>-17467</v>
      </c>
      <c r="AE377">
        <v>-27115</v>
      </c>
      <c r="AF377">
        <v>20</v>
      </c>
      <c r="AP377">
        <v>196.02897539961114</v>
      </c>
    </row>
    <row r="378" spans="1:42" hidden="1" x14ac:dyDescent="0.2">
      <c r="A378" s="24" t="s">
        <v>915</v>
      </c>
      <c r="B378" t="s">
        <v>1229</v>
      </c>
      <c r="C378" t="s">
        <v>1248</v>
      </c>
      <c r="D378" t="s">
        <v>1246</v>
      </c>
      <c r="F378" t="s">
        <v>1257</v>
      </c>
      <c r="G378" t="s">
        <v>1742</v>
      </c>
      <c r="H378" t="s">
        <v>1263</v>
      </c>
      <c r="I378" t="str">
        <f t="shared" si="5"/>
        <v>AZ18 WHT06_ol45_prof 1</v>
      </c>
      <c r="K378" t="s">
        <v>1249</v>
      </c>
      <c r="L378" s="28">
        <v>44013</v>
      </c>
      <c r="P378">
        <v>46.882640000000002</v>
      </c>
      <c r="Q378">
        <v>40.410580000000003</v>
      </c>
      <c r="R378">
        <v>0.13603499999999999</v>
      </c>
      <c r="T378">
        <v>13.571199999999999</v>
      </c>
      <c r="V378" s="27">
        <v>2.9309999999999999E-2</v>
      </c>
      <c r="X378">
        <v>1.5997999999999998E-2</v>
      </c>
      <c r="Y378">
        <v>0.16003300000000001</v>
      </c>
      <c r="Z378">
        <v>0.282526</v>
      </c>
      <c r="AA378">
        <v>101.4883</v>
      </c>
      <c r="AB378" s="10">
        <v>86.029729675998368</v>
      </c>
      <c r="AD378" s="27">
        <v>-17476.3</v>
      </c>
      <c r="AE378">
        <v>-27114.799999999999</v>
      </c>
      <c r="AF378">
        <v>20</v>
      </c>
      <c r="AP378">
        <v>205.3311256886565</v>
      </c>
    </row>
    <row r="379" spans="1:42" hidden="1" x14ac:dyDescent="0.2">
      <c r="A379" s="24" t="s">
        <v>916</v>
      </c>
      <c r="B379" t="s">
        <v>1229</v>
      </c>
      <c r="C379" t="s">
        <v>1248</v>
      </c>
      <c r="D379" t="s">
        <v>1246</v>
      </c>
      <c r="F379" t="s">
        <v>1257</v>
      </c>
      <c r="G379" t="s">
        <v>1742</v>
      </c>
      <c r="H379" t="s">
        <v>1263</v>
      </c>
      <c r="I379" t="str">
        <f t="shared" si="5"/>
        <v>AZ18 WHT06_ol45_prof 1</v>
      </c>
      <c r="K379" t="s">
        <v>1249</v>
      </c>
      <c r="L379" s="28">
        <v>44013</v>
      </c>
      <c r="P379">
        <v>46.886719999999997</v>
      </c>
      <c r="Q379">
        <v>40.565460000000002</v>
      </c>
      <c r="R379">
        <v>0.13999500000000001</v>
      </c>
      <c r="T379">
        <v>13.618930000000001</v>
      </c>
      <c r="V379" s="27">
        <v>3.0276999999999998E-2</v>
      </c>
      <c r="W379">
        <v>1.7654E-2</v>
      </c>
      <c r="X379">
        <v>1.3977E-2</v>
      </c>
      <c r="Y379">
        <v>0.170263</v>
      </c>
      <c r="Z379">
        <v>0.30558299999999999</v>
      </c>
      <c r="AA379">
        <v>101.74890000000001</v>
      </c>
      <c r="AB379" s="10">
        <v>85.988534721535572</v>
      </c>
      <c r="AD379" s="27">
        <v>-17485.5</v>
      </c>
      <c r="AE379">
        <v>-27114.7</v>
      </c>
      <c r="AF379">
        <v>20</v>
      </c>
      <c r="AP379">
        <v>214.53166915086638</v>
      </c>
    </row>
    <row r="380" spans="1:42" hidden="1" x14ac:dyDescent="0.2">
      <c r="A380" s="24" t="s">
        <v>917</v>
      </c>
      <c r="B380" t="s">
        <v>1229</v>
      </c>
      <c r="C380" t="s">
        <v>1248</v>
      </c>
      <c r="D380" t="s">
        <v>1246</v>
      </c>
      <c r="F380" t="s">
        <v>1257</v>
      </c>
      <c r="G380" t="s">
        <v>1742</v>
      </c>
      <c r="H380" t="s">
        <v>1263</v>
      </c>
      <c r="I380" t="str">
        <f t="shared" si="5"/>
        <v>AZ18 WHT06_ol45_prof 1</v>
      </c>
      <c r="K380" t="s">
        <v>1249</v>
      </c>
      <c r="L380" s="28">
        <v>44013</v>
      </c>
      <c r="P380">
        <v>46.813079999999999</v>
      </c>
      <c r="Q380">
        <v>40.518810000000002</v>
      </c>
      <c r="R380">
        <v>0.14579800000000001</v>
      </c>
      <c r="T380">
        <v>13.36904</v>
      </c>
      <c r="V380" s="27">
        <v>2.7029000000000001E-2</v>
      </c>
      <c r="W380">
        <v>1.9781E-2</v>
      </c>
      <c r="X380">
        <v>1.6056999999999998E-2</v>
      </c>
      <c r="Y380">
        <v>0.17033200000000001</v>
      </c>
      <c r="Z380">
        <v>0.28697099999999998</v>
      </c>
      <c r="AA380">
        <v>101.3669</v>
      </c>
      <c r="AB380" s="10">
        <v>86.191467912882089</v>
      </c>
      <c r="AD380" s="27">
        <v>-17494.7</v>
      </c>
      <c r="AE380">
        <v>-27114.6</v>
      </c>
      <c r="AF380">
        <v>20</v>
      </c>
      <c r="AP380">
        <v>223.73221261307631</v>
      </c>
    </row>
    <row r="381" spans="1:42" hidden="1" x14ac:dyDescent="0.2">
      <c r="A381" s="24" t="s">
        <v>918</v>
      </c>
      <c r="B381" t="s">
        <v>1229</v>
      </c>
      <c r="C381" t="s">
        <v>1248</v>
      </c>
      <c r="D381" t="s">
        <v>1246</v>
      </c>
      <c r="F381" t="s">
        <v>1257</v>
      </c>
      <c r="G381" t="s">
        <v>1742</v>
      </c>
      <c r="H381" t="s">
        <v>1263</v>
      </c>
      <c r="I381" t="str">
        <f t="shared" si="5"/>
        <v>AZ18 WHT06_ol45_prof 1</v>
      </c>
      <c r="K381" t="s">
        <v>1249</v>
      </c>
      <c r="L381" s="28">
        <v>44013</v>
      </c>
      <c r="P381">
        <v>46.870910000000002</v>
      </c>
      <c r="Q381">
        <v>40.425780000000003</v>
      </c>
      <c r="R381">
        <v>0.139851</v>
      </c>
      <c r="T381">
        <v>13.53431</v>
      </c>
      <c r="V381" s="27">
        <v>2.6207999999999999E-2</v>
      </c>
      <c r="W381">
        <v>1.3507E-2</v>
      </c>
      <c r="X381">
        <v>1.5328E-2</v>
      </c>
      <c r="Y381">
        <v>0.145928</v>
      </c>
      <c r="Z381">
        <v>0.27582400000000001</v>
      </c>
      <c r="AA381">
        <v>101.44759999999999</v>
      </c>
      <c r="AB381" s="10">
        <v>86.059413460425077</v>
      </c>
      <c r="AD381" s="27">
        <v>-17503.900000000001</v>
      </c>
      <c r="AE381">
        <v>-27114.400000000001</v>
      </c>
      <c r="AF381">
        <v>20</v>
      </c>
      <c r="AP381">
        <v>232.93438626933886</v>
      </c>
    </row>
    <row r="382" spans="1:42" hidden="1" x14ac:dyDescent="0.2">
      <c r="A382" s="24" t="s">
        <v>919</v>
      </c>
      <c r="B382" t="s">
        <v>1229</v>
      </c>
      <c r="C382" t="s">
        <v>1248</v>
      </c>
      <c r="D382" t="s">
        <v>1246</v>
      </c>
      <c r="F382" t="s">
        <v>1257</v>
      </c>
      <c r="G382" t="s">
        <v>1742</v>
      </c>
      <c r="H382" t="s">
        <v>1263</v>
      </c>
      <c r="I382" t="str">
        <f t="shared" si="5"/>
        <v>AZ18 WHT06_ol45_prof 1</v>
      </c>
      <c r="K382" t="s">
        <v>1249</v>
      </c>
      <c r="L382" s="28">
        <v>44013</v>
      </c>
      <c r="P382">
        <v>46.872950000000003</v>
      </c>
      <c r="Q382">
        <v>40.629629999999999</v>
      </c>
      <c r="R382">
        <v>0.13741300000000001</v>
      </c>
      <c r="T382">
        <v>13.488810000000001</v>
      </c>
      <c r="V382" s="27">
        <v>2.8332E-2</v>
      </c>
      <c r="W382">
        <v>2.3976999999999998E-2</v>
      </c>
      <c r="X382">
        <v>1.5285999999999999E-2</v>
      </c>
      <c r="Y382">
        <v>0.143178</v>
      </c>
      <c r="Z382">
        <v>0.27340700000000001</v>
      </c>
      <c r="AA382">
        <v>101.613</v>
      </c>
      <c r="AB382" s="10">
        <v>86.100282147114186</v>
      </c>
      <c r="AD382" s="27">
        <v>-17513.099999999999</v>
      </c>
      <c r="AE382">
        <v>-27114.3</v>
      </c>
      <c r="AF382">
        <v>20</v>
      </c>
      <c r="AP382">
        <v>242.13492973154516</v>
      </c>
    </row>
    <row r="383" spans="1:42" hidden="1" x14ac:dyDescent="0.2">
      <c r="A383" s="24" t="s">
        <v>920</v>
      </c>
      <c r="B383" t="s">
        <v>1229</v>
      </c>
      <c r="C383" t="s">
        <v>1248</v>
      </c>
      <c r="D383" t="s">
        <v>1246</v>
      </c>
      <c r="F383" t="s">
        <v>1257</v>
      </c>
      <c r="G383" t="s">
        <v>1742</v>
      </c>
      <c r="H383" t="s">
        <v>1263</v>
      </c>
      <c r="I383" t="str">
        <f t="shared" si="5"/>
        <v>AZ18 WHT06_ol45_prof 1</v>
      </c>
      <c r="K383" t="s">
        <v>1249</v>
      </c>
      <c r="L383" s="28">
        <v>44013</v>
      </c>
      <c r="P383">
        <v>46.839239999999997</v>
      </c>
      <c r="Q383">
        <v>40.495640000000002</v>
      </c>
      <c r="R383">
        <v>0.151694</v>
      </c>
      <c r="T383">
        <v>13.508430000000001</v>
      </c>
      <c r="V383" s="27">
        <v>2.7987999999999999E-2</v>
      </c>
      <c r="W383">
        <v>1.4201999999999999E-2</v>
      </c>
      <c r="X383">
        <v>2.0226999999999998E-2</v>
      </c>
      <c r="Y383">
        <v>0.17005700000000001</v>
      </c>
      <c r="Z383">
        <v>0.29384399999999999</v>
      </c>
      <c r="AA383">
        <v>101.5213</v>
      </c>
      <c r="AB383" s="10">
        <v>86.074262487296863</v>
      </c>
      <c r="AD383" s="27">
        <v>-17522.3</v>
      </c>
      <c r="AE383">
        <v>-27114.1</v>
      </c>
      <c r="AF383">
        <v>20</v>
      </c>
      <c r="AP383">
        <v>251.33710338780776</v>
      </c>
    </row>
    <row r="384" spans="1:42" hidden="1" x14ac:dyDescent="0.2">
      <c r="A384" s="24" t="s">
        <v>921</v>
      </c>
      <c r="B384" t="s">
        <v>1229</v>
      </c>
      <c r="C384" t="s">
        <v>1248</v>
      </c>
      <c r="D384" t="s">
        <v>1246</v>
      </c>
      <c r="F384" t="s">
        <v>1257</v>
      </c>
      <c r="G384" t="s">
        <v>1742</v>
      </c>
      <c r="H384" t="s">
        <v>1263</v>
      </c>
      <c r="I384" t="str">
        <f t="shared" si="5"/>
        <v>AZ18 WHT06_ol45_prof 1</v>
      </c>
      <c r="K384" t="s">
        <v>1249</v>
      </c>
      <c r="L384" s="28">
        <v>44013</v>
      </c>
      <c r="P384">
        <v>46.741709999999998</v>
      </c>
      <c r="Q384">
        <v>40.50177</v>
      </c>
      <c r="R384">
        <v>0.14261699999999999</v>
      </c>
      <c r="T384">
        <v>13.401020000000001</v>
      </c>
      <c r="V384" s="27">
        <v>2.7102999999999999E-2</v>
      </c>
      <c r="W384">
        <v>1.6049999999999998E-2</v>
      </c>
      <c r="X384">
        <v>1.8327E-2</v>
      </c>
      <c r="Y384">
        <v>0.147928</v>
      </c>
      <c r="Z384">
        <v>0.28496500000000002</v>
      </c>
      <c r="AA384">
        <v>101.28149999999999</v>
      </c>
      <c r="AB384" s="10">
        <v>86.144811097672374</v>
      </c>
      <c r="AD384" s="27">
        <v>-17531.5</v>
      </c>
      <c r="AE384">
        <v>-27114</v>
      </c>
      <c r="AF384">
        <v>20</v>
      </c>
      <c r="AP384">
        <v>260.53764685001767</v>
      </c>
    </row>
    <row r="385" spans="1:42" hidden="1" x14ac:dyDescent="0.2">
      <c r="A385" s="24" t="s">
        <v>922</v>
      </c>
      <c r="B385" t="s">
        <v>1229</v>
      </c>
      <c r="C385" t="s">
        <v>1248</v>
      </c>
      <c r="D385" t="s">
        <v>1246</v>
      </c>
      <c r="F385" t="s">
        <v>1257</v>
      </c>
      <c r="G385" t="s">
        <v>1742</v>
      </c>
      <c r="H385" t="s">
        <v>1263</v>
      </c>
      <c r="I385" t="str">
        <f t="shared" si="5"/>
        <v>AZ18 WHT06_ol45_prof 1</v>
      </c>
      <c r="K385" t="s">
        <v>1249</v>
      </c>
      <c r="L385" s="28">
        <v>44013</v>
      </c>
      <c r="P385">
        <v>46.997729999999997</v>
      </c>
      <c r="Q385">
        <v>40.498220000000003</v>
      </c>
      <c r="R385">
        <v>0.13111100000000001</v>
      </c>
      <c r="T385">
        <v>13.57155</v>
      </c>
      <c r="V385" s="27">
        <v>2.7768000000000001E-2</v>
      </c>
      <c r="W385">
        <v>1.3278999999999999E-2</v>
      </c>
      <c r="X385">
        <v>1.4624E-2</v>
      </c>
      <c r="Y385">
        <v>0.183062</v>
      </c>
      <c r="Z385">
        <v>0.29102099999999997</v>
      </c>
      <c r="AA385">
        <v>101.72839999999999</v>
      </c>
      <c r="AB385" s="10">
        <v>86.058861582917089</v>
      </c>
      <c r="AD385" s="27">
        <v>-17540.7</v>
      </c>
      <c r="AE385">
        <v>-27113.9</v>
      </c>
      <c r="AF385">
        <v>20</v>
      </c>
      <c r="AP385">
        <v>269.73819031222757</v>
      </c>
    </row>
    <row r="386" spans="1:42" hidden="1" x14ac:dyDescent="0.2">
      <c r="A386" s="24" t="s">
        <v>923</v>
      </c>
      <c r="B386" t="s">
        <v>1229</v>
      </c>
      <c r="C386" t="s">
        <v>1248</v>
      </c>
      <c r="D386" t="s">
        <v>1246</v>
      </c>
      <c r="F386" t="s">
        <v>1257</v>
      </c>
      <c r="G386" t="s">
        <v>1742</v>
      </c>
      <c r="H386" t="s">
        <v>1263</v>
      </c>
      <c r="I386" t="str">
        <f t="shared" si="5"/>
        <v>AZ18 WHT06_ol45_prof 1</v>
      </c>
      <c r="K386" t="s">
        <v>1249</v>
      </c>
      <c r="L386" s="28">
        <v>44013</v>
      </c>
      <c r="P386">
        <v>47.005519999999997</v>
      </c>
      <c r="Q386">
        <v>40.507240000000003</v>
      </c>
      <c r="R386">
        <v>0.13969699999999999</v>
      </c>
      <c r="T386">
        <v>13.412280000000001</v>
      </c>
      <c r="V386" s="27">
        <v>2.5510000000000001E-2</v>
      </c>
      <c r="W386">
        <v>1.204E-2</v>
      </c>
      <c r="X386">
        <v>1.4090999999999999E-2</v>
      </c>
      <c r="Y386">
        <v>0.173183</v>
      </c>
      <c r="Z386">
        <v>0.28918700000000003</v>
      </c>
      <c r="AA386">
        <v>101.5788</v>
      </c>
      <c r="AB386" s="10">
        <v>86.201864418272336</v>
      </c>
      <c r="AD386" s="27">
        <v>-17549.900000000001</v>
      </c>
      <c r="AE386">
        <v>-27113.7</v>
      </c>
      <c r="AF386">
        <v>20</v>
      </c>
      <c r="AP386">
        <v>278.9403639684902</v>
      </c>
    </row>
    <row r="387" spans="1:42" hidden="1" x14ac:dyDescent="0.2">
      <c r="A387" s="24" t="s">
        <v>924</v>
      </c>
      <c r="B387" t="s">
        <v>1229</v>
      </c>
      <c r="C387" t="s">
        <v>1248</v>
      </c>
      <c r="D387" t="s">
        <v>1246</v>
      </c>
      <c r="F387" t="s">
        <v>1257</v>
      </c>
      <c r="G387" t="s">
        <v>1742</v>
      </c>
      <c r="H387" t="s">
        <v>1263</v>
      </c>
      <c r="I387" t="str">
        <f t="shared" ref="I387:I450" si="6">_xlfn.CONCAT(K387,"_",F387,"_",H387)</f>
        <v>AZ18 WHT06_ol45_prof 1</v>
      </c>
      <c r="K387" t="s">
        <v>1249</v>
      </c>
      <c r="L387" s="28">
        <v>44013</v>
      </c>
      <c r="P387">
        <v>46.923749999999998</v>
      </c>
      <c r="Q387">
        <v>40.507469999999998</v>
      </c>
      <c r="R387">
        <v>0.145593</v>
      </c>
      <c r="T387">
        <v>13.548859999999999</v>
      </c>
      <c r="V387" s="27">
        <v>2.3529000000000001E-2</v>
      </c>
      <c r="W387">
        <v>2.1395000000000001E-2</v>
      </c>
      <c r="X387">
        <v>1.5904999999999999E-2</v>
      </c>
      <c r="Y387">
        <v>0.1731</v>
      </c>
      <c r="Z387">
        <v>0.28357900000000003</v>
      </c>
      <c r="AA387">
        <v>101.64319999999999</v>
      </c>
      <c r="AB387" s="10">
        <v>86.060034305678585</v>
      </c>
      <c r="AD387" s="27">
        <v>-17559.2</v>
      </c>
      <c r="AE387">
        <v>-27113.599999999999</v>
      </c>
      <c r="AF387">
        <v>20</v>
      </c>
      <c r="AP387">
        <v>288.24090158735862</v>
      </c>
    </row>
    <row r="388" spans="1:42" hidden="1" x14ac:dyDescent="0.2">
      <c r="A388" s="24" t="s">
        <v>925</v>
      </c>
      <c r="B388" t="s">
        <v>1229</v>
      </c>
      <c r="C388" t="s">
        <v>1248</v>
      </c>
      <c r="D388" t="s">
        <v>1246</v>
      </c>
      <c r="F388" t="s">
        <v>1257</v>
      </c>
      <c r="G388" t="s">
        <v>1742</v>
      </c>
      <c r="H388" t="s">
        <v>1263</v>
      </c>
      <c r="I388" t="str">
        <f t="shared" si="6"/>
        <v>AZ18 WHT06_ol45_prof 1</v>
      </c>
      <c r="K388" t="s">
        <v>1249</v>
      </c>
      <c r="L388" s="28">
        <v>44013</v>
      </c>
      <c r="P388">
        <v>46.848610000000001</v>
      </c>
      <c r="Q388">
        <v>40.470399999999998</v>
      </c>
      <c r="R388">
        <v>0.13395399999999999</v>
      </c>
      <c r="T388">
        <v>13.412610000000001</v>
      </c>
      <c r="V388" s="27">
        <v>2.5888000000000001E-2</v>
      </c>
      <c r="W388">
        <v>1.7521999999999999E-2</v>
      </c>
      <c r="X388">
        <v>6.6420000000000003E-3</v>
      </c>
      <c r="Y388">
        <v>0.168658</v>
      </c>
      <c r="Z388">
        <v>0.285493</v>
      </c>
      <c r="AA388">
        <v>101.3698</v>
      </c>
      <c r="AB388" s="10">
        <v>86.161755725657358</v>
      </c>
      <c r="AD388" s="27">
        <v>-17568.400000000001</v>
      </c>
      <c r="AE388">
        <v>-27113.4</v>
      </c>
      <c r="AF388">
        <v>20</v>
      </c>
      <c r="AP388">
        <v>297.44307524362114</v>
      </c>
    </row>
    <row r="389" spans="1:42" hidden="1" x14ac:dyDescent="0.2">
      <c r="A389" s="24" t="s">
        <v>926</v>
      </c>
      <c r="B389" t="s">
        <v>1229</v>
      </c>
      <c r="C389" t="s">
        <v>1248</v>
      </c>
      <c r="D389" t="s">
        <v>1246</v>
      </c>
      <c r="F389" t="s">
        <v>1257</v>
      </c>
      <c r="G389" t="s">
        <v>1742</v>
      </c>
      <c r="H389" t="s">
        <v>1263</v>
      </c>
      <c r="I389" t="str">
        <f t="shared" si="6"/>
        <v>AZ18 WHT06_ol45_prof 1</v>
      </c>
      <c r="K389" t="s">
        <v>1249</v>
      </c>
      <c r="L389" s="28">
        <v>44013</v>
      </c>
      <c r="P389">
        <v>46.820160000000001</v>
      </c>
      <c r="Q389">
        <v>40.572270000000003</v>
      </c>
      <c r="R389">
        <v>0.139961</v>
      </c>
      <c r="T389">
        <v>13.33831</v>
      </c>
      <c r="V389" s="27">
        <v>2.5564E-2</v>
      </c>
      <c r="W389">
        <v>1.4806E-2</v>
      </c>
      <c r="X389">
        <v>1.6955000000000001E-2</v>
      </c>
      <c r="Y389">
        <v>0.17813999999999999</v>
      </c>
      <c r="Z389">
        <v>0.29401500000000003</v>
      </c>
      <c r="AA389">
        <v>101.4002</v>
      </c>
      <c r="AB389" s="10">
        <v>86.220637961747286</v>
      </c>
      <c r="AD389" s="27">
        <v>-17577.599999999999</v>
      </c>
      <c r="AE389">
        <v>-27113.3</v>
      </c>
      <c r="AF389">
        <v>20</v>
      </c>
      <c r="AP389">
        <v>306.64361870582741</v>
      </c>
    </row>
    <row r="390" spans="1:42" hidden="1" x14ac:dyDescent="0.2">
      <c r="A390" s="24" t="s">
        <v>927</v>
      </c>
      <c r="B390" t="s">
        <v>1229</v>
      </c>
      <c r="C390" t="s">
        <v>1248</v>
      </c>
      <c r="D390" t="s">
        <v>1246</v>
      </c>
      <c r="F390" t="s">
        <v>1257</v>
      </c>
      <c r="G390" t="s">
        <v>1742</v>
      </c>
      <c r="H390" t="s">
        <v>1263</v>
      </c>
      <c r="I390" t="str">
        <f t="shared" si="6"/>
        <v>AZ18 WHT06_ol45_prof 1</v>
      </c>
      <c r="K390" t="s">
        <v>1249</v>
      </c>
      <c r="L390" s="28">
        <v>44013</v>
      </c>
      <c r="P390">
        <v>46.933149999999998</v>
      </c>
      <c r="Q390">
        <v>40.510730000000002</v>
      </c>
      <c r="R390">
        <v>0.14452499999999999</v>
      </c>
      <c r="T390">
        <v>13.6015</v>
      </c>
      <c r="V390" s="27">
        <v>2.6702E-2</v>
      </c>
      <c r="W390">
        <v>1.2307E-2</v>
      </c>
      <c r="X390">
        <v>2.1044E-2</v>
      </c>
      <c r="Y390">
        <v>0.177754</v>
      </c>
      <c r="Z390">
        <v>0.27628900000000001</v>
      </c>
      <c r="AA390">
        <v>101.70399999999999</v>
      </c>
      <c r="AB390" s="10">
        <v>86.015863318025481</v>
      </c>
      <c r="AD390" s="27">
        <v>-17586.8</v>
      </c>
      <c r="AE390">
        <v>-27113.1</v>
      </c>
      <c r="AF390">
        <v>20</v>
      </c>
      <c r="AP390">
        <v>315.84579236209004</v>
      </c>
    </row>
    <row r="391" spans="1:42" hidden="1" x14ac:dyDescent="0.2">
      <c r="A391" s="24" t="s">
        <v>928</v>
      </c>
      <c r="B391" t="s">
        <v>1229</v>
      </c>
      <c r="C391" t="s">
        <v>1248</v>
      </c>
      <c r="D391" t="s">
        <v>1246</v>
      </c>
      <c r="F391" t="s">
        <v>1257</v>
      </c>
      <c r="G391" t="s">
        <v>1742</v>
      </c>
      <c r="H391" t="s">
        <v>1263</v>
      </c>
      <c r="I391" t="str">
        <f t="shared" si="6"/>
        <v>AZ18 WHT06_ol45_prof 1</v>
      </c>
      <c r="K391" t="s">
        <v>1249</v>
      </c>
      <c r="L391" s="28">
        <v>44013</v>
      </c>
      <c r="P391">
        <v>46.939109999999999</v>
      </c>
      <c r="Q391">
        <v>40.432020000000001</v>
      </c>
      <c r="R391">
        <v>0.13963400000000001</v>
      </c>
      <c r="T391">
        <v>13.453709999999999</v>
      </c>
      <c r="V391" s="27">
        <v>2.7959000000000001E-2</v>
      </c>
      <c r="W391">
        <v>2.3564000000000002E-2</v>
      </c>
      <c r="X391">
        <v>1.6659E-2</v>
      </c>
      <c r="Y391">
        <v>0.172573</v>
      </c>
      <c r="Z391">
        <v>0.28262500000000002</v>
      </c>
      <c r="AA391">
        <v>101.4879</v>
      </c>
      <c r="AB391" s="10">
        <v>86.148279483707398</v>
      </c>
      <c r="AD391" s="27">
        <v>-17596</v>
      </c>
      <c r="AE391">
        <v>-27113</v>
      </c>
      <c r="AF391">
        <v>20</v>
      </c>
      <c r="AP391">
        <v>325.04633582429994</v>
      </c>
    </row>
    <row r="392" spans="1:42" hidden="1" x14ac:dyDescent="0.2">
      <c r="A392" s="24" t="s">
        <v>320</v>
      </c>
      <c r="B392" t="s">
        <v>1230</v>
      </c>
      <c r="C392" t="s">
        <v>1248</v>
      </c>
      <c r="D392" t="s">
        <v>1246</v>
      </c>
      <c r="F392" t="s">
        <v>1257</v>
      </c>
      <c r="G392" t="s">
        <v>1742</v>
      </c>
      <c r="H392" t="s">
        <v>1264</v>
      </c>
      <c r="I392" t="str">
        <f t="shared" si="6"/>
        <v>AZ18 WHT06_ol45_prof 2</v>
      </c>
      <c r="K392" t="s">
        <v>1249</v>
      </c>
      <c r="L392" s="28">
        <v>44013</v>
      </c>
      <c r="P392">
        <v>47.233559999999997</v>
      </c>
      <c r="Q392">
        <v>41.303489999999996</v>
      </c>
      <c r="R392">
        <v>0.19073599999999999</v>
      </c>
      <c r="T392">
        <v>14.246510000000001</v>
      </c>
      <c r="V392" s="27">
        <v>1.4344000000000001E-2</v>
      </c>
      <c r="W392">
        <v>4.6059999999999999E-3</v>
      </c>
      <c r="X392">
        <v>2.0084000000000001E-2</v>
      </c>
      <c r="Y392">
        <v>0.20811199999999999</v>
      </c>
      <c r="Z392">
        <v>0.19745599999999999</v>
      </c>
      <c r="AA392">
        <v>103.41889999999999</v>
      </c>
      <c r="AB392" s="10">
        <v>85.528353570905566</v>
      </c>
      <c r="AD392" s="27">
        <v>-17463</v>
      </c>
      <c r="AE392">
        <v>-27332</v>
      </c>
      <c r="AF392">
        <v>20</v>
      </c>
      <c r="AP392">
        <v>0</v>
      </c>
    </row>
    <row r="393" spans="1:42" hidden="1" x14ac:dyDescent="0.2">
      <c r="A393" s="24" t="s">
        <v>929</v>
      </c>
      <c r="B393" t="s">
        <v>1230</v>
      </c>
      <c r="C393" t="s">
        <v>1248</v>
      </c>
      <c r="D393" t="s">
        <v>1246</v>
      </c>
      <c r="F393" t="s">
        <v>1257</v>
      </c>
      <c r="G393" t="s">
        <v>1742</v>
      </c>
      <c r="H393" t="s">
        <v>1264</v>
      </c>
      <c r="I393" t="str">
        <f t="shared" si="6"/>
        <v>AZ18 WHT06_ol45_prof 2</v>
      </c>
      <c r="K393" t="s">
        <v>1249</v>
      </c>
      <c r="L393" s="28">
        <v>44013</v>
      </c>
      <c r="P393">
        <v>46.879809999999999</v>
      </c>
      <c r="Q393">
        <v>40.88973</v>
      </c>
      <c r="R393">
        <v>0.184169</v>
      </c>
      <c r="T393">
        <v>14.263500000000001</v>
      </c>
      <c r="V393" s="27">
        <v>2.5559999999999999E-2</v>
      </c>
      <c r="W393">
        <v>7.0939999999999996E-3</v>
      </c>
      <c r="X393">
        <v>1.9251999999999998E-2</v>
      </c>
      <c r="Y393">
        <v>0.20533799999999999</v>
      </c>
      <c r="Z393">
        <v>0.20565800000000001</v>
      </c>
      <c r="AA393">
        <v>102.6801</v>
      </c>
      <c r="AB393" s="10">
        <v>85.420220366274421</v>
      </c>
      <c r="AD393" s="27">
        <v>-17463.599999999999</v>
      </c>
      <c r="AE393">
        <v>-27326.799999999999</v>
      </c>
      <c r="AF393">
        <v>20</v>
      </c>
      <c r="AP393">
        <v>5.2345009313215165</v>
      </c>
    </row>
    <row r="394" spans="1:42" hidden="1" x14ac:dyDescent="0.2">
      <c r="A394" s="24" t="s">
        <v>930</v>
      </c>
      <c r="B394" t="s">
        <v>1230</v>
      </c>
      <c r="C394" t="s">
        <v>1248</v>
      </c>
      <c r="D394" t="s">
        <v>1246</v>
      </c>
      <c r="F394" t="s">
        <v>1257</v>
      </c>
      <c r="G394" t="s">
        <v>1742</v>
      </c>
      <c r="H394" t="s">
        <v>1264</v>
      </c>
      <c r="I394" t="str">
        <f t="shared" si="6"/>
        <v>AZ18 WHT06_ol45_prof 2</v>
      </c>
      <c r="K394" t="s">
        <v>1249</v>
      </c>
      <c r="L394" s="28">
        <v>44013</v>
      </c>
      <c r="P394">
        <v>46.79345</v>
      </c>
      <c r="Q394">
        <v>40.713290000000001</v>
      </c>
      <c r="R394">
        <v>0.17399100000000001</v>
      </c>
      <c r="T394">
        <v>14.088609999999999</v>
      </c>
      <c r="V394" s="27">
        <v>2.1437000000000001E-2</v>
      </c>
      <c r="X394">
        <v>1.6972999999999999E-2</v>
      </c>
      <c r="Y394">
        <v>0.20372000000000001</v>
      </c>
      <c r="Z394">
        <v>0.21520400000000001</v>
      </c>
      <c r="AA394">
        <v>102.22669999999999</v>
      </c>
      <c r="AB394" s="10">
        <v>85.550420564739099</v>
      </c>
      <c r="AD394" s="27">
        <v>-17464.2</v>
      </c>
      <c r="AE394">
        <v>-27321.5</v>
      </c>
      <c r="AF394">
        <v>20</v>
      </c>
      <c r="AP394">
        <v>10.568355072558873</v>
      </c>
    </row>
    <row r="395" spans="1:42" hidden="1" x14ac:dyDescent="0.2">
      <c r="A395" s="24" t="s">
        <v>931</v>
      </c>
      <c r="B395" t="s">
        <v>1230</v>
      </c>
      <c r="C395" t="s">
        <v>1248</v>
      </c>
      <c r="D395" t="s">
        <v>1246</v>
      </c>
      <c r="F395" t="s">
        <v>1257</v>
      </c>
      <c r="G395" t="s">
        <v>1742</v>
      </c>
      <c r="H395" t="s">
        <v>1264</v>
      </c>
      <c r="I395" t="str">
        <f t="shared" si="6"/>
        <v>AZ18 WHT06_ol45_prof 2</v>
      </c>
      <c r="K395" t="s">
        <v>1249</v>
      </c>
      <c r="L395" s="28">
        <v>44013</v>
      </c>
      <c r="P395">
        <v>46.679519999999997</v>
      </c>
      <c r="Q395">
        <v>40.770870000000002</v>
      </c>
      <c r="R395">
        <v>0.17201900000000001</v>
      </c>
      <c r="T395">
        <v>14.04528</v>
      </c>
      <c r="V395" s="27">
        <v>2.8958999999999999E-2</v>
      </c>
      <c r="W395">
        <v>7.7409999999999996E-3</v>
      </c>
      <c r="X395">
        <v>1.5845999999999999E-2</v>
      </c>
      <c r="Y395">
        <v>0.17743300000000001</v>
      </c>
      <c r="Z395">
        <v>0.22705500000000001</v>
      </c>
      <c r="AA395">
        <v>102.1247</v>
      </c>
      <c r="AB395" s="10">
        <v>85.558366217230528</v>
      </c>
      <c r="AD395" s="27">
        <v>-17464.8</v>
      </c>
      <c r="AE395">
        <v>-27316.3</v>
      </c>
      <c r="AF395">
        <v>20</v>
      </c>
      <c r="AP395">
        <v>15.80285600388039</v>
      </c>
    </row>
    <row r="396" spans="1:42" hidden="1" x14ac:dyDescent="0.2">
      <c r="A396" s="24" t="s">
        <v>932</v>
      </c>
      <c r="B396" t="s">
        <v>1230</v>
      </c>
      <c r="C396" t="s">
        <v>1248</v>
      </c>
      <c r="D396" t="s">
        <v>1246</v>
      </c>
      <c r="F396" t="s">
        <v>1257</v>
      </c>
      <c r="G396" t="s">
        <v>1742</v>
      </c>
      <c r="H396" t="s">
        <v>1264</v>
      </c>
      <c r="I396" t="str">
        <f t="shared" si="6"/>
        <v>AZ18 WHT06_ol45_prof 2</v>
      </c>
      <c r="K396" t="s">
        <v>1249</v>
      </c>
      <c r="L396" s="28">
        <v>44013</v>
      </c>
      <c r="P396">
        <v>46.774659999999997</v>
      </c>
      <c r="Q396">
        <v>40.74165</v>
      </c>
      <c r="R396">
        <v>0.17339599999999999</v>
      </c>
      <c r="T396">
        <v>13.91248</v>
      </c>
      <c r="V396" s="27">
        <v>2.5051E-2</v>
      </c>
      <c r="W396">
        <v>1.3688000000000001E-2</v>
      </c>
      <c r="X396">
        <v>1.6421000000000002E-2</v>
      </c>
      <c r="Y396">
        <v>0.171926</v>
      </c>
      <c r="Z396">
        <v>0.241368</v>
      </c>
      <c r="AA396">
        <v>102.0707</v>
      </c>
      <c r="AB396" s="10">
        <v>85.700320387585336</v>
      </c>
      <c r="AD396" s="27">
        <v>-17465.400000000001</v>
      </c>
      <c r="AE396">
        <v>-27311.1</v>
      </c>
      <c r="AF396">
        <v>20</v>
      </c>
      <c r="AP396">
        <v>21.037356935202322</v>
      </c>
    </row>
    <row r="397" spans="1:42" hidden="1" x14ac:dyDescent="0.2">
      <c r="A397" s="24" t="s">
        <v>933</v>
      </c>
      <c r="B397" t="s">
        <v>1230</v>
      </c>
      <c r="C397" t="s">
        <v>1248</v>
      </c>
      <c r="D397" t="s">
        <v>1246</v>
      </c>
      <c r="F397" t="s">
        <v>1257</v>
      </c>
      <c r="G397" t="s">
        <v>1742</v>
      </c>
      <c r="H397" t="s">
        <v>1264</v>
      </c>
      <c r="I397" t="str">
        <f t="shared" si="6"/>
        <v>AZ18 WHT06_ol45_prof 2</v>
      </c>
      <c r="K397" t="s">
        <v>1249</v>
      </c>
      <c r="L397" s="28">
        <v>44013</v>
      </c>
      <c r="P397">
        <v>46.833419999999997</v>
      </c>
      <c r="Q397">
        <v>40.811540000000001</v>
      </c>
      <c r="R397">
        <v>0.15303</v>
      </c>
      <c r="T397">
        <v>13.969900000000001</v>
      </c>
      <c r="V397" s="27">
        <v>2.5489999999999999E-2</v>
      </c>
      <c r="W397">
        <v>1.06E-3</v>
      </c>
      <c r="X397">
        <v>1.1835E-2</v>
      </c>
      <c r="Y397">
        <v>0.17971100000000001</v>
      </c>
      <c r="Z397">
        <v>0.239592</v>
      </c>
      <c r="AA397">
        <v>102.2256</v>
      </c>
      <c r="AB397" s="10">
        <v>85.665195983912355</v>
      </c>
      <c r="AD397" s="27">
        <v>-17466</v>
      </c>
      <c r="AE397">
        <v>-27305.9</v>
      </c>
      <c r="AF397">
        <v>20</v>
      </c>
      <c r="AP397">
        <v>26.271857866520225</v>
      </c>
    </row>
    <row r="398" spans="1:42" hidden="1" x14ac:dyDescent="0.2">
      <c r="A398" s="24" t="s">
        <v>934</v>
      </c>
      <c r="B398" t="s">
        <v>1230</v>
      </c>
      <c r="C398" t="s">
        <v>1248</v>
      </c>
      <c r="D398" t="s">
        <v>1246</v>
      </c>
      <c r="F398" t="s">
        <v>1257</v>
      </c>
      <c r="G398" t="s">
        <v>1742</v>
      </c>
      <c r="H398" t="s">
        <v>1264</v>
      </c>
      <c r="I398" t="str">
        <f t="shared" si="6"/>
        <v>AZ18 WHT06_ol45_prof 2</v>
      </c>
      <c r="K398" t="s">
        <v>1249</v>
      </c>
      <c r="L398" s="28">
        <v>44013</v>
      </c>
      <c r="P398">
        <v>46.752369999999999</v>
      </c>
      <c r="Q398">
        <v>40.726179999999999</v>
      </c>
      <c r="R398">
        <v>0.15300800000000001</v>
      </c>
      <c r="T398">
        <v>13.559189999999999</v>
      </c>
      <c r="V398" s="27">
        <v>2.2891999999999999E-2</v>
      </c>
      <c r="W398">
        <v>4.1960000000000001E-3</v>
      </c>
      <c r="X398">
        <v>1.1084E-2</v>
      </c>
      <c r="Y398">
        <v>0.16536500000000001</v>
      </c>
      <c r="Z398">
        <v>0.255498</v>
      </c>
      <c r="AA398">
        <v>101.6498</v>
      </c>
      <c r="AB398" s="10">
        <v>86.006912835935481</v>
      </c>
      <c r="AD398" s="27">
        <v>-17466.5</v>
      </c>
      <c r="AE398">
        <v>-27300.6</v>
      </c>
      <c r="AF398">
        <v>20</v>
      </c>
      <c r="AP398">
        <v>31.595390528205588</v>
      </c>
    </row>
    <row r="399" spans="1:42" hidden="1" x14ac:dyDescent="0.2">
      <c r="A399" s="24" t="s">
        <v>935</v>
      </c>
      <c r="B399" t="s">
        <v>1230</v>
      </c>
      <c r="C399" t="s">
        <v>1248</v>
      </c>
      <c r="D399" t="s">
        <v>1246</v>
      </c>
      <c r="F399" t="s">
        <v>1257</v>
      </c>
      <c r="G399" t="s">
        <v>1742</v>
      </c>
      <c r="H399" t="s">
        <v>1264</v>
      </c>
      <c r="I399" t="str">
        <f t="shared" si="6"/>
        <v>AZ18 WHT06_ol45_prof 2</v>
      </c>
      <c r="K399" t="s">
        <v>1249</v>
      </c>
      <c r="L399" s="28">
        <v>44013</v>
      </c>
      <c r="P399">
        <v>46.884219999999999</v>
      </c>
      <c r="Q399">
        <v>40.746749999999999</v>
      </c>
      <c r="R399">
        <v>0.151176</v>
      </c>
      <c r="T399">
        <v>13.766859999999999</v>
      </c>
      <c r="V399" s="27">
        <v>1.9005999999999999E-2</v>
      </c>
      <c r="W399">
        <v>6.3160000000000004E-3</v>
      </c>
      <c r="X399">
        <v>1.7878999999999999E-2</v>
      </c>
      <c r="Y399">
        <v>0.17695</v>
      </c>
      <c r="Z399">
        <v>0.25092900000000001</v>
      </c>
      <c r="AA399">
        <v>102.0201</v>
      </c>
      <c r="AB399" s="10">
        <v>85.857211211068346</v>
      </c>
      <c r="AD399" s="27">
        <v>-17467.099999999999</v>
      </c>
      <c r="AE399">
        <v>-27295.4</v>
      </c>
      <c r="AF399">
        <v>20</v>
      </c>
      <c r="AP399">
        <v>36.829891459523488</v>
      </c>
    </row>
    <row r="400" spans="1:42" hidden="1" x14ac:dyDescent="0.2">
      <c r="A400" s="24" t="s">
        <v>936</v>
      </c>
      <c r="B400" t="s">
        <v>1230</v>
      </c>
      <c r="C400" t="s">
        <v>1248</v>
      </c>
      <c r="D400" t="s">
        <v>1246</v>
      </c>
      <c r="F400" t="s">
        <v>1257</v>
      </c>
      <c r="G400" t="s">
        <v>1742</v>
      </c>
      <c r="H400" t="s">
        <v>1264</v>
      </c>
      <c r="I400" t="str">
        <f t="shared" si="6"/>
        <v>AZ18 WHT06_ol45_prof 2</v>
      </c>
      <c r="K400" t="s">
        <v>1249</v>
      </c>
      <c r="L400" s="28">
        <v>44013</v>
      </c>
      <c r="P400">
        <v>46.935780000000001</v>
      </c>
      <c r="Q400">
        <v>40.703139999999998</v>
      </c>
      <c r="R400">
        <v>0.14738799999999999</v>
      </c>
      <c r="T400">
        <v>13.79335</v>
      </c>
      <c r="V400" s="27">
        <v>2.3300999999999999E-2</v>
      </c>
      <c r="W400">
        <v>1.8211999999999999E-2</v>
      </c>
      <c r="X400">
        <v>2.0614E-2</v>
      </c>
      <c r="Y400">
        <v>0.18501500000000001</v>
      </c>
      <c r="Z400">
        <v>0.25025399999999998</v>
      </c>
      <c r="AA400">
        <v>102.0771</v>
      </c>
      <c r="AB400" s="10">
        <v>85.847218958150435</v>
      </c>
      <c r="AD400" s="27">
        <v>-17467.7</v>
      </c>
      <c r="AE400">
        <v>-27290.2</v>
      </c>
      <c r="AF400">
        <v>20</v>
      </c>
      <c r="AP400">
        <v>42.06439239084542</v>
      </c>
    </row>
    <row r="401" spans="1:42" hidden="1" x14ac:dyDescent="0.2">
      <c r="A401" s="24" t="s">
        <v>937</v>
      </c>
      <c r="B401" t="s">
        <v>1230</v>
      </c>
      <c r="C401" t="s">
        <v>1248</v>
      </c>
      <c r="D401" t="s">
        <v>1246</v>
      </c>
      <c r="F401" t="s">
        <v>1257</v>
      </c>
      <c r="G401" t="s">
        <v>1742</v>
      </c>
      <c r="H401" t="s">
        <v>1264</v>
      </c>
      <c r="I401" t="str">
        <f t="shared" si="6"/>
        <v>AZ18 WHT06_ol45_prof 2</v>
      </c>
      <c r="K401" t="s">
        <v>1249</v>
      </c>
      <c r="L401" s="28">
        <v>44013</v>
      </c>
      <c r="P401">
        <v>46.854210000000002</v>
      </c>
      <c r="Q401">
        <v>40.71452</v>
      </c>
      <c r="R401">
        <v>0.140927</v>
      </c>
      <c r="T401">
        <v>13.557</v>
      </c>
      <c r="V401" s="27">
        <v>2.1725999999999999E-2</v>
      </c>
      <c r="W401">
        <v>5.9959999999999996E-3</v>
      </c>
      <c r="X401">
        <v>1.3363999999999999E-2</v>
      </c>
      <c r="Y401">
        <v>0.17454500000000001</v>
      </c>
      <c r="Z401">
        <v>0.26643299999999998</v>
      </c>
      <c r="AA401">
        <v>101.7487</v>
      </c>
      <c r="AB401" s="10">
        <v>86.035019062878618</v>
      </c>
      <c r="AD401" s="27">
        <v>-17468.3</v>
      </c>
      <c r="AE401">
        <v>-27284.9</v>
      </c>
      <c r="AF401">
        <v>20</v>
      </c>
      <c r="AP401">
        <v>47.398246532082368</v>
      </c>
    </row>
    <row r="402" spans="1:42" hidden="1" x14ac:dyDescent="0.2">
      <c r="A402" s="24" t="s">
        <v>938</v>
      </c>
      <c r="B402" t="s">
        <v>1230</v>
      </c>
      <c r="C402" t="s">
        <v>1248</v>
      </c>
      <c r="D402" t="s">
        <v>1246</v>
      </c>
      <c r="F402" t="s">
        <v>1257</v>
      </c>
      <c r="G402" t="s">
        <v>1742</v>
      </c>
      <c r="H402" t="s">
        <v>1264</v>
      </c>
      <c r="I402" t="str">
        <f t="shared" si="6"/>
        <v>AZ18 WHT06_ol45_prof 2</v>
      </c>
      <c r="K402" t="s">
        <v>1249</v>
      </c>
      <c r="L402" s="28">
        <v>44013</v>
      </c>
      <c r="P402">
        <v>47.097439999999999</v>
      </c>
      <c r="Q402">
        <v>40.757550000000002</v>
      </c>
      <c r="R402">
        <v>0.14952599999999999</v>
      </c>
      <c r="T402">
        <v>13.672610000000001</v>
      </c>
      <c r="V402" s="27">
        <v>2.3508000000000001E-2</v>
      </c>
      <c r="W402">
        <v>1.1991E-2</v>
      </c>
      <c r="X402">
        <v>1.7187000000000001E-2</v>
      </c>
      <c r="Y402">
        <v>0.153196</v>
      </c>
      <c r="Z402">
        <v>0.269839</v>
      </c>
      <c r="AA402">
        <v>102.1528</v>
      </c>
      <c r="AB402" s="10">
        <v>85.995160631128087</v>
      </c>
      <c r="AD402" s="27">
        <v>-17468.900000000001</v>
      </c>
      <c r="AE402">
        <v>-27279.7</v>
      </c>
      <c r="AF402">
        <v>20</v>
      </c>
      <c r="AP402">
        <v>52.6327474634043</v>
      </c>
    </row>
    <row r="403" spans="1:42" hidden="1" x14ac:dyDescent="0.2">
      <c r="A403" s="24" t="s">
        <v>939</v>
      </c>
      <c r="B403" t="s">
        <v>1230</v>
      </c>
      <c r="C403" t="s">
        <v>1248</v>
      </c>
      <c r="D403" t="s">
        <v>1246</v>
      </c>
      <c r="F403" t="s">
        <v>1257</v>
      </c>
      <c r="G403" t="s">
        <v>1742</v>
      </c>
      <c r="H403" t="s">
        <v>1264</v>
      </c>
      <c r="I403" t="str">
        <f t="shared" si="6"/>
        <v>AZ18 WHT06_ol45_prof 2</v>
      </c>
      <c r="K403" t="s">
        <v>1249</v>
      </c>
      <c r="L403" s="28">
        <v>44013</v>
      </c>
      <c r="P403">
        <v>47.033769999999997</v>
      </c>
      <c r="Q403">
        <v>40.75414</v>
      </c>
      <c r="R403">
        <v>0.14158999999999999</v>
      </c>
      <c r="T403">
        <v>13.584110000000001</v>
      </c>
      <c r="V403" s="27">
        <v>2.6185E-2</v>
      </c>
      <c r="W403">
        <v>1.8353999999999999E-2</v>
      </c>
      <c r="X403">
        <v>1.2787E-2</v>
      </c>
      <c r="Y403">
        <v>0.181982</v>
      </c>
      <c r="Z403">
        <v>0.26013900000000001</v>
      </c>
      <c r="AA403">
        <v>102.01309999999999</v>
      </c>
      <c r="AB403" s="10">
        <v>86.056958528591906</v>
      </c>
      <c r="AD403" s="27">
        <v>-17469.5</v>
      </c>
      <c r="AE403">
        <v>-27274.5</v>
      </c>
      <c r="AF403">
        <v>20</v>
      </c>
      <c r="AP403">
        <v>57.86724839472582</v>
      </c>
    </row>
    <row r="404" spans="1:42" hidden="1" x14ac:dyDescent="0.2">
      <c r="A404" s="24" t="s">
        <v>940</v>
      </c>
      <c r="B404" t="s">
        <v>1230</v>
      </c>
      <c r="C404" t="s">
        <v>1248</v>
      </c>
      <c r="D404" t="s">
        <v>1246</v>
      </c>
      <c r="F404" t="s">
        <v>1257</v>
      </c>
      <c r="G404" t="s">
        <v>1742</v>
      </c>
      <c r="H404" t="s">
        <v>1264</v>
      </c>
      <c r="I404" t="str">
        <f t="shared" si="6"/>
        <v>AZ18 WHT06_ol45_prof 2</v>
      </c>
      <c r="K404" t="s">
        <v>1249</v>
      </c>
      <c r="L404" s="28">
        <v>44013</v>
      </c>
      <c r="P404">
        <v>46.931109999999997</v>
      </c>
      <c r="Q404">
        <v>40.622909999999997</v>
      </c>
      <c r="R404">
        <v>0.14533799999999999</v>
      </c>
      <c r="T404">
        <v>13.41479</v>
      </c>
      <c r="V404" s="27">
        <v>2.9208000000000001E-2</v>
      </c>
      <c r="W404">
        <v>2.4128E-2</v>
      </c>
      <c r="X404">
        <v>2.0635000000000001E-2</v>
      </c>
      <c r="Y404">
        <v>0.16239100000000001</v>
      </c>
      <c r="Z404">
        <v>0.26573999999999998</v>
      </c>
      <c r="AA404">
        <v>101.61620000000001</v>
      </c>
      <c r="AB404" s="10">
        <v>86.180776190910521</v>
      </c>
      <c r="AD404" s="27">
        <v>-17470.099999999999</v>
      </c>
      <c r="AE404">
        <v>-27269.200000000001</v>
      </c>
      <c r="AF404">
        <v>20</v>
      </c>
      <c r="AP404">
        <v>63.201102535962768</v>
      </c>
    </row>
    <row r="405" spans="1:42" hidden="1" x14ac:dyDescent="0.2">
      <c r="A405" s="24" t="s">
        <v>941</v>
      </c>
      <c r="B405" t="s">
        <v>1230</v>
      </c>
      <c r="C405" t="s">
        <v>1248</v>
      </c>
      <c r="D405" t="s">
        <v>1246</v>
      </c>
      <c r="F405" t="s">
        <v>1257</v>
      </c>
      <c r="G405" t="s">
        <v>1742</v>
      </c>
      <c r="H405" t="s">
        <v>1264</v>
      </c>
      <c r="I405" t="str">
        <f t="shared" si="6"/>
        <v>AZ18 WHT06_ol45_prof 2</v>
      </c>
      <c r="K405" t="s">
        <v>1249</v>
      </c>
      <c r="L405" s="28">
        <v>44013</v>
      </c>
      <c r="P405">
        <v>47.151600000000002</v>
      </c>
      <c r="Q405">
        <v>40.509360000000001</v>
      </c>
      <c r="R405">
        <v>0.13958499999999999</v>
      </c>
      <c r="T405">
        <v>13.46157</v>
      </c>
      <c r="V405" s="27">
        <v>2.2617000000000002E-2</v>
      </c>
      <c r="W405">
        <v>6.6880000000000004E-3</v>
      </c>
      <c r="X405">
        <v>9.8029999999999992E-3</v>
      </c>
      <c r="Y405">
        <v>0.16847100000000001</v>
      </c>
      <c r="Z405">
        <v>0.27391500000000002</v>
      </c>
      <c r="AA405">
        <v>101.7436</v>
      </c>
      <c r="AB405" s="10">
        <v>86.195140201744564</v>
      </c>
      <c r="AD405" s="27">
        <v>-17470.7</v>
      </c>
      <c r="AE405">
        <v>-27264</v>
      </c>
      <c r="AF405">
        <v>20</v>
      </c>
      <c r="AP405">
        <v>68.435603467284707</v>
      </c>
    </row>
    <row r="406" spans="1:42" hidden="1" x14ac:dyDescent="0.2">
      <c r="A406" s="24" t="s">
        <v>942</v>
      </c>
      <c r="B406" t="s">
        <v>1230</v>
      </c>
      <c r="C406" t="s">
        <v>1248</v>
      </c>
      <c r="D406" t="s">
        <v>1246</v>
      </c>
      <c r="F406" t="s">
        <v>1257</v>
      </c>
      <c r="G406" t="s">
        <v>1742</v>
      </c>
      <c r="H406" t="s">
        <v>1264</v>
      </c>
      <c r="I406" t="str">
        <f t="shared" si="6"/>
        <v>AZ18 WHT06_ol45_prof 2</v>
      </c>
      <c r="K406" t="s">
        <v>1249</v>
      </c>
      <c r="L406" s="28">
        <v>44013</v>
      </c>
      <c r="P406">
        <v>47.260489999999997</v>
      </c>
      <c r="Q406">
        <v>40.69961</v>
      </c>
      <c r="R406">
        <v>0.14030500000000001</v>
      </c>
      <c r="T406">
        <v>13.40113</v>
      </c>
      <c r="V406" s="27">
        <v>2.1354999999999999E-2</v>
      </c>
      <c r="W406">
        <v>1.8638999999999999E-2</v>
      </c>
      <c r="X406">
        <v>1.4426E-2</v>
      </c>
      <c r="Y406">
        <v>0.16517499999999999</v>
      </c>
      <c r="Z406">
        <v>0.281638</v>
      </c>
      <c r="AA406">
        <v>102.00279999999999</v>
      </c>
      <c r="AB406" s="10">
        <v>86.275934319903541</v>
      </c>
      <c r="AD406" s="27">
        <v>-17471.3</v>
      </c>
      <c r="AE406">
        <v>-27258.799999999999</v>
      </c>
      <c r="AF406">
        <v>20</v>
      </c>
      <c r="AP406">
        <v>73.670104398606227</v>
      </c>
    </row>
    <row r="407" spans="1:42" hidden="1" x14ac:dyDescent="0.2">
      <c r="A407" s="24" t="s">
        <v>943</v>
      </c>
      <c r="B407" t="s">
        <v>1230</v>
      </c>
      <c r="C407" t="s">
        <v>1248</v>
      </c>
      <c r="D407" t="s">
        <v>1246</v>
      </c>
      <c r="F407" t="s">
        <v>1257</v>
      </c>
      <c r="G407" t="s">
        <v>1742</v>
      </c>
      <c r="H407" t="s">
        <v>1264</v>
      </c>
      <c r="I407" t="str">
        <f t="shared" si="6"/>
        <v>AZ18 WHT06_ol45_prof 2</v>
      </c>
      <c r="K407" t="s">
        <v>1249</v>
      </c>
      <c r="L407" s="28">
        <v>44013</v>
      </c>
      <c r="P407">
        <v>47.134410000000003</v>
      </c>
      <c r="Q407">
        <v>40.579630000000002</v>
      </c>
      <c r="R407">
        <v>0.143955</v>
      </c>
      <c r="T407">
        <v>13.266360000000001</v>
      </c>
      <c r="V407" s="27">
        <v>2.3283000000000002E-2</v>
      </c>
      <c r="W407">
        <v>2.2373000000000001E-2</v>
      </c>
      <c r="X407">
        <v>1.4212000000000001E-2</v>
      </c>
      <c r="Y407">
        <v>0.179005</v>
      </c>
      <c r="Z407">
        <v>0.29038599999999998</v>
      </c>
      <c r="AA407">
        <v>101.6536</v>
      </c>
      <c r="AB407" s="10">
        <v>86.363744105578036</v>
      </c>
      <c r="AD407" s="27">
        <v>-17471.900000000001</v>
      </c>
      <c r="AE407">
        <v>-27253.5</v>
      </c>
      <c r="AF407">
        <v>20</v>
      </c>
      <c r="AP407">
        <v>79.00395853984358</v>
      </c>
    </row>
    <row r="408" spans="1:42" hidden="1" x14ac:dyDescent="0.2">
      <c r="A408" s="24" t="s">
        <v>944</v>
      </c>
      <c r="B408" t="s">
        <v>1230</v>
      </c>
      <c r="C408" t="s">
        <v>1248</v>
      </c>
      <c r="D408" t="s">
        <v>1246</v>
      </c>
      <c r="F408" t="s">
        <v>1257</v>
      </c>
      <c r="G408" t="s">
        <v>1742</v>
      </c>
      <c r="H408" t="s">
        <v>1264</v>
      </c>
      <c r="I408" t="str">
        <f t="shared" si="6"/>
        <v>AZ18 WHT06_ol45_prof 2</v>
      </c>
      <c r="K408" t="s">
        <v>1249</v>
      </c>
      <c r="L408" s="28">
        <v>44013</v>
      </c>
      <c r="P408">
        <v>47.12612</v>
      </c>
      <c r="Q408">
        <v>40.594990000000003</v>
      </c>
      <c r="R408">
        <v>0.15271399999999999</v>
      </c>
      <c r="T408">
        <v>13.2232</v>
      </c>
      <c r="V408" s="27">
        <v>2.8433E-2</v>
      </c>
      <c r="W408">
        <v>1.8643E-2</v>
      </c>
      <c r="X408">
        <v>1.669E-2</v>
      </c>
      <c r="Y408">
        <v>0.16880999999999999</v>
      </c>
      <c r="Z408">
        <v>0.29108499999999998</v>
      </c>
      <c r="AA408">
        <v>101.6207</v>
      </c>
      <c r="AB408" s="10">
        <v>86.400009724559908</v>
      </c>
      <c r="AD408" s="27">
        <v>-17472.400000000001</v>
      </c>
      <c r="AE408">
        <v>-27248.3</v>
      </c>
      <c r="AF408">
        <v>20</v>
      </c>
      <c r="AP408">
        <v>84.227941694487896</v>
      </c>
    </row>
    <row r="409" spans="1:42" hidden="1" x14ac:dyDescent="0.2">
      <c r="A409" s="24" t="s">
        <v>945</v>
      </c>
      <c r="B409" t="s">
        <v>1230</v>
      </c>
      <c r="C409" t="s">
        <v>1248</v>
      </c>
      <c r="D409" t="s">
        <v>1246</v>
      </c>
      <c r="F409" t="s">
        <v>1257</v>
      </c>
      <c r="G409" t="s">
        <v>1742</v>
      </c>
      <c r="H409" t="s">
        <v>1264</v>
      </c>
      <c r="I409" t="str">
        <f t="shared" si="6"/>
        <v>AZ18 WHT06_ol45_prof 2</v>
      </c>
      <c r="K409" t="s">
        <v>1249</v>
      </c>
      <c r="L409" s="28">
        <v>44013</v>
      </c>
      <c r="P409">
        <v>47.20382</v>
      </c>
      <c r="Q409">
        <v>40.760359999999999</v>
      </c>
      <c r="R409">
        <v>0.14091100000000001</v>
      </c>
      <c r="T409">
        <v>13.142810000000001</v>
      </c>
      <c r="V409" s="27">
        <v>2.1784000000000001E-2</v>
      </c>
      <c r="W409">
        <v>1.6247000000000001E-2</v>
      </c>
      <c r="X409">
        <v>1.5350000000000001E-2</v>
      </c>
      <c r="Y409">
        <v>0.17467099999999999</v>
      </c>
      <c r="Z409">
        <v>0.26875599999999999</v>
      </c>
      <c r="AA409">
        <v>101.74469999999999</v>
      </c>
      <c r="AB409" s="10">
        <v>86.490762131128747</v>
      </c>
      <c r="AD409" s="27">
        <v>-17473</v>
      </c>
      <c r="AE409">
        <v>-27243.1</v>
      </c>
      <c r="AF409">
        <v>20</v>
      </c>
      <c r="AP409">
        <v>89.462442625809416</v>
      </c>
    </row>
    <row r="410" spans="1:42" hidden="1" x14ac:dyDescent="0.2">
      <c r="A410" s="24" t="s">
        <v>946</v>
      </c>
      <c r="B410" t="s">
        <v>1230</v>
      </c>
      <c r="C410" t="s">
        <v>1248</v>
      </c>
      <c r="D410" t="s">
        <v>1246</v>
      </c>
      <c r="F410" t="s">
        <v>1257</v>
      </c>
      <c r="G410" t="s">
        <v>1742</v>
      </c>
      <c r="H410" t="s">
        <v>1264</v>
      </c>
      <c r="I410" t="str">
        <f t="shared" si="6"/>
        <v>AZ18 WHT06_ol45_prof 2</v>
      </c>
      <c r="K410" t="s">
        <v>1249</v>
      </c>
      <c r="L410" s="28">
        <v>44013</v>
      </c>
      <c r="P410">
        <v>47.289209999999997</v>
      </c>
      <c r="Q410">
        <v>40.809289999999997</v>
      </c>
      <c r="R410">
        <v>0.14110800000000001</v>
      </c>
      <c r="T410">
        <v>13.11312</v>
      </c>
      <c r="V410" s="27">
        <v>2.1772E-2</v>
      </c>
      <c r="W410">
        <v>1.5694E-2</v>
      </c>
      <c r="X410">
        <v>1.4615E-2</v>
      </c>
      <c r="Y410">
        <v>0.18521399999999999</v>
      </c>
      <c r="Z410">
        <v>0.28025600000000001</v>
      </c>
      <c r="AA410">
        <v>101.8703</v>
      </c>
      <c r="AB410" s="10">
        <v>86.538236946199859</v>
      </c>
      <c r="AD410" s="27">
        <v>-17473.599999999999</v>
      </c>
      <c r="AE410">
        <v>-27237.9</v>
      </c>
      <c r="AF410">
        <v>20</v>
      </c>
      <c r="AP410">
        <v>94.696943557127312</v>
      </c>
    </row>
    <row r="411" spans="1:42" hidden="1" x14ac:dyDescent="0.2">
      <c r="A411" s="24" t="s">
        <v>947</v>
      </c>
      <c r="B411" t="s">
        <v>1230</v>
      </c>
      <c r="C411" t="s">
        <v>1248</v>
      </c>
      <c r="D411" t="s">
        <v>1246</v>
      </c>
      <c r="F411" t="s">
        <v>1257</v>
      </c>
      <c r="G411" t="s">
        <v>1742</v>
      </c>
      <c r="H411" t="s">
        <v>1264</v>
      </c>
      <c r="I411" t="str">
        <f t="shared" si="6"/>
        <v>AZ18 WHT06_ol45_prof 2</v>
      </c>
      <c r="K411" t="s">
        <v>1249</v>
      </c>
      <c r="L411" s="28">
        <v>44013</v>
      </c>
      <c r="P411">
        <v>47.330089999999998</v>
      </c>
      <c r="Q411">
        <v>40.70073</v>
      </c>
      <c r="R411">
        <v>0.133518</v>
      </c>
      <c r="T411">
        <v>13.09836</v>
      </c>
      <c r="V411" s="27">
        <v>2.5656000000000002E-2</v>
      </c>
      <c r="W411">
        <v>1.9293999999999999E-2</v>
      </c>
      <c r="X411">
        <v>1.3179E-2</v>
      </c>
      <c r="Y411">
        <v>0.18686700000000001</v>
      </c>
      <c r="Z411">
        <v>0.30297800000000003</v>
      </c>
      <c r="AA411">
        <v>101.8107</v>
      </c>
      <c r="AB411" s="10">
        <v>86.561405577319036</v>
      </c>
      <c r="AD411" s="27">
        <v>-17474.2</v>
      </c>
      <c r="AE411">
        <v>-27232.6</v>
      </c>
      <c r="AF411">
        <v>20</v>
      </c>
      <c r="AP411">
        <v>100.03079769836829</v>
      </c>
    </row>
    <row r="412" spans="1:42" hidden="1" x14ac:dyDescent="0.2">
      <c r="A412" s="24" t="s">
        <v>948</v>
      </c>
      <c r="B412" t="s">
        <v>1230</v>
      </c>
      <c r="C412" t="s">
        <v>1248</v>
      </c>
      <c r="D412" t="s">
        <v>1246</v>
      </c>
      <c r="F412" t="s">
        <v>1257</v>
      </c>
      <c r="G412" t="s">
        <v>1742</v>
      </c>
      <c r="H412" t="s">
        <v>1264</v>
      </c>
      <c r="I412" t="str">
        <f t="shared" si="6"/>
        <v>AZ18 WHT06_ol45_prof 2</v>
      </c>
      <c r="K412" t="s">
        <v>1249</v>
      </c>
      <c r="L412" s="28">
        <v>44013</v>
      </c>
      <c r="P412">
        <v>47.286679999999997</v>
      </c>
      <c r="Q412">
        <v>40.72372</v>
      </c>
      <c r="R412">
        <v>0.146983</v>
      </c>
      <c r="T412">
        <v>12.93646</v>
      </c>
      <c r="V412" s="27">
        <v>2.7012000000000001E-2</v>
      </c>
      <c r="W412">
        <v>2.0129000000000001E-2</v>
      </c>
      <c r="X412">
        <v>2.0107E-2</v>
      </c>
      <c r="Y412">
        <v>0.175262</v>
      </c>
      <c r="Z412">
        <v>0.31231399999999998</v>
      </c>
      <c r="AA412">
        <v>101.64870000000001</v>
      </c>
      <c r="AB412" s="10">
        <v>86.694841139825556</v>
      </c>
      <c r="AD412" s="27">
        <v>-17474.8</v>
      </c>
      <c r="AE412">
        <v>-27227.4</v>
      </c>
      <c r="AF412">
        <v>20</v>
      </c>
      <c r="AP412">
        <v>105.26529862968619</v>
      </c>
    </row>
    <row r="413" spans="1:42" hidden="1" x14ac:dyDescent="0.2">
      <c r="A413" s="24" t="s">
        <v>949</v>
      </c>
      <c r="B413" t="s">
        <v>1230</v>
      </c>
      <c r="C413" t="s">
        <v>1248</v>
      </c>
      <c r="D413" t="s">
        <v>1246</v>
      </c>
      <c r="F413" t="s">
        <v>1257</v>
      </c>
      <c r="G413" t="s">
        <v>1742</v>
      </c>
      <c r="H413" t="s">
        <v>1264</v>
      </c>
      <c r="I413" t="str">
        <f t="shared" si="6"/>
        <v>AZ18 WHT06_ol45_prof 2</v>
      </c>
      <c r="K413" t="s">
        <v>1249</v>
      </c>
      <c r="L413" s="28">
        <v>44013</v>
      </c>
      <c r="P413">
        <v>47.308039999999998</v>
      </c>
      <c r="Q413">
        <v>40.593040000000002</v>
      </c>
      <c r="R413">
        <v>0.145623</v>
      </c>
      <c r="T413">
        <v>13.01998</v>
      </c>
      <c r="V413" s="27">
        <v>2.1021999999999999E-2</v>
      </c>
      <c r="W413">
        <v>1.2513E-2</v>
      </c>
      <c r="X413">
        <v>1.3301E-2</v>
      </c>
      <c r="Y413">
        <v>0.180566</v>
      </c>
      <c r="Z413">
        <v>0.275453</v>
      </c>
      <c r="AA413">
        <v>101.56950000000001</v>
      </c>
      <c r="AB413" s="10">
        <v>86.625667778276011</v>
      </c>
      <c r="AD413" s="27">
        <v>-17475.400000000001</v>
      </c>
      <c r="AE413">
        <v>-27222.2</v>
      </c>
      <c r="AF413">
        <v>20</v>
      </c>
      <c r="AP413">
        <v>110.49979956100812</v>
      </c>
    </row>
    <row r="414" spans="1:42" hidden="1" x14ac:dyDescent="0.2">
      <c r="A414" s="24" t="s">
        <v>950</v>
      </c>
      <c r="B414" t="s">
        <v>1230</v>
      </c>
      <c r="C414" t="s">
        <v>1248</v>
      </c>
      <c r="D414" t="s">
        <v>1246</v>
      </c>
      <c r="F414" t="s">
        <v>1257</v>
      </c>
      <c r="G414" t="s">
        <v>1742</v>
      </c>
      <c r="H414" t="s">
        <v>1264</v>
      </c>
      <c r="I414" t="str">
        <f t="shared" si="6"/>
        <v>AZ18 WHT06_ol45_prof 2</v>
      </c>
      <c r="K414" t="s">
        <v>1249</v>
      </c>
      <c r="L414" s="28">
        <v>44013</v>
      </c>
      <c r="P414">
        <v>47.380960000000002</v>
      </c>
      <c r="Q414">
        <v>40.700209999999998</v>
      </c>
      <c r="R414">
        <v>0.14671100000000001</v>
      </c>
      <c r="T414">
        <v>13.101050000000001</v>
      </c>
      <c r="V414" s="27">
        <v>3.0016999999999999E-2</v>
      </c>
      <c r="W414">
        <v>1.2187999999999999E-2</v>
      </c>
      <c r="X414">
        <v>9.4490000000000008E-3</v>
      </c>
      <c r="Y414">
        <v>0.188856</v>
      </c>
      <c r="Z414">
        <v>0.29743700000000001</v>
      </c>
      <c r="AA414">
        <v>101.8669</v>
      </c>
      <c r="AB414" s="10">
        <v>86.57150408799383</v>
      </c>
      <c r="AD414" s="27">
        <v>-17476</v>
      </c>
      <c r="AE414">
        <v>-27216.9</v>
      </c>
      <c r="AF414">
        <v>20</v>
      </c>
      <c r="AP414">
        <v>115.83365370224507</v>
      </c>
    </row>
    <row r="415" spans="1:42" hidden="1" x14ac:dyDescent="0.2">
      <c r="A415" s="24" t="s">
        <v>951</v>
      </c>
      <c r="B415" t="s">
        <v>1230</v>
      </c>
      <c r="C415" t="s">
        <v>1248</v>
      </c>
      <c r="D415" t="s">
        <v>1246</v>
      </c>
      <c r="F415" t="s">
        <v>1257</v>
      </c>
      <c r="G415" t="s">
        <v>1742</v>
      </c>
      <c r="H415" t="s">
        <v>1264</v>
      </c>
      <c r="I415" t="str">
        <f t="shared" si="6"/>
        <v>AZ18 WHT06_ol45_prof 2</v>
      </c>
      <c r="K415" t="s">
        <v>1249</v>
      </c>
      <c r="L415" s="28">
        <v>44013</v>
      </c>
      <c r="P415">
        <v>47.229210000000002</v>
      </c>
      <c r="Q415">
        <v>40.947229999999998</v>
      </c>
      <c r="R415">
        <v>0.14386399999999999</v>
      </c>
      <c r="T415">
        <v>12.98197</v>
      </c>
      <c r="V415" s="27">
        <v>2.7015000000000001E-2</v>
      </c>
      <c r="W415">
        <v>1.8981999999999999E-2</v>
      </c>
      <c r="X415">
        <v>1.0921E-2</v>
      </c>
      <c r="Y415">
        <v>0.17532600000000001</v>
      </c>
      <c r="Z415">
        <v>0.27254699999999998</v>
      </c>
      <c r="AA415">
        <v>101.80710000000001</v>
      </c>
      <c r="AB415" s="10">
        <v>86.64021059067521</v>
      </c>
      <c r="AD415" s="27">
        <v>-17476.599999999999</v>
      </c>
      <c r="AE415">
        <v>-27211.7</v>
      </c>
      <c r="AF415">
        <v>20</v>
      </c>
      <c r="AP415">
        <v>121.06815463356659</v>
      </c>
    </row>
    <row r="416" spans="1:42" hidden="1" x14ac:dyDescent="0.2">
      <c r="A416" s="24" t="s">
        <v>952</v>
      </c>
      <c r="B416" t="s">
        <v>1230</v>
      </c>
      <c r="C416" t="s">
        <v>1248</v>
      </c>
      <c r="D416" t="s">
        <v>1246</v>
      </c>
      <c r="F416" t="s">
        <v>1257</v>
      </c>
      <c r="G416" t="s">
        <v>1742</v>
      </c>
      <c r="H416" t="s">
        <v>1264</v>
      </c>
      <c r="I416" t="str">
        <f t="shared" si="6"/>
        <v>AZ18 WHT06_ol45_prof 2</v>
      </c>
      <c r="K416" t="s">
        <v>1249</v>
      </c>
      <c r="L416" s="28">
        <v>44013</v>
      </c>
      <c r="P416">
        <v>47.291420000000002</v>
      </c>
      <c r="Q416">
        <v>40.66283</v>
      </c>
      <c r="R416">
        <v>0.13927600000000001</v>
      </c>
      <c r="T416">
        <v>13.168469999999999</v>
      </c>
      <c r="V416" s="27">
        <v>2.1389999999999999E-2</v>
      </c>
      <c r="W416">
        <v>3.4610000000000001E-3</v>
      </c>
      <c r="X416">
        <v>1.6785000000000001E-2</v>
      </c>
      <c r="Y416">
        <v>0.189633</v>
      </c>
      <c r="Z416">
        <v>0.26752300000000001</v>
      </c>
      <c r="AA416">
        <v>101.7608</v>
      </c>
      <c r="AB416" s="10">
        <v>86.489636899593719</v>
      </c>
      <c r="AD416" s="27">
        <v>-17477.2</v>
      </c>
      <c r="AE416">
        <v>-27206.5</v>
      </c>
      <c r="AF416">
        <v>20</v>
      </c>
      <c r="AP416">
        <v>126.30265556488852</v>
      </c>
    </row>
    <row r="417" spans="1:42" hidden="1" x14ac:dyDescent="0.2">
      <c r="A417" s="24" t="s">
        <v>953</v>
      </c>
      <c r="B417" t="s">
        <v>1230</v>
      </c>
      <c r="C417" t="s">
        <v>1248</v>
      </c>
      <c r="D417" t="s">
        <v>1246</v>
      </c>
      <c r="F417" t="s">
        <v>1257</v>
      </c>
      <c r="G417" t="s">
        <v>1742</v>
      </c>
      <c r="H417" t="s">
        <v>1264</v>
      </c>
      <c r="I417" t="str">
        <f t="shared" si="6"/>
        <v>AZ18 WHT06_ol45_prof 2</v>
      </c>
      <c r="K417" t="s">
        <v>1249</v>
      </c>
      <c r="L417" s="28">
        <v>44013</v>
      </c>
      <c r="P417">
        <v>47.258580000000002</v>
      </c>
      <c r="Q417">
        <v>40.761330000000001</v>
      </c>
      <c r="R417">
        <v>0.14580099999999999</v>
      </c>
      <c r="T417">
        <v>13.186680000000001</v>
      </c>
      <c r="V417" s="27">
        <v>2.9090000000000001E-2</v>
      </c>
      <c r="W417">
        <v>9.6939999999999995E-3</v>
      </c>
      <c r="X417">
        <v>1.4775E-2</v>
      </c>
      <c r="Y417">
        <v>0.17635899999999999</v>
      </c>
      <c r="Z417">
        <v>0.29631400000000002</v>
      </c>
      <c r="AA417">
        <v>101.87860000000001</v>
      </c>
      <c r="AB417" s="10">
        <v>86.465350266789017</v>
      </c>
      <c r="AD417" s="27">
        <v>-17477.7</v>
      </c>
      <c r="AE417">
        <v>-27201.200000000001</v>
      </c>
      <c r="AF417">
        <v>20</v>
      </c>
      <c r="AP417">
        <v>131.62618822657026</v>
      </c>
    </row>
    <row r="418" spans="1:42" hidden="1" x14ac:dyDescent="0.2">
      <c r="A418" s="24" t="s">
        <v>954</v>
      </c>
      <c r="B418" t="s">
        <v>1230</v>
      </c>
      <c r="C418" t="s">
        <v>1248</v>
      </c>
      <c r="D418" t="s">
        <v>1246</v>
      </c>
      <c r="F418" t="s">
        <v>1257</v>
      </c>
      <c r="G418" t="s">
        <v>1742</v>
      </c>
      <c r="H418" t="s">
        <v>1264</v>
      </c>
      <c r="I418" t="str">
        <f t="shared" si="6"/>
        <v>AZ18 WHT06_ol45_prof 2</v>
      </c>
      <c r="K418" t="s">
        <v>1249</v>
      </c>
      <c r="L418" s="28">
        <v>44013</v>
      </c>
      <c r="P418">
        <v>47.163620000000002</v>
      </c>
      <c r="Q418">
        <v>40.680729999999997</v>
      </c>
      <c r="R418">
        <v>0.13903499999999999</v>
      </c>
      <c r="T418">
        <v>13.19421</v>
      </c>
      <c r="V418" s="27">
        <v>2.5218999999999998E-2</v>
      </c>
      <c r="W418">
        <v>1.2137E-2</v>
      </c>
      <c r="X418">
        <v>1.7994E-2</v>
      </c>
      <c r="Y418">
        <v>0.18073800000000001</v>
      </c>
      <c r="Z418">
        <v>0.28547299999999998</v>
      </c>
      <c r="AA418">
        <v>101.6992</v>
      </c>
      <c r="AB418" s="10">
        <v>86.435102972484344</v>
      </c>
      <c r="AD418" s="27">
        <v>-17478.3</v>
      </c>
      <c r="AE418">
        <v>-27196</v>
      </c>
      <c r="AF418">
        <v>20</v>
      </c>
      <c r="AP418">
        <v>136.86068915789178</v>
      </c>
    </row>
    <row r="419" spans="1:42" hidden="1" x14ac:dyDescent="0.2">
      <c r="A419" s="24" t="s">
        <v>955</v>
      </c>
      <c r="B419" t="s">
        <v>1230</v>
      </c>
      <c r="C419" t="s">
        <v>1248</v>
      </c>
      <c r="D419" t="s">
        <v>1246</v>
      </c>
      <c r="F419" t="s">
        <v>1257</v>
      </c>
      <c r="G419" t="s">
        <v>1742</v>
      </c>
      <c r="H419" t="s">
        <v>1264</v>
      </c>
      <c r="I419" t="str">
        <f t="shared" si="6"/>
        <v>AZ18 WHT06_ol45_prof 2</v>
      </c>
      <c r="K419" t="s">
        <v>1249</v>
      </c>
      <c r="L419" s="28">
        <v>44013</v>
      </c>
      <c r="P419">
        <v>47.142060000000001</v>
      </c>
      <c r="Q419">
        <v>40.579540000000001</v>
      </c>
      <c r="R419">
        <v>0.14352100000000001</v>
      </c>
      <c r="T419">
        <v>13.233890000000001</v>
      </c>
      <c r="V419" s="27">
        <v>2.8549000000000001E-2</v>
      </c>
      <c r="W419">
        <v>4.7530000000000003E-3</v>
      </c>
      <c r="X419">
        <v>1.3847999999999999E-2</v>
      </c>
      <c r="Y419">
        <v>0.16159499999999999</v>
      </c>
      <c r="Z419">
        <v>0.29291299999999998</v>
      </c>
      <c r="AA419">
        <v>101.6007</v>
      </c>
      <c r="AB419" s="10">
        <v>86.394485786006314</v>
      </c>
      <c r="AD419" s="27">
        <v>-17478.900000000001</v>
      </c>
      <c r="AE419">
        <v>-27190.799999999999</v>
      </c>
      <c r="AF419">
        <v>20</v>
      </c>
      <c r="AP419">
        <v>142.09519008921373</v>
      </c>
    </row>
    <row r="420" spans="1:42" hidden="1" x14ac:dyDescent="0.2">
      <c r="A420" s="24" t="s">
        <v>956</v>
      </c>
      <c r="B420" t="s">
        <v>1230</v>
      </c>
      <c r="C420" t="s">
        <v>1248</v>
      </c>
      <c r="D420" t="s">
        <v>1246</v>
      </c>
      <c r="F420" t="s">
        <v>1257</v>
      </c>
      <c r="G420" t="s">
        <v>1742</v>
      </c>
      <c r="H420" t="s">
        <v>1264</v>
      </c>
      <c r="I420" t="str">
        <f t="shared" si="6"/>
        <v>AZ18 WHT06_ol45_prof 2</v>
      </c>
      <c r="K420" t="s">
        <v>1249</v>
      </c>
      <c r="L420" s="28">
        <v>44013</v>
      </c>
      <c r="P420">
        <v>47.040480000000002</v>
      </c>
      <c r="Q420">
        <v>40.720390000000002</v>
      </c>
      <c r="R420">
        <v>0.137631</v>
      </c>
      <c r="T420">
        <v>13.40141</v>
      </c>
      <c r="V420" s="27">
        <v>2.4482E-2</v>
      </c>
      <c r="W420">
        <v>7.3800000000000005E-4</v>
      </c>
      <c r="X420">
        <v>1.6024E-2</v>
      </c>
      <c r="Y420">
        <v>0.16687299999999999</v>
      </c>
      <c r="Z420">
        <v>0.27682000000000001</v>
      </c>
      <c r="AA420">
        <v>101.78489999999999</v>
      </c>
      <c r="AB420" s="10">
        <v>86.220343667544398</v>
      </c>
      <c r="AD420" s="27">
        <v>-17479.5</v>
      </c>
      <c r="AE420">
        <v>-27185.5</v>
      </c>
      <c r="AF420">
        <v>20</v>
      </c>
      <c r="AP420">
        <v>147.42904423045067</v>
      </c>
    </row>
    <row r="421" spans="1:42" hidden="1" x14ac:dyDescent="0.2">
      <c r="A421" s="24" t="s">
        <v>957</v>
      </c>
      <c r="B421" t="s">
        <v>1230</v>
      </c>
      <c r="C421" t="s">
        <v>1248</v>
      </c>
      <c r="D421" t="s">
        <v>1246</v>
      </c>
      <c r="F421" t="s">
        <v>1257</v>
      </c>
      <c r="G421" t="s">
        <v>1742</v>
      </c>
      <c r="H421" t="s">
        <v>1264</v>
      </c>
      <c r="I421" t="str">
        <f t="shared" si="6"/>
        <v>AZ18 WHT06_ol45_prof 2</v>
      </c>
      <c r="K421" t="s">
        <v>1249</v>
      </c>
      <c r="L421" s="28">
        <v>44013</v>
      </c>
      <c r="P421">
        <v>46.967869999999998</v>
      </c>
      <c r="Q421">
        <v>40.696109999999997</v>
      </c>
      <c r="R421">
        <v>0.14011499999999999</v>
      </c>
      <c r="T421">
        <v>13.48654</v>
      </c>
      <c r="V421" s="27">
        <v>2.4371E-2</v>
      </c>
      <c r="X421">
        <v>1.5502999999999999E-2</v>
      </c>
      <c r="Y421">
        <v>0.15381900000000001</v>
      </c>
      <c r="Z421">
        <v>0.27850399999999997</v>
      </c>
      <c r="AA421">
        <v>101.7629</v>
      </c>
      <c r="AB421" s="10">
        <v>86.126486643219835</v>
      </c>
      <c r="AD421" s="27">
        <v>-17480.099999999999</v>
      </c>
      <c r="AE421">
        <v>-27180.3</v>
      </c>
      <c r="AF421">
        <v>20</v>
      </c>
      <c r="AP421">
        <v>152.66354516177219</v>
      </c>
    </row>
    <row r="422" spans="1:42" hidden="1" x14ac:dyDescent="0.2">
      <c r="A422" s="24" t="s">
        <v>958</v>
      </c>
      <c r="B422" t="s">
        <v>1230</v>
      </c>
      <c r="C422" t="s">
        <v>1248</v>
      </c>
      <c r="D422" t="s">
        <v>1246</v>
      </c>
      <c r="F422" t="s">
        <v>1257</v>
      </c>
      <c r="G422" t="s">
        <v>1742</v>
      </c>
      <c r="H422" t="s">
        <v>1264</v>
      </c>
      <c r="I422" t="str">
        <f t="shared" si="6"/>
        <v>AZ18 WHT06_ol45_prof 2</v>
      </c>
      <c r="K422" t="s">
        <v>1249</v>
      </c>
      <c r="L422" s="28">
        <v>44013</v>
      </c>
      <c r="P422">
        <v>46.875039999999998</v>
      </c>
      <c r="Q422">
        <v>40.671010000000003</v>
      </c>
      <c r="R422">
        <v>0.15129799999999999</v>
      </c>
      <c r="T422">
        <v>13.481159999999999</v>
      </c>
      <c r="V422" s="27">
        <v>2.6121999999999999E-2</v>
      </c>
      <c r="W422">
        <v>5.7210000000000004E-3</v>
      </c>
      <c r="X422">
        <v>1.1367E-2</v>
      </c>
      <c r="Y422">
        <v>0.16822599999999999</v>
      </c>
      <c r="Z422">
        <v>0.28496700000000003</v>
      </c>
      <c r="AA422">
        <v>101.67489999999999</v>
      </c>
      <c r="AB422" s="10">
        <v>86.107602391520757</v>
      </c>
      <c r="AD422" s="27">
        <v>-17480.7</v>
      </c>
      <c r="AE422">
        <v>-27175.1</v>
      </c>
      <c r="AF422">
        <v>20</v>
      </c>
      <c r="AP422">
        <v>157.89804609309414</v>
      </c>
    </row>
    <row r="423" spans="1:42" hidden="1" x14ac:dyDescent="0.2">
      <c r="A423" s="24" t="s">
        <v>959</v>
      </c>
      <c r="B423" t="s">
        <v>1230</v>
      </c>
      <c r="C423" t="s">
        <v>1248</v>
      </c>
      <c r="D423" t="s">
        <v>1246</v>
      </c>
      <c r="F423" t="s">
        <v>1257</v>
      </c>
      <c r="G423" t="s">
        <v>1742</v>
      </c>
      <c r="H423" t="s">
        <v>1264</v>
      </c>
      <c r="I423" t="str">
        <f t="shared" si="6"/>
        <v>AZ18 WHT06_ol45_prof 2</v>
      </c>
      <c r="K423" t="s">
        <v>1249</v>
      </c>
      <c r="L423" s="28">
        <v>44013</v>
      </c>
      <c r="P423">
        <v>46.919840000000001</v>
      </c>
      <c r="Q423">
        <v>40.700249999999997</v>
      </c>
      <c r="R423">
        <v>0.14626800000000001</v>
      </c>
      <c r="T423">
        <v>13.50216</v>
      </c>
      <c r="V423" s="27">
        <v>2.2408000000000001E-2</v>
      </c>
      <c r="W423">
        <v>3.5980000000000001E-3</v>
      </c>
      <c r="X423">
        <v>7.8040000000000002E-3</v>
      </c>
      <c r="Y423">
        <v>0.17011599999999999</v>
      </c>
      <c r="Z423">
        <v>0.289049</v>
      </c>
      <c r="AA423">
        <v>101.7615</v>
      </c>
      <c r="AB423" s="10">
        <v>86.100404800371251</v>
      </c>
      <c r="AD423" s="27">
        <v>-17481.3</v>
      </c>
      <c r="AE423">
        <v>-27169.9</v>
      </c>
      <c r="AF423">
        <v>20</v>
      </c>
      <c r="AP423">
        <v>163.13254702441205</v>
      </c>
    </row>
    <row r="424" spans="1:42" hidden="1" x14ac:dyDescent="0.2">
      <c r="A424" s="24" t="s">
        <v>960</v>
      </c>
      <c r="B424" t="s">
        <v>1230</v>
      </c>
      <c r="C424" t="s">
        <v>1248</v>
      </c>
      <c r="D424" t="s">
        <v>1246</v>
      </c>
      <c r="F424" t="s">
        <v>1257</v>
      </c>
      <c r="G424" t="s">
        <v>1742</v>
      </c>
      <c r="H424" t="s">
        <v>1264</v>
      </c>
      <c r="I424" t="str">
        <f t="shared" si="6"/>
        <v>AZ18 WHT06_ol45_prof 2</v>
      </c>
      <c r="K424" t="s">
        <v>1249</v>
      </c>
      <c r="L424" s="28">
        <v>44013</v>
      </c>
      <c r="P424">
        <v>46.850679999999997</v>
      </c>
      <c r="Q424">
        <v>40.53528</v>
      </c>
      <c r="R424">
        <v>0.14394399999999999</v>
      </c>
      <c r="T424">
        <v>13.642139999999999</v>
      </c>
      <c r="V424" s="27">
        <v>2.8181000000000001E-2</v>
      </c>
      <c r="W424">
        <v>5.9959999999999996E-3</v>
      </c>
      <c r="X424">
        <v>1.2746E-2</v>
      </c>
      <c r="Y424">
        <v>0.17344000000000001</v>
      </c>
      <c r="Z424">
        <v>0.28479399999999999</v>
      </c>
      <c r="AA424">
        <v>101.6772</v>
      </c>
      <c r="AB424" s="10">
        <v>85.958725454831907</v>
      </c>
      <c r="AD424" s="27">
        <v>-17481.900000000001</v>
      </c>
      <c r="AE424">
        <v>-27164.6</v>
      </c>
      <c r="AF424">
        <v>20</v>
      </c>
      <c r="AP424">
        <v>168.46640116565302</v>
      </c>
    </row>
    <row r="425" spans="1:42" hidden="1" x14ac:dyDescent="0.2">
      <c r="A425" s="24" t="s">
        <v>961</v>
      </c>
      <c r="B425" t="s">
        <v>1230</v>
      </c>
      <c r="C425" t="s">
        <v>1248</v>
      </c>
      <c r="D425" t="s">
        <v>1246</v>
      </c>
      <c r="F425" t="s">
        <v>1257</v>
      </c>
      <c r="G425" t="s">
        <v>1742</v>
      </c>
      <c r="H425" t="s">
        <v>1264</v>
      </c>
      <c r="I425" t="str">
        <f t="shared" si="6"/>
        <v>AZ18 WHT06_ol45_prof 2</v>
      </c>
      <c r="K425" t="s">
        <v>1249</v>
      </c>
      <c r="L425" s="28">
        <v>44013</v>
      </c>
      <c r="M425" t="s">
        <v>1525</v>
      </c>
      <c r="N425" t="s">
        <v>1742</v>
      </c>
      <c r="P425">
        <v>40.812629999999999</v>
      </c>
      <c r="Q425">
        <v>35.01305</v>
      </c>
      <c r="R425">
        <v>8.3474999999999994E-2</v>
      </c>
      <c r="T425">
        <v>11.59188</v>
      </c>
      <c r="V425" s="27"/>
      <c r="X425">
        <v>1.7E-5</v>
      </c>
      <c r="Y425">
        <v>0.18928600000000001</v>
      </c>
      <c r="Z425">
        <v>0.284499</v>
      </c>
      <c r="AA425">
        <v>87.974879999999999</v>
      </c>
      <c r="AB425" s="10">
        <v>86.256401436745023</v>
      </c>
      <c r="AD425" s="27">
        <v>-17482.5</v>
      </c>
      <c r="AE425">
        <v>-27159.4</v>
      </c>
      <c r="AF425">
        <v>20</v>
      </c>
      <c r="AP425">
        <v>173.70090209697094</v>
      </c>
    </row>
    <row r="426" spans="1:42" hidden="1" x14ac:dyDescent="0.2">
      <c r="A426" s="24" t="s">
        <v>962</v>
      </c>
      <c r="B426" t="s">
        <v>1230</v>
      </c>
      <c r="C426" t="s">
        <v>1248</v>
      </c>
      <c r="D426" t="s">
        <v>1246</v>
      </c>
      <c r="F426" t="s">
        <v>1257</v>
      </c>
      <c r="G426" t="s">
        <v>1742</v>
      </c>
      <c r="H426" t="s">
        <v>1264</v>
      </c>
      <c r="I426" t="str">
        <f t="shared" si="6"/>
        <v>AZ18 WHT06_ol45_prof 2</v>
      </c>
      <c r="K426" t="s">
        <v>1249</v>
      </c>
      <c r="L426" s="28">
        <v>44013</v>
      </c>
      <c r="P426">
        <v>46.778500000000001</v>
      </c>
      <c r="Q426">
        <v>40.538640000000001</v>
      </c>
      <c r="R426">
        <v>0.13647400000000001</v>
      </c>
      <c r="T426">
        <v>13.542680000000001</v>
      </c>
      <c r="V426" s="27">
        <v>2.5075E-2</v>
      </c>
      <c r="W426">
        <v>4.1980000000000003E-3</v>
      </c>
      <c r="X426">
        <v>1.9519999999999999E-2</v>
      </c>
      <c r="Y426">
        <v>0.164599</v>
      </c>
      <c r="Z426">
        <v>0.28384399999999999</v>
      </c>
      <c r="AA426">
        <v>101.4935</v>
      </c>
      <c r="AB426" s="10">
        <v>86.028283973395631</v>
      </c>
      <c r="AD426" s="27">
        <v>-17483.099999999999</v>
      </c>
      <c r="AE426">
        <v>-27154.2</v>
      </c>
      <c r="AF426">
        <v>20</v>
      </c>
      <c r="AP426">
        <v>178.93540302829246</v>
      </c>
    </row>
    <row r="427" spans="1:42" hidden="1" x14ac:dyDescent="0.2">
      <c r="A427" s="24" t="s">
        <v>963</v>
      </c>
      <c r="B427" t="s">
        <v>1230</v>
      </c>
      <c r="C427" t="s">
        <v>1248</v>
      </c>
      <c r="D427" t="s">
        <v>1246</v>
      </c>
      <c r="F427" t="s">
        <v>1257</v>
      </c>
      <c r="G427" t="s">
        <v>1742</v>
      </c>
      <c r="H427" t="s">
        <v>1264</v>
      </c>
      <c r="I427" t="str">
        <f t="shared" si="6"/>
        <v>AZ18 WHT06_ol45_prof 2</v>
      </c>
      <c r="K427" t="s">
        <v>1249</v>
      </c>
      <c r="L427" s="28">
        <v>44013</v>
      </c>
      <c r="P427">
        <v>46.737830000000002</v>
      </c>
      <c r="Q427">
        <v>40.45158</v>
      </c>
      <c r="R427">
        <v>0.141844</v>
      </c>
      <c r="T427">
        <v>13.52802</v>
      </c>
      <c r="V427" s="27">
        <v>1.7618999999999999E-2</v>
      </c>
      <c r="X427">
        <v>1.3769999999999999E-2</v>
      </c>
      <c r="Y427">
        <v>0.16298399999999999</v>
      </c>
      <c r="Z427">
        <v>0.26143300000000003</v>
      </c>
      <c r="AA427">
        <v>101.3151</v>
      </c>
      <c r="AB427" s="10">
        <v>86.030847881994717</v>
      </c>
      <c r="AD427" s="27">
        <v>-17483.599999999999</v>
      </c>
      <c r="AE427">
        <v>-27148.9</v>
      </c>
      <c r="AF427">
        <v>20</v>
      </c>
      <c r="AP427">
        <v>184.25893568997421</v>
      </c>
    </row>
    <row r="428" spans="1:42" hidden="1" x14ac:dyDescent="0.2">
      <c r="A428" s="24" t="s">
        <v>964</v>
      </c>
      <c r="B428" t="s">
        <v>1230</v>
      </c>
      <c r="C428" t="s">
        <v>1248</v>
      </c>
      <c r="D428" t="s">
        <v>1246</v>
      </c>
      <c r="F428" t="s">
        <v>1257</v>
      </c>
      <c r="G428" t="s">
        <v>1742</v>
      </c>
      <c r="H428" t="s">
        <v>1264</v>
      </c>
      <c r="I428" t="str">
        <f t="shared" si="6"/>
        <v>AZ18 WHT06_ol45_prof 2</v>
      </c>
      <c r="K428" t="s">
        <v>1249</v>
      </c>
      <c r="L428" s="28">
        <v>44013</v>
      </c>
      <c r="P428">
        <v>46.810600000000001</v>
      </c>
      <c r="Q428">
        <v>40.601390000000002</v>
      </c>
      <c r="R428">
        <v>0.144175</v>
      </c>
      <c r="T428">
        <v>13.64226</v>
      </c>
      <c r="V428" s="27">
        <v>2.2141000000000001E-2</v>
      </c>
      <c r="W428">
        <v>1.384E-3</v>
      </c>
      <c r="X428">
        <v>2.3907000000000001E-2</v>
      </c>
      <c r="Y428">
        <v>0.157692</v>
      </c>
      <c r="Z428">
        <v>0.28242699999999998</v>
      </c>
      <c r="AA428">
        <v>101.68600000000001</v>
      </c>
      <c r="AB428" s="10">
        <v>85.94828204861291</v>
      </c>
      <c r="AD428" s="27">
        <v>-17484.2</v>
      </c>
      <c r="AE428">
        <v>-27143.7</v>
      </c>
      <c r="AF428">
        <v>20</v>
      </c>
      <c r="AP428">
        <v>189.49343662129615</v>
      </c>
    </row>
    <row r="429" spans="1:42" hidden="1" x14ac:dyDescent="0.2">
      <c r="A429" s="24" t="s">
        <v>965</v>
      </c>
      <c r="B429" t="s">
        <v>1230</v>
      </c>
      <c r="C429" t="s">
        <v>1248</v>
      </c>
      <c r="D429" t="s">
        <v>1246</v>
      </c>
      <c r="F429" t="s">
        <v>1257</v>
      </c>
      <c r="G429" t="s">
        <v>1742</v>
      </c>
      <c r="H429" t="s">
        <v>1264</v>
      </c>
      <c r="I429" t="str">
        <f t="shared" si="6"/>
        <v>AZ18 WHT06_ol45_prof 2</v>
      </c>
      <c r="K429" t="s">
        <v>1249</v>
      </c>
      <c r="L429" s="28">
        <v>44013</v>
      </c>
      <c r="P429">
        <v>46.968380000000003</v>
      </c>
      <c r="Q429">
        <v>40.617449999999998</v>
      </c>
      <c r="R429">
        <v>0.14383299999999999</v>
      </c>
      <c r="T429">
        <v>13.50539</v>
      </c>
      <c r="V429" s="27">
        <v>2.6679000000000001E-2</v>
      </c>
      <c r="X429">
        <v>1.4215E-2</v>
      </c>
      <c r="Y429">
        <v>0.192937</v>
      </c>
      <c r="Z429">
        <v>0.27061400000000002</v>
      </c>
      <c r="AA429">
        <v>101.73950000000001</v>
      </c>
      <c r="AB429" s="10">
        <v>86.109918129554814</v>
      </c>
      <c r="AD429" s="27">
        <v>-17484.8</v>
      </c>
      <c r="AE429">
        <v>-27138.5</v>
      </c>
      <c r="AF429">
        <v>20</v>
      </c>
      <c r="AP429">
        <v>194.72793755261768</v>
      </c>
    </row>
    <row r="430" spans="1:42" hidden="1" x14ac:dyDescent="0.2">
      <c r="A430" s="24" t="s">
        <v>966</v>
      </c>
      <c r="B430" t="s">
        <v>1230</v>
      </c>
      <c r="C430" t="s">
        <v>1248</v>
      </c>
      <c r="D430" t="s">
        <v>1246</v>
      </c>
      <c r="F430" t="s">
        <v>1257</v>
      </c>
      <c r="G430" t="s">
        <v>1742</v>
      </c>
      <c r="H430" t="s">
        <v>1264</v>
      </c>
      <c r="I430" t="str">
        <f t="shared" si="6"/>
        <v>AZ18 WHT06_ol45_prof 2</v>
      </c>
      <c r="K430" t="s">
        <v>1249</v>
      </c>
      <c r="L430" s="28">
        <v>44013</v>
      </c>
      <c r="P430">
        <v>46.724910000000001</v>
      </c>
      <c r="Q430">
        <v>40.610520000000001</v>
      </c>
      <c r="R430">
        <v>0.14107</v>
      </c>
      <c r="T430">
        <v>13.65568</v>
      </c>
      <c r="V430" s="27">
        <v>2.0655E-2</v>
      </c>
      <c r="W430">
        <v>1.5914000000000001E-2</v>
      </c>
      <c r="X430">
        <v>2.0920999999999999E-2</v>
      </c>
      <c r="Y430">
        <v>0.16595699999999999</v>
      </c>
      <c r="Z430">
        <v>0.28736</v>
      </c>
      <c r="AA430">
        <v>101.643</v>
      </c>
      <c r="AB430" s="10">
        <v>85.914246924421917</v>
      </c>
      <c r="AD430" s="27">
        <v>-17485.400000000001</v>
      </c>
      <c r="AE430">
        <v>-27133.200000000001</v>
      </c>
      <c r="AF430">
        <v>20</v>
      </c>
      <c r="AP430">
        <v>200.06179169385504</v>
      </c>
    </row>
    <row r="431" spans="1:42" hidden="1" x14ac:dyDescent="0.2">
      <c r="A431" s="24" t="s">
        <v>967</v>
      </c>
      <c r="B431" t="s">
        <v>1230</v>
      </c>
      <c r="C431" t="s">
        <v>1248</v>
      </c>
      <c r="D431" t="s">
        <v>1246</v>
      </c>
      <c r="F431" t="s">
        <v>1257</v>
      </c>
      <c r="G431" t="s">
        <v>1742</v>
      </c>
      <c r="H431" t="s">
        <v>1264</v>
      </c>
      <c r="I431" t="str">
        <f t="shared" si="6"/>
        <v>AZ18 WHT06_ol45_prof 2</v>
      </c>
      <c r="K431" t="s">
        <v>1249</v>
      </c>
      <c r="L431" s="28">
        <v>44013</v>
      </c>
      <c r="P431">
        <v>46.740070000000003</v>
      </c>
      <c r="Q431">
        <v>40.55621</v>
      </c>
      <c r="R431">
        <v>0.14196800000000001</v>
      </c>
      <c r="T431">
        <v>13.65117</v>
      </c>
      <c r="V431" s="27">
        <v>2.4497000000000001E-2</v>
      </c>
      <c r="W431">
        <v>1.753E-3</v>
      </c>
      <c r="X431">
        <v>1.5855000000000001E-2</v>
      </c>
      <c r="Y431">
        <v>0.17486399999999999</v>
      </c>
      <c r="Z431">
        <v>0.28889500000000001</v>
      </c>
      <c r="AA431">
        <v>101.59529999999999</v>
      </c>
      <c r="AB431" s="10">
        <v>85.922167014859454</v>
      </c>
      <c r="AD431" s="27">
        <v>-17486</v>
      </c>
      <c r="AE431">
        <v>-27128</v>
      </c>
      <c r="AF431">
        <v>20</v>
      </c>
      <c r="AP431">
        <v>205.29629262517656</v>
      </c>
    </row>
    <row r="432" spans="1:42" s="51" customFormat="1" hidden="1" x14ac:dyDescent="0.2">
      <c r="A432" s="54" t="s">
        <v>317</v>
      </c>
      <c r="B432" s="51" t="s">
        <v>1231</v>
      </c>
      <c r="C432" s="51" t="s">
        <v>1248</v>
      </c>
      <c r="D432" s="51" t="s">
        <v>1246</v>
      </c>
      <c r="F432" s="51" t="s">
        <v>1254</v>
      </c>
      <c r="H432" s="51" t="s">
        <v>1265</v>
      </c>
      <c r="I432" t="str">
        <f t="shared" si="6"/>
        <v>AZ18 WHT06_ol42_prof 3</v>
      </c>
      <c r="K432" s="51" t="s">
        <v>1249</v>
      </c>
      <c r="L432" s="52">
        <v>44013</v>
      </c>
      <c r="M432" s="51" t="s">
        <v>1525</v>
      </c>
      <c r="N432" s="28" t="s">
        <v>1742</v>
      </c>
      <c r="P432" s="51">
        <v>34.92342</v>
      </c>
      <c r="Q432" s="51">
        <v>32.830959999999997</v>
      </c>
      <c r="R432" s="51">
        <v>0.25311299999999998</v>
      </c>
      <c r="T432" s="51">
        <v>12.011609999999999</v>
      </c>
      <c r="V432" s="55">
        <v>9.8642999999999995E-2</v>
      </c>
      <c r="W432" s="51">
        <v>1.9004E-2</v>
      </c>
      <c r="X432" s="51">
        <v>3.3068E-2</v>
      </c>
      <c r="Y432" s="51">
        <v>0.17222999999999999</v>
      </c>
      <c r="Z432" s="51">
        <v>9.5986000000000002E-2</v>
      </c>
      <c r="AA432" s="51">
        <v>80.438040000000001</v>
      </c>
      <c r="AB432" s="53">
        <v>83.826132970054857</v>
      </c>
      <c r="AD432" s="55">
        <v>-14624</v>
      </c>
      <c r="AE432" s="51">
        <v>-26610</v>
      </c>
      <c r="AF432" s="51">
        <v>20</v>
      </c>
      <c r="AP432" s="51">
        <v>0</v>
      </c>
    </row>
    <row r="433" spans="1:42" s="51" customFormat="1" hidden="1" x14ac:dyDescent="0.2">
      <c r="A433" s="54" t="s">
        <v>968</v>
      </c>
      <c r="B433" s="51" t="s">
        <v>1231</v>
      </c>
      <c r="C433" s="51" t="s">
        <v>1248</v>
      </c>
      <c r="D433" s="51" t="s">
        <v>1246</v>
      </c>
      <c r="F433" s="51" t="s">
        <v>1254</v>
      </c>
      <c r="H433" s="51" t="s">
        <v>1265</v>
      </c>
      <c r="I433" t="str">
        <f t="shared" si="6"/>
        <v>AZ18 WHT06_ol42_prof 3</v>
      </c>
      <c r="K433" s="51" t="s">
        <v>1249</v>
      </c>
      <c r="L433" s="52">
        <v>44013</v>
      </c>
      <c r="M433" s="51" t="s">
        <v>1525</v>
      </c>
      <c r="N433" s="28" t="s">
        <v>1742</v>
      </c>
      <c r="P433" s="51">
        <v>40.613439999999997</v>
      </c>
      <c r="Q433" s="51">
        <v>35.995359999999998</v>
      </c>
      <c r="R433" s="51">
        <v>0.228912</v>
      </c>
      <c r="T433" s="51">
        <v>12.23601</v>
      </c>
      <c r="V433" s="55">
        <v>1.0944000000000001E-2</v>
      </c>
      <c r="X433" s="51">
        <v>1.6435000000000002E-2</v>
      </c>
      <c r="Y433" s="51">
        <v>0.17982300000000001</v>
      </c>
      <c r="Z433" s="51">
        <v>9.0632000000000004E-2</v>
      </c>
      <c r="AA433" s="51">
        <v>89.371570000000006</v>
      </c>
      <c r="AB433" s="53">
        <v>85.542246127571929</v>
      </c>
      <c r="AD433" s="55">
        <v>-14626.7</v>
      </c>
      <c r="AE433" s="51">
        <v>-26614.400000000001</v>
      </c>
      <c r="AF433" s="51">
        <v>20</v>
      </c>
      <c r="AP433" s="51">
        <v>5.1623637996577436</v>
      </c>
    </row>
    <row r="434" spans="1:42" s="51" customFormat="1" hidden="1" x14ac:dyDescent="0.2">
      <c r="A434" s="54" t="s">
        <v>969</v>
      </c>
      <c r="B434" s="51" t="s">
        <v>1231</v>
      </c>
      <c r="C434" s="51" t="s">
        <v>1248</v>
      </c>
      <c r="D434" s="51" t="s">
        <v>1246</v>
      </c>
      <c r="F434" s="51" t="s">
        <v>1254</v>
      </c>
      <c r="H434" s="51" t="s">
        <v>1265</v>
      </c>
      <c r="I434" t="str">
        <f t="shared" si="6"/>
        <v>AZ18 WHT06_ol42_prof 3</v>
      </c>
      <c r="K434" s="51" t="s">
        <v>1249</v>
      </c>
      <c r="L434" s="52">
        <v>44013</v>
      </c>
      <c r="M434" s="51" t="s">
        <v>1525</v>
      </c>
      <c r="N434" s="28" t="s">
        <v>1742</v>
      </c>
      <c r="P434" s="51">
        <v>41.77261</v>
      </c>
      <c r="Q434" s="51">
        <v>36.727080000000001</v>
      </c>
      <c r="R434" s="51">
        <v>0.19578599999999999</v>
      </c>
      <c r="T434" s="51">
        <v>12.186389999999999</v>
      </c>
      <c r="V434" s="55">
        <v>9.8829999999999994E-3</v>
      </c>
      <c r="W434" s="51">
        <v>1.5679999999999999E-3</v>
      </c>
      <c r="X434" s="51">
        <v>1.9123000000000001E-2</v>
      </c>
      <c r="Y434" s="51">
        <v>0.18628800000000001</v>
      </c>
      <c r="Z434" s="51">
        <v>0.122555</v>
      </c>
      <c r="AA434" s="51">
        <v>91.221279999999993</v>
      </c>
      <c r="AB434" s="53">
        <v>85.936011131400164</v>
      </c>
      <c r="AD434" s="55">
        <v>-14629.5</v>
      </c>
      <c r="AE434" s="51">
        <v>-26618.9</v>
      </c>
      <c r="AF434" s="51">
        <v>20</v>
      </c>
      <c r="AP434" s="51">
        <v>10.462363799657359</v>
      </c>
    </row>
    <row r="435" spans="1:42" s="51" customFormat="1" hidden="1" x14ac:dyDescent="0.2">
      <c r="A435" s="54" t="s">
        <v>970</v>
      </c>
      <c r="B435" s="51" t="s">
        <v>1231</v>
      </c>
      <c r="C435" s="51" t="s">
        <v>1248</v>
      </c>
      <c r="D435" s="51" t="s">
        <v>1246</v>
      </c>
      <c r="F435" s="51" t="s">
        <v>1254</v>
      </c>
      <c r="H435" s="51" t="s">
        <v>1265</v>
      </c>
      <c r="I435" t="str">
        <f t="shared" si="6"/>
        <v>AZ18 WHT06_ol42_prof 3</v>
      </c>
      <c r="K435" s="51" t="s">
        <v>1249</v>
      </c>
      <c r="L435" s="52">
        <v>44013</v>
      </c>
      <c r="M435" s="51" t="s">
        <v>1525</v>
      </c>
      <c r="N435" s="28" t="s">
        <v>1742</v>
      </c>
      <c r="P435" s="51">
        <v>42.5413</v>
      </c>
      <c r="Q435" s="51">
        <v>37.335270000000001</v>
      </c>
      <c r="R435" s="51">
        <v>0.185057</v>
      </c>
      <c r="T435" s="51">
        <v>12.02932</v>
      </c>
      <c r="V435" s="55">
        <v>1.119E-2</v>
      </c>
      <c r="W435" s="51">
        <v>6.4609999999999997E-3</v>
      </c>
      <c r="X435" s="51">
        <v>1.4579999999999999E-2</v>
      </c>
      <c r="Y435" s="51">
        <v>0.159742</v>
      </c>
      <c r="Z435" s="51">
        <v>0.120501</v>
      </c>
      <c r="AA435" s="51">
        <v>92.40343</v>
      </c>
      <c r="AB435" s="53">
        <v>86.308960385435043</v>
      </c>
      <c r="AD435" s="55">
        <v>-14632.2</v>
      </c>
      <c r="AE435" s="51">
        <v>-26623.3</v>
      </c>
      <c r="AF435" s="51">
        <v>20</v>
      </c>
      <c r="AP435" s="51">
        <v>15.624727599312003</v>
      </c>
    </row>
    <row r="436" spans="1:42" s="51" customFormat="1" hidden="1" x14ac:dyDescent="0.2">
      <c r="A436" s="54" t="s">
        <v>971</v>
      </c>
      <c r="B436" s="51" t="s">
        <v>1231</v>
      </c>
      <c r="C436" s="51" t="s">
        <v>1248</v>
      </c>
      <c r="D436" s="51" t="s">
        <v>1246</v>
      </c>
      <c r="F436" s="51" t="s">
        <v>1254</v>
      </c>
      <c r="H436" s="51" t="s">
        <v>1265</v>
      </c>
      <c r="I436" t="str">
        <f t="shared" si="6"/>
        <v>AZ18 WHT06_ol42_prof 3</v>
      </c>
      <c r="K436" s="51" t="s">
        <v>1249</v>
      </c>
      <c r="L436" s="52">
        <v>44013</v>
      </c>
      <c r="M436" s="51" t="s">
        <v>1525</v>
      </c>
      <c r="N436" s="28" t="s">
        <v>1742</v>
      </c>
      <c r="P436" s="51">
        <v>43.203449999999997</v>
      </c>
      <c r="Q436" s="51">
        <v>37.850029999999997</v>
      </c>
      <c r="R436" s="51">
        <v>0.17513200000000001</v>
      </c>
      <c r="T436" s="51">
        <v>12.202360000000001</v>
      </c>
      <c r="V436" s="55">
        <v>1.7111999999999999E-2</v>
      </c>
      <c r="W436" s="51">
        <v>6.6950000000000004E-3</v>
      </c>
      <c r="X436" s="51">
        <v>1.5565000000000001E-2</v>
      </c>
      <c r="Y436" s="51">
        <v>0.17424400000000001</v>
      </c>
      <c r="Z436" s="51">
        <v>0.13034200000000001</v>
      </c>
      <c r="AA436" s="51">
        <v>93.774929999999998</v>
      </c>
      <c r="AB436" s="53">
        <v>86.322695419558258</v>
      </c>
      <c r="AD436" s="55">
        <v>-14635</v>
      </c>
      <c r="AE436" s="51">
        <v>-26627.7</v>
      </c>
      <c r="AF436" s="51">
        <v>20</v>
      </c>
      <c r="AP436" s="51">
        <v>20.840089523474958</v>
      </c>
    </row>
    <row r="437" spans="1:42" s="51" customFormat="1" hidden="1" x14ac:dyDescent="0.2">
      <c r="A437" s="54" t="s">
        <v>972</v>
      </c>
      <c r="B437" s="51" t="s">
        <v>1231</v>
      </c>
      <c r="C437" s="51" t="s">
        <v>1248</v>
      </c>
      <c r="D437" s="51" t="s">
        <v>1246</v>
      </c>
      <c r="F437" s="51" t="s">
        <v>1254</v>
      </c>
      <c r="H437" s="51" t="s">
        <v>1265</v>
      </c>
      <c r="I437" t="str">
        <f t="shared" si="6"/>
        <v>AZ18 WHT06_ol42_prof 3</v>
      </c>
      <c r="K437" s="51" t="s">
        <v>1249</v>
      </c>
      <c r="L437" s="52">
        <v>44013</v>
      </c>
      <c r="M437" s="51" t="s">
        <v>1525</v>
      </c>
      <c r="N437" s="28" t="s">
        <v>1742</v>
      </c>
      <c r="P437" s="51">
        <v>43.280799999999999</v>
      </c>
      <c r="Q437" s="51">
        <v>37.868369999999999</v>
      </c>
      <c r="R437" s="51">
        <v>0.15543699999999999</v>
      </c>
      <c r="T437" s="51">
        <v>12.00798</v>
      </c>
      <c r="V437" s="55">
        <v>1.3074000000000001E-2</v>
      </c>
      <c r="W437" s="51">
        <v>5.6810000000000003E-3</v>
      </c>
      <c r="X437" s="51">
        <v>1.336E-2</v>
      </c>
      <c r="Y437" s="51">
        <v>0.15344099999999999</v>
      </c>
      <c r="Z437" s="51">
        <v>0.14806900000000001</v>
      </c>
      <c r="AA437" s="51">
        <v>93.64622</v>
      </c>
      <c r="AB437" s="53">
        <v>86.532044582450922</v>
      </c>
      <c r="AD437" s="55">
        <v>-14637.7</v>
      </c>
      <c r="AE437" s="51">
        <v>-26632.2</v>
      </c>
      <c r="AF437" s="51">
        <v>20</v>
      </c>
      <c r="AP437" s="51">
        <v>26.087946228836103</v>
      </c>
    </row>
    <row r="438" spans="1:42" s="51" customFormat="1" hidden="1" x14ac:dyDescent="0.2">
      <c r="A438" s="54" t="s">
        <v>973</v>
      </c>
      <c r="B438" s="51" t="s">
        <v>1231</v>
      </c>
      <c r="C438" s="51" t="s">
        <v>1248</v>
      </c>
      <c r="D438" s="51" t="s">
        <v>1246</v>
      </c>
      <c r="F438" s="51" t="s">
        <v>1254</v>
      </c>
      <c r="H438" s="51" t="s">
        <v>1265</v>
      </c>
      <c r="I438" t="str">
        <f t="shared" si="6"/>
        <v>AZ18 WHT06_ol42_prof 3</v>
      </c>
      <c r="K438" s="51" t="s">
        <v>1249</v>
      </c>
      <c r="L438" s="52">
        <v>44013</v>
      </c>
      <c r="M438" s="51" t="s">
        <v>1525</v>
      </c>
      <c r="N438" s="28" t="s">
        <v>1742</v>
      </c>
      <c r="P438" s="51">
        <v>43.536960000000001</v>
      </c>
      <c r="Q438" s="51">
        <v>38.06503</v>
      </c>
      <c r="R438" s="51">
        <v>0.14725199999999999</v>
      </c>
      <c r="T438" s="51">
        <v>12.01526</v>
      </c>
      <c r="V438" s="55">
        <v>1.3931000000000001E-2</v>
      </c>
      <c r="W438" s="51">
        <v>8.8679999999999991E-3</v>
      </c>
      <c r="X438" s="51">
        <v>1.6102000000000002E-2</v>
      </c>
      <c r="Y438" s="51">
        <v>0.15623300000000001</v>
      </c>
      <c r="Z438" s="51">
        <v>0.143679</v>
      </c>
      <c r="AA438" s="51">
        <v>94.103309999999993</v>
      </c>
      <c r="AB438" s="53">
        <v>86.593642566271484</v>
      </c>
      <c r="AD438" s="55">
        <v>-14640.5</v>
      </c>
      <c r="AE438" s="51">
        <v>-26636.6</v>
      </c>
      <c r="AF438" s="51">
        <v>20</v>
      </c>
      <c r="AP438" s="51">
        <v>31.303308152995989</v>
      </c>
    </row>
    <row r="439" spans="1:42" s="51" customFormat="1" hidden="1" x14ac:dyDescent="0.2">
      <c r="A439" s="54" t="s">
        <v>974</v>
      </c>
      <c r="B439" s="51" t="s">
        <v>1231</v>
      </c>
      <c r="C439" s="51" t="s">
        <v>1248</v>
      </c>
      <c r="D439" s="51" t="s">
        <v>1246</v>
      </c>
      <c r="F439" s="51" t="s">
        <v>1254</v>
      </c>
      <c r="H439" s="51" t="s">
        <v>1265</v>
      </c>
      <c r="I439" t="str">
        <f t="shared" si="6"/>
        <v>AZ18 WHT06_ol42_prof 3</v>
      </c>
      <c r="K439" s="51" t="s">
        <v>1249</v>
      </c>
      <c r="L439" s="52">
        <v>44013</v>
      </c>
      <c r="M439" s="51" t="s">
        <v>1525</v>
      </c>
      <c r="N439" s="28" t="s">
        <v>1742</v>
      </c>
      <c r="P439" s="51">
        <v>43.499339999999997</v>
      </c>
      <c r="Q439" s="51">
        <v>37.958759999999998</v>
      </c>
      <c r="R439" s="51">
        <v>0.14674300000000001</v>
      </c>
      <c r="T439" s="51">
        <v>11.881320000000001</v>
      </c>
      <c r="V439" s="55">
        <v>2.2256000000000001E-2</v>
      </c>
      <c r="X439" s="51">
        <v>1.6601999999999999E-2</v>
      </c>
      <c r="Y439" s="51">
        <v>0.14654700000000001</v>
      </c>
      <c r="Z439" s="51">
        <v>0.155191</v>
      </c>
      <c r="AA439" s="51">
        <v>93.826769999999996</v>
      </c>
      <c r="AB439" s="53">
        <v>86.713287405450757</v>
      </c>
      <c r="AD439" s="55">
        <v>-14643.2</v>
      </c>
      <c r="AE439" s="51">
        <v>-26641</v>
      </c>
      <c r="AF439" s="51">
        <v>20</v>
      </c>
      <c r="AP439" s="51">
        <v>36.465671952653736</v>
      </c>
    </row>
    <row r="440" spans="1:42" s="51" customFormat="1" hidden="1" x14ac:dyDescent="0.2">
      <c r="A440" s="54" t="s">
        <v>975</v>
      </c>
      <c r="B440" s="51" t="s">
        <v>1231</v>
      </c>
      <c r="C440" s="51" t="s">
        <v>1248</v>
      </c>
      <c r="D440" s="51" t="s">
        <v>1246</v>
      </c>
      <c r="F440" s="51" t="s">
        <v>1254</v>
      </c>
      <c r="H440" s="51" t="s">
        <v>1265</v>
      </c>
      <c r="I440" t="str">
        <f t="shared" si="6"/>
        <v>AZ18 WHT06_ol42_prof 3</v>
      </c>
      <c r="K440" s="51" t="s">
        <v>1249</v>
      </c>
      <c r="L440" s="52">
        <v>44013</v>
      </c>
      <c r="M440" s="51" t="s">
        <v>1525</v>
      </c>
      <c r="N440" s="28" t="s">
        <v>1742</v>
      </c>
      <c r="P440" s="51">
        <v>43.516930000000002</v>
      </c>
      <c r="Q440" s="51">
        <v>37.923729999999999</v>
      </c>
      <c r="R440" s="51">
        <v>0.142456</v>
      </c>
      <c r="T440" s="51">
        <v>11.88045</v>
      </c>
      <c r="V440" s="55">
        <v>1.8395999999999999E-2</v>
      </c>
      <c r="W440" s="51">
        <v>7.4859999999999996E-3</v>
      </c>
      <c r="X440" s="51">
        <v>1.6913999999999998E-2</v>
      </c>
      <c r="Y440" s="51">
        <v>0.14935499999999999</v>
      </c>
      <c r="Z440" s="51">
        <v>0.15620700000000001</v>
      </c>
      <c r="AA440" s="51">
        <v>93.811920000000001</v>
      </c>
      <c r="AB440" s="53">
        <v>86.718788671630847</v>
      </c>
      <c r="AD440" s="55">
        <v>-14645.9</v>
      </c>
      <c r="AE440" s="51">
        <v>-26645.5</v>
      </c>
      <c r="AF440" s="51">
        <v>20</v>
      </c>
      <c r="AP440" s="51">
        <v>41.713528658013942</v>
      </c>
    </row>
    <row r="441" spans="1:42" s="51" customFormat="1" hidden="1" x14ac:dyDescent="0.2">
      <c r="A441" s="54" t="s">
        <v>976</v>
      </c>
      <c r="B441" s="51" t="s">
        <v>1231</v>
      </c>
      <c r="C441" s="51" t="s">
        <v>1248</v>
      </c>
      <c r="D441" s="51" t="s">
        <v>1246</v>
      </c>
      <c r="F441" s="51" t="s">
        <v>1254</v>
      </c>
      <c r="H441" s="51" t="s">
        <v>1265</v>
      </c>
      <c r="I441" t="str">
        <f t="shared" si="6"/>
        <v>AZ18 WHT06_ol42_prof 3</v>
      </c>
      <c r="K441" s="51" t="s">
        <v>1249</v>
      </c>
      <c r="L441" s="52">
        <v>44013</v>
      </c>
      <c r="M441" s="51" t="s">
        <v>1525</v>
      </c>
      <c r="N441" s="28" t="s">
        <v>1742</v>
      </c>
      <c r="P441" s="51">
        <v>43.980460000000001</v>
      </c>
      <c r="Q441" s="51">
        <v>38.133839999999999</v>
      </c>
      <c r="R441" s="51">
        <v>0.13741300000000001</v>
      </c>
      <c r="T441" s="51">
        <v>11.78542</v>
      </c>
      <c r="V441" s="55">
        <v>1.5657999999999998E-2</v>
      </c>
      <c r="W441" s="51">
        <v>5.9160000000000003E-3</v>
      </c>
      <c r="X441" s="51">
        <v>1.0182999999999999E-2</v>
      </c>
      <c r="Y441" s="51">
        <v>0.154387</v>
      </c>
      <c r="Z441" s="51">
        <v>0.18865699999999999</v>
      </c>
      <c r="AA441" s="51">
        <v>94.411929999999998</v>
      </c>
      <c r="AB441" s="53">
        <v>86.931851329973284</v>
      </c>
      <c r="AD441" s="55">
        <v>-14648.7</v>
      </c>
      <c r="AE441" s="51">
        <v>-26649.9</v>
      </c>
      <c r="AF441" s="51">
        <v>20</v>
      </c>
      <c r="AP441" s="51">
        <v>46.928890582177871</v>
      </c>
    </row>
    <row r="442" spans="1:42" s="51" customFormat="1" hidden="1" x14ac:dyDescent="0.2">
      <c r="A442" s="54" t="s">
        <v>977</v>
      </c>
      <c r="B442" s="51" t="s">
        <v>1231</v>
      </c>
      <c r="C442" s="51" t="s">
        <v>1248</v>
      </c>
      <c r="D442" s="51" t="s">
        <v>1246</v>
      </c>
      <c r="F442" s="51" t="s">
        <v>1254</v>
      </c>
      <c r="H442" s="51" t="s">
        <v>1265</v>
      </c>
      <c r="I442" t="str">
        <f t="shared" si="6"/>
        <v>AZ18 WHT06_ol42_prof 3</v>
      </c>
      <c r="K442" s="51" t="s">
        <v>1249</v>
      </c>
      <c r="L442" s="52">
        <v>44013</v>
      </c>
      <c r="M442" s="51" t="s">
        <v>1525</v>
      </c>
      <c r="N442" s="28" t="s">
        <v>1742</v>
      </c>
      <c r="P442" s="51">
        <v>44.133870000000002</v>
      </c>
      <c r="Q442" s="51">
        <v>38.241070000000001</v>
      </c>
      <c r="R442" s="51">
        <v>0.133994</v>
      </c>
      <c r="T442" s="51">
        <v>11.824120000000001</v>
      </c>
      <c r="V442" s="55">
        <v>1.6652E-2</v>
      </c>
      <c r="W442" s="51">
        <v>1.7513000000000001E-2</v>
      </c>
      <c r="X442" s="51">
        <v>1.3424999999999999E-2</v>
      </c>
      <c r="Y442" s="51">
        <v>0.15518699999999999</v>
      </c>
      <c r="Z442" s="51">
        <v>0.17368700000000001</v>
      </c>
      <c r="AA442" s="51">
        <v>94.709530000000001</v>
      </c>
      <c r="AB442" s="53">
        <v>86.934155307691867</v>
      </c>
      <c r="AD442" s="55">
        <v>-14651.4</v>
      </c>
      <c r="AE442" s="51">
        <v>-26654.3</v>
      </c>
      <c r="AF442" s="51">
        <v>20</v>
      </c>
      <c r="AP442" s="51">
        <v>52.091254381831561</v>
      </c>
    </row>
    <row r="443" spans="1:42" s="51" customFormat="1" hidden="1" x14ac:dyDescent="0.2">
      <c r="A443" s="54" t="s">
        <v>978</v>
      </c>
      <c r="B443" s="51" t="s">
        <v>1231</v>
      </c>
      <c r="C443" s="51" t="s">
        <v>1248</v>
      </c>
      <c r="D443" s="51" t="s">
        <v>1246</v>
      </c>
      <c r="F443" s="51" t="s">
        <v>1254</v>
      </c>
      <c r="H443" s="51" t="s">
        <v>1265</v>
      </c>
      <c r="I443" t="str">
        <f t="shared" si="6"/>
        <v>AZ18 WHT06_ol42_prof 3</v>
      </c>
      <c r="K443" s="51" t="s">
        <v>1249</v>
      </c>
      <c r="L443" s="52">
        <v>44013</v>
      </c>
      <c r="M443" s="51" t="s">
        <v>1525</v>
      </c>
      <c r="N443" s="28" t="s">
        <v>1742</v>
      </c>
      <c r="P443" s="51">
        <v>44.140090000000001</v>
      </c>
      <c r="Q443" s="51">
        <v>38.307630000000003</v>
      </c>
      <c r="R443" s="51">
        <v>0.124319</v>
      </c>
      <c r="T443" s="51">
        <v>11.5654</v>
      </c>
      <c r="V443" s="55">
        <v>1.6168999999999999E-2</v>
      </c>
      <c r="W443" s="51">
        <v>1.2807000000000001E-2</v>
      </c>
      <c r="X443" s="51">
        <v>1.2333999999999999E-2</v>
      </c>
      <c r="Y443" s="51">
        <v>0.13941999999999999</v>
      </c>
      <c r="Z443" s="51">
        <v>0.19245699999999999</v>
      </c>
      <c r="AA443" s="51">
        <v>94.510630000000006</v>
      </c>
      <c r="AB443" s="53">
        <v>87.184985715706759</v>
      </c>
      <c r="AD443" s="55">
        <v>-14654.2</v>
      </c>
      <c r="AE443" s="51">
        <v>-26658.7</v>
      </c>
      <c r="AF443" s="51">
        <v>20</v>
      </c>
      <c r="AP443" s="51">
        <v>57.30661630599549</v>
      </c>
    </row>
    <row r="444" spans="1:42" s="51" customFormat="1" hidden="1" x14ac:dyDescent="0.2">
      <c r="A444" s="54" t="s">
        <v>979</v>
      </c>
      <c r="B444" s="51" t="s">
        <v>1231</v>
      </c>
      <c r="C444" s="51" t="s">
        <v>1248</v>
      </c>
      <c r="D444" s="51" t="s">
        <v>1246</v>
      </c>
      <c r="F444" s="51" t="s">
        <v>1254</v>
      </c>
      <c r="H444" s="51" t="s">
        <v>1265</v>
      </c>
      <c r="I444" t="str">
        <f t="shared" si="6"/>
        <v>AZ18 WHT06_ol42_prof 3</v>
      </c>
      <c r="K444" s="51" t="s">
        <v>1249</v>
      </c>
      <c r="L444" s="52">
        <v>44013</v>
      </c>
      <c r="M444" s="51" t="s">
        <v>1525</v>
      </c>
      <c r="N444" s="28" t="s">
        <v>1742</v>
      </c>
      <c r="P444" s="51">
        <v>44.215060000000001</v>
      </c>
      <c r="Q444" s="51">
        <v>38.280700000000003</v>
      </c>
      <c r="R444" s="51">
        <v>0.12921299999999999</v>
      </c>
      <c r="T444" s="51">
        <v>11.45204</v>
      </c>
      <c r="V444" s="55">
        <v>1.5886999999999998E-2</v>
      </c>
      <c r="X444" s="51">
        <v>8.0510000000000009E-3</v>
      </c>
      <c r="Y444" s="51">
        <v>0.151671</v>
      </c>
      <c r="Z444" s="51">
        <v>0.19150200000000001</v>
      </c>
      <c r="AA444" s="51">
        <v>94.444149999999993</v>
      </c>
      <c r="AB444" s="53">
        <v>87.31344000782407</v>
      </c>
      <c r="AD444" s="55">
        <v>-14656.9</v>
      </c>
      <c r="AE444" s="51">
        <v>-26663.200000000001</v>
      </c>
      <c r="AF444" s="51">
        <v>20</v>
      </c>
      <c r="AP444" s="51">
        <v>62.554473011355697</v>
      </c>
    </row>
    <row r="445" spans="1:42" s="51" customFormat="1" hidden="1" x14ac:dyDescent="0.2">
      <c r="A445" s="54" t="s">
        <v>980</v>
      </c>
      <c r="B445" s="51" t="s">
        <v>1231</v>
      </c>
      <c r="C445" s="51" t="s">
        <v>1248</v>
      </c>
      <c r="D445" s="51" t="s">
        <v>1246</v>
      </c>
      <c r="F445" s="51" t="s">
        <v>1254</v>
      </c>
      <c r="H445" s="51" t="s">
        <v>1265</v>
      </c>
      <c r="I445" t="str">
        <f t="shared" si="6"/>
        <v>AZ18 WHT06_ol42_prof 3</v>
      </c>
      <c r="K445" s="51" t="s">
        <v>1249</v>
      </c>
      <c r="L445" s="52">
        <v>44013</v>
      </c>
      <c r="M445" s="51" t="s">
        <v>1525</v>
      </c>
      <c r="N445" s="28" t="s">
        <v>1742</v>
      </c>
      <c r="P445" s="51">
        <v>44.448860000000003</v>
      </c>
      <c r="Q445" s="51">
        <v>38.334029999999998</v>
      </c>
      <c r="R445" s="51">
        <v>0.13680400000000001</v>
      </c>
      <c r="T445" s="51">
        <v>11.32368</v>
      </c>
      <c r="V445" s="55">
        <v>1.6087000000000001E-2</v>
      </c>
      <c r="W445" s="51">
        <v>8.4189999999999994E-3</v>
      </c>
      <c r="X445" s="51">
        <v>1.7033E-2</v>
      </c>
      <c r="Y445" s="51">
        <v>0.13508100000000001</v>
      </c>
      <c r="Z445" s="51">
        <v>0.18093600000000001</v>
      </c>
      <c r="AA445" s="51">
        <v>94.600930000000005</v>
      </c>
      <c r="AB445" s="53">
        <v>87.49559498670385</v>
      </c>
      <c r="AD445" s="55">
        <v>-14659.7</v>
      </c>
      <c r="AE445" s="51">
        <v>-26667.599999999999</v>
      </c>
      <c r="AF445" s="51">
        <v>20</v>
      </c>
      <c r="AP445" s="51">
        <v>67.769834935516556</v>
      </c>
    </row>
    <row r="446" spans="1:42" s="51" customFormat="1" hidden="1" x14ac:dyDescent="0.2">
      <c r="A446" s="54" t="s">
        <v>981</v>
      </c>
      <c r="B446" s="51" t="s">
        <v>1231</v>
      </c>
      <c r="C446" s="51" t="s">
        <v>1248</v>
      </c>
      <c r="D446" s="51" t="s">
        <v>1246</v>
      </c>
      <c r="F446" s="51" t="s">
        <v>1254</v>
      </c>
      <c r="H446" s="51" t="s">
        <v>1265</v>
      </c>
      <c r="I446" t="str">
        <f t="shared" si="6"/>
        <v>AZ18 WHT06_ol42_prof 3</v>
      </c>
      <c r="K446" s="51" t="s">
        <v>1249</v>
      </c>
      <c r="L446" s="52">
        <v>44013</v>
      </c>
      <c r="M446" s="51" t="s">
        <v>1525</v>
      </c>
      <c r="N446" s="28" t="s">
        <v>1742</v>
      </c>
      <c r="P446" s="51">
        <v>44.682670000000002</v>
      </c>
      <c r="Q446" s="51">
        <v>38.464550000000003</v>
      </c>
      <c r="R446" s="51">
        <v>0.12731400000000001</v>
      </c>
      <c r="T446" s="51">
        <v>11.238960000000001</v>
      </c>
      <c r="V446" s="55">
        <v>1.7250000000000001E-2</v>
      </c>
      <c r="W446" s="51">
        <v>3.7929999999999999E-3</v>
      </c>
      <c r="X446" s="51">
        <v>1.3382E-2</v>
      </c>
      <c r="Y446" s="51">
        <v>0.14590500000000001</v>
      </c>
      <c r="Z446" s="51">
        <v>0.20526900000000001</v>
      </c>
      <c r="AA446" s="51">
        <v>94.899100000000004</v>
      </c>
      <c r="AB446" s="53">
        <v>87.63448951944963</v>
      </c>
      <c r="AD446" s="55">
        <v>-14662.4</v>
      </c>
      <c r="AE446" s="51">
        <v>-26672</v>
      </c>
      <c r="AF446" s="51">
        <v>20</v>
      </c>
      <c r="AP446" s="51">
        <v>72.932198735173344</v>
      </c>
    </row>
    <row r="447" spans="1:42" s="51" customFormat="1" hidden="1" x14ac:dyDescent="0.2">
      <c r="A447" s="54" t="s">
        <v>982</v>
      </c>
      <c r="B447" s="51" t="s">
        <v>1231</v>
      </c>
      <c r="C447" s="51" t="s">
        <v>1248</v>
      </c>
      <c r="D447" s="51" t="s">
        <v>1246</v>
      </c>
      <c r="F447" s="51" t="s">
        <v>1254</v>
      </c>
      <c r="H447" s="51" t="s">
        <v>1265</v>
      </c>
      <c r="I447" t="str">
        <f t="shared" si="6"/>
        <v>AZ18 WHT06_ol42_prof 3</v>
      </c>
      <c r="K447" s="51" t="s">
        <v>1249</v>
      </c>
      <c r="L447" s="52">
        <v>44013</v>
      </c>
      <c r="M447" s="51" t="s">
        <v>1525</v>
      </c>
      <c r="N447" s="28" t="s">
        <v>1742</v>
      </c>
      <c r="P447" s="51">
        <v>44.893709999999999</v>
      </c>
      <c r="Q447" s="51">
        <v>38.490560000000002</v>
      </c>
      <c r="R447" s="51">
        <v>0.12486800000000001</v>
      </c>
      <c r="T447" s="51">
        <v>11.04888</v>
      </c>
      <c r="V447" s="55">
        <v>1.4506E-2</v>
      </c>
      <c r="W447" s="51">
        <v>8.3320000000000009E-3</v>
      </c>
      <c r="X447" s="51">
        <v>9.7870000000000006E-3</v>
      </c>
      <c r="Y447" s="51">
        <v>0.140709</v>
      </c>
      <c r="Z447" s="51">
        <v>0.21467900000000001</v>
      </c>
      <c r="AA447" s="51">
        <v>94.946029999999993</v>
      </c>
      <c r="AB447" s="53">
        <v>87.868465283882884</v>
      </c>
      <c r="AD447" s="55">
        <v>-14665.1</v>
      </c>
      <c r="AE447" s="51">
        <v>-26676.5</v>
      </c>
      <c r="AF447" s="51">
        <v>20</v>
      </c>
      <c r="AP447" s="51">
        <v>78.180055440534488</v>
      </c>
    </row>
    <row r="448" spans="1:42" s="51" customFormat="1" hidden="1" x14ac:dyDescent="0.2">
      <c r="A448" s="54" t="s">
        <v>983</v>
      </c>
      <c r="B448" s="51" t="s">
        <v>1231</v>
      </c>
      <c r="C448" s="51" t="s">
        <v>1248</v>
      </c>
      <c r="D448" s="51" t="s">
        <v>1246</v>
      </c>
      <c r="F448" s="51" t="s">
        <v>1254</v>
      </c>
      <c r="H448" s="51" t="s">
        <v>1265</v>
      </c>
      <c r="I448" t="str">
        <f t="shared" si="6"/>
        <v>AZ18 WHT06_ol42_prof 3</v>
      </c>
      <c r="K448" s="51" t="s">
        <v>1249</v>
      </c>
      <c r="L448" s="52">
        <v>44013</v>
      </c>
      <c r="M448" s="51" t="s">
        <v>1525</v>
      </c>
      <c r="N448" s="28" t="s">
        <v>1742</v>
      </c>
      <c r="P448" s="51">
        <v>44.981780000000001</v>
      </c>
      <c r="Q448" s="51">
        <v>38.549979999999998</v>
      </c>
      <c r="R448" s="51">
        <v>0.128113</v>
      </c>
      <c r="T448" s="51">
        <v>10.840020000000001</v>
      </c>
      <c r="V448" s="55">
        <v>1.7062000000000001E-2</v>
      </c>
      <c r="W448" s="51">
        <v>5.0930000000000003E-3</v>
      </c>
      <c r="X448" s="51">
        <v>1.1934999999999999E-2</v>
      </c>
      <c r="Y448" s="51">
        <v>0.13492499999999999</v>
      </c>
      <c r="Z448" s="51">
        <v>0.20505699999999999</v>
      </c>
      <c r="AA448" s="51">
        <v>94.87397</v>
      </c>
      <c r="AB448" s="53">
        <v>88.091006040859284</v>
      </c>
      <c r="AD448" s="55">
        <v>-14667.9</v>
      </c>
      <c r="AE448" s="51">
        <v>-26680.9</v>
      </c>
      <c r="AF448" s="51">
        <v>20</v>
      </c>
      <c r="AP448" s="51">
        <v>83.395417364697451</v>
      </c>
    </row>
    <row r="449" spans="1:42" s="51" customFormat="1" hidden="1" x14ac:dyDescent="0.2">
      <c r="A449" s="54" t="s">
        <v>984</v>
      </c>
      <c r="B449" s="51" t="s">
        <v>1231</v>
      </c>
      <c r="C449" s="51" t="s">
        <v>1248</v>
      </c>
      <c r="D449" s="51" t="s">
        <v>1246</v>
      </c>
      <c r="F449" s="51" t="s">
        <v>1254</v>
      </c>
      <c r="H449" s="51" t="s">
        <v>1265</v>
      </c>
      <c r="I449" t="str">
        <f t="shared" si="6"/>
        <v>AZ18 WHT06_ol42_prof 3</v>
      </c>
      <c r="K449" s="51" t="s">
        <v>1249</v>
      </c>
      <c r="L449" s="52">
        <v>44013</v>
      </c>
      <c r="M449" s="51" t="s">
        <v>1525</v>
      </c>
      <c r="N449" s="28" t="s">
        <v>1742</v>
      </c>
      <c r="P449" s="51">
        <v>45.14669</v>
      </c>
      <c r="Q449" s="51">
        <v>38.679650000000002</v>
      </c>
      <c r="R449" s="51">
        <v>0.124749</v>
      </c>
      <c r="T449" s="51">
        <v>10.749639999999999</v>
      </c>
      <c r="V449" s="55">
        <v>1.9463999999999999E-2</v>
      </c>
      <c r="W449" s="51">
        <v>1.1481999999999999E-2</v>
      </c>
      <c r="X449" s="51">
        <v>1.1483999999999999E-2</v>
      </c>
      <c r="Y449" s="51">
        <v>0.157996</v>
      </c>
      <c r="Z449" s="51">
        <v>0.233066</v>
      </c>
      <c r="AA449" s="51">
        <v>95.134219999999999</v>
      </c>
      <c r="AB449" s="53">
        <v>88.216657312226701</v>
      </c>
      <c r="AD449" s="55">
        <v>-14670.6</v>
      </c>
      <c r="AE449" s="51">
        <v>-26685.3</v>
      </c>
      <c r="AF449" s="51">
        <v>20</v>
      </c>
      <c r="AP449" s="51">
        <v>88.557781164352093</v>
      </c>
    </row>
    <row r="450" spans="1:42" s="51" customFormat="1" hidden="1" x14ac:dyDescent="0.2">
      <c r="A450" s="54" t="s">
        <v>985</v>
      </c>
      <c r="B450" s="51" t="s">
        <v>1231</v>
      </c>
      <c r="C450" s="51" t="s">
        <v>1248</v>
      </c>
      <c r="D450" s="51" t="s">
        <v>1246</v>
      </c>
      <c r="F450" s="51" t="s">
        <v>1254</v>
      </c>
      <c r="H450" s="51" t="s">
        <v>1265</v>
      </c>
      <c r="I450" t="str">
        <f t="shared" si="6"/>
        <v>AZ18 WHT06_ol42_prof 3</v>
      </c>
      <c r="K450" s="51" t="s">
        <v>1249</v>
      </c>
      <c r="L450" s="52">
        <v>44013</v>
      </c>
      <c r="M450" s="51" t="s">
        <v>1525</v>
      </c>
      <c r="N450" s="28" t="s">
        <v>1742</v>
      </c>
      <c r="P450" s="51">
        <v>45.468719999999998</v>
      </c>
      <c r="Q450" s="51">
        <v>38.68788</v>
      </c>
      <c r="R450" s="51">
        <v>0.13488800000000001</v>
      </c>
      <c r="T450" s="51">
        <v>10.523999999999999</v>
      </c>
      <c r="V450" s="55">
        <v>2.0351000000000001E-2</v>
      </c>
      <c r="X450" s="51">
        <v>6.5199999999999998E-3</v>
      </c>
      <c r="Y450" s="51">
        <v>0.14752899999999999</v>
      </c>
      <c r="Z450" s="51">
        <v>0.23637900000000001</v>
      </c>
      <c r="AA450" s="51">
        <v>95.226290000000006</v>
      </c>
      <c r="AB450" s="53">
        <v>88.50788428652406</v>
      </c>
      <c r="AD450" s="55">
        <v>-14673.4</v>
      </c>
      <c r="AE450" s="51">
        <v>-26689.8</v>
      </c>
      <c r="AF450" s="51">
        <v>20</v>
      </c>
      <c r="AP450" s="51">
        <v>93.857781164351707</v>
      </c>
    </row>
    <row r="451" spans="1:42" s="51" customFormat="1" hidden="1" x14ac:dyDescent="0.2">
      <c r="A451" s="54" t="s">
        <v>986</v>
      </c>
      <c r="B451" s="51" t="s">
        <v>1231</v>
      </c>
      <c r="C451" s="51" t="s">
        <v>1248</v>
      </c>
      <c r="D451" s="51" t="s">
        <v>1246</v>
      </c>
      <c r="F451" s="51" t="s">
        <v>1254</v>
      </c>
      <c r="H451" s="51" t="s">
        <v>1265</v>
      </c>
      <c r="I451" t="str">
        <f t="shared" ref="I451:I514" si="7">_xlfn.CONCAT(K451,"_",F451,"_",H451)</f>
        <v>AZ18 WHT06_ol42_prof 3</v>
      </c>
      <c r="K451" s="51" t="s">
        <v>1249</v>
      </c>
      <c r="L451" s="52">
        <v>44013</v>
      </c>
      <c r="M451" s="51" t="s">
        <v>1525</v>
      </c>
      <c r="N451" s="28" t="s">
        <v>1742</v>
      </c>
      <c r="P451" s="51">
        <v>45.450940000000003</v>
      </c>
      <c r="Q451" s="51">
        <v>38.563070000000003</v>
      </c>
      <c r="R451" s="51">
        <v>0.122669</v>
      </c>
      <c r="T451" s="51">
        <v>10.48199</v>
      </c>
      <c r="V451" s="55">
        <v>1.6722000000000001E-2</v>
      </c>
      <c r="W451" s="51">
        <v>1.2E-2</v>
      </c>
      <c r="X451" s="51">
        <v>1.6794E-2</v>
      </c>
      <c r="Y451" s="51">
        <v>0.12442599999999999</v>
      </c>
      <c r="Z451" s="51">
        <v>0.25084699999999999</v>
      </c>
      <c r="AA451" s="51">
        <v>95.039460000000005</v>
      </c>
      <c r="AB451" s="53">
        <v>88.544536881948403</v>
      </c>
      <c r="AD451" s="55">
        <v>-14676.1</v>
      </c>
      <c r="AE451" s="51">
        <v>-26694.2</v>
      </c>
      <c r="AF451" s="51">
        <v>20</v>
      </c>
      <c r="AP451" s="51">
        <v>99.020144964009447</v>
      </c>
    </row>
    <row r="452" spans="1:42" s="51" customFormat="1" hidden="1" x14ac:dyDescent="0.2">
      <c r="A452" s="54" t="s">
        <v>987</v>
      </c>
      <c r="B452" s="51" t="s">
        <v>1231</v>
      </c>
      <c r="C452" s="51" t="s">
        <v>1248</v>
      </c>
      <c r="D452" s="51" t="s">
        <v>1246</v>
      </c>
      <c r="F452" s="51" t="s">
        <v>1254</v>
      </c>
      <c r="H452" s="51" t="s">
        <v>1265</v>
      </c>
      <c r="I452" t="str">
        <f t="shared" si="7"/>
        <v>AZ18 WHT06_ol42_prof 3</v>
      </c>
      <c r="K452" s="51" t="s">
        <v>1249</v>
      </c>
      <c r="L452" s="52">
        <v>44013</v>
      </c>
      <c r="M452" s="51" t="s">
        <v>1525</v>
      </c>
      <c r="N452" s="28" t="s">
        <v>1742</v>
      </c>
      <c r="P452" s="51">
        <v>45.536239999999999</v>
      </c>
      <c r="Q452" s="51">
        <v>38.68439</v>
      </c>
      <c r="R452" s="51">
        <v>0.12747</v>
      </c>
      <c r="T452" s="51">
        <v>10.2866</v>
      </c>
      <c r="V452" s="55">
        <v>1.8959E-2</v>
      </c>
      <c r="W452" s="51">
        <v>1.9094E-2</v>
      </c>
      <c r="X452" s="51">
        <v>1.4074E-2</v>
      </c>
      <c r="Y452" s="51">
        <v>0.15482199999999999</v>
      </c>
      <c r="Z452" s="51">
        <v>0.248447</v>
      </c>
      <c r="AA452" s="51">
        <v>95.090100000000007</v>
      </c>
      <c r="AB452" s="53">
        <v>88.752748363200752</v>
      </c>
      <c r="AD452" s="55">
        <v>-14678.8</v>
      </c>
      <c r="AE452" s="51">
        <v>-26698.6</v>
      </c>
      <c r="AF452" s="51">
        <v>20</v>
      </c>
      <c r="AP452" s="51">
        <v>104.18250876366314</v>
      </c>
    </row>
    <row r="453" spans="1:42" s="51" customFormat="1" hidden="1" x14ac:dyDescent="0.2">
      <c r="A453" s="54" t="s">
        <v>988</v>
      </c>
      <c r="B453" s="51" t="s">
        <v>1231</v>
      </c>
      <c r="C453" s="51" t="s">
        <v>1248</v>
      </c>
      <c r="D453" s="51" t="s">
        <v>1246</v>
      </c>
      <c r="F453" s="51" t="s">
        <v>1254</v>
      </c>
      <c r="H453" s="51" t="s">
        <v>1265</v>
      </c>
      <c r="I453" t="str">
        <f t="shared" si="7"/>
        <v>AZ18 WHT06_ol42_prof 3</v>
      </c>
      <c r="K453" s="51" t="s">
        <v>1249</v>
      </c>
      <c r="L453" s="52">
        <v>44013</v>
      </c>
      <c r="M453" s="51" t="s">
        <v>1525</v>
      </c>
      <c r="N453" s="28" t="s">
        <v>1742</v>
      </c>
      <c r="P453" s="51">
        <v>45.582729999999998</v>
      </c>
      <c r="Q453" s="51">
        <v>38.801540000000003</v>
      </c>
      <c r="R453" s="51">
        <v>0.12812399999999999</v>
      </c>
      <c r="T453" s="51">
        <v>10.423260000000001</v>
      </c>
      <c r="V453" s="55">
        <v>1.8780000000000002E-2</v>
      </c>
      <c r="W453" s="51">
        <v>9.7300000000000002E-4</v>
      </c>
      <c r="X453" s="51">
        <v>8.2850000000000007E-3</v>
      </c>
      <c r="Y453" s="51">
        <v>0.14446200000000001</v>
      </c>
      <c r="Z453" s="51">
        <v>0.234152</v>
      </c>
      <c r="AA453" s="51">
        <v>95.342320000000001</v>
      </c>
      <c r="AB453" s="53">
        <v>88.630608608391952</v>
      </c>
      <c r="AD453" s="55">
        <v>-14681.6</v>
      </c>
      <c r="AE453" s="51">
        <v>-26703.1</v>
      </c>
      <c r="AF453" s="51">
        <v>20</v>
      </c>
      <c r="AP453" s="51">
        <v>109.48250876366372</v>
      </c>
    </row>
    <row r="454" spans="1:42" s="51" customFormat="1" hidden="1" x14ac:dyDescent="0.2">
      <c r="A454" s="54" t="s">
        <v>989</v>
      </c>
      <c r="B454" s="51" t="s">
        <v>1231</v>
      </c>
      <c r="C454" s="51" t="s">
        <v>1248</v>
      </c>
      <c r="D454" s="51" t="s">
        <v>1246</v>
      </c>
      <c r="F454" s="51" t="s">
        <v>1254</v>
      </c>
      <c r="H454" s="51" t="s">
        <v>1265</v>
      </c>
      <c r="I454" t="str">
        <f t="shared" si="7"/>
        <v>AZ18 WHT06_ol42_prof 3</v>
      </c>
      <c r="K454" s="51" t="s">
        <v>1249</v>
      </c>
      <c r="L454" s="52">
        <v>44013</v>
      </c>
      <c r="M454" s="51" t="s">
        <v>1525</v>
      </c>
      <c r="N454" s="28" t="s">
        <v>1742</v>
      </c>
      <c r="P454" s="51">
        <v>45.758949999999999</v>
      </c>
      <c r="Q454" s="51">
        <v>38.810589999999998</v>
      </c>
      <c r="R454" s="51">
        <v>0.115772</v>
      </c>
      <c r="T454" s="51">
        <v>10.248620000000001</v>
      </c>
      <c r="V454" s="55">
        <v>2.3761999999999998E-2</v>
      </c>
      <c r="W454" s="51">
        <v>1.094E-2</v>
      </c>
      <c r="X454" s="51">
        <v>1.4022E-2</v>
      </c>
      <c r="Y454" s="51">
        <v>0.128109</v>
      </c>
      <c r="Z454" s="51">
        <v>0.25276799999999999</v>
      </c>
      <c r="AA454" s="51">
        <v>95.363529999999997</v>
      </c>
      <c r="AB454" s="53">
        <v>88.838093850539195</v>
      </c>
      <c r="AD454" s="55">
        <v>-14684.3</v>
      </c>
      <c r="AE454" s="51">
        <v>-26707.5</v>
      </c>
      <c r="AF454" s="51">
        <v>20</v>
      </c>
      <c r="AP454" s="51">
        <v>114.6448725633205</v>
      </c>
    </row>
    <row r="455" spans="1:42" s="51" customFormat="1" hidden="1" x14ac:dyDescent="0.2">
      <c r="A455" s="54" t="s">
        <v>990</v>
      </c>
      <c r="B455" s="51" t="s">
        <v>1231</v>
      </c>
      <c r="C455" s="51" t="s">
        <v>1248</v>
      </c>
      <c r="D455" s="51" t="s">
        <v>1246</v>
      </c>
      <c r="F455" s="51" t="s">
        <v>1254</v>
      </c>
      <c r="H455" s="51" t="s">
        <v>1265</v>
      </c>
      <c r="I455" t="str">
        <f t="shared" si="7"/>
        <v>AZ18 WHT06_ol42_prof 3</v>
      </c>
      <c r="K455" s="51" t="s">
        <v>1249</v>
      </c>
      <c r="L455" s="52">
        <v>44013</v>
      </c>
      <c r="M455" s="51" t="s">
        <v>1525</v>
      </c>
      <c r="N455" s="28" t="s">
        <v>1742</v>
      </c>
      <c r="P455" s="51">
        <v>45.800530000000002</v>
      </c>
      <c r="Q455" s="51">
        <v>38.862070000000003</v>
      </c>
      <c r="R455" s="51">
        <v>0.13425899999999999</v>
      </c>
      <c r="T455" s="51">
        <v>10.30545</v>
      </c>
      <c r="V455" s="55">
        <v>1.3904E-2</v>
      </c>
      <c r="W455" s="51">
        <v>7.3689999999999997E-3</v>
      </c>
      <c r="X455" s="51">
        <v>7.3860000000000002E-3</v>
      </c>
      <c r="Y455" s="51">
        <v>0.13646</v>
      </c>
      <c r="Z455" s="51">
        <v>0.23988699999999999</v>
      </c>
      <c r="AA455" s="51">
        <v>95.507310000000004</v>
      </c>
      <c r="AB455" s="53">
        <v>88.792179320952599</v>
      </c>
      <c r="AD455" s="55">
        <v>-14687.1</v>
      </c>
      <c r="AE455" s="51">
        <v>-26711.9</v>
      </c>
      <c r="AF455" s="51">
        <v>20</v>
      </c>
      <c r="AP455" s="51">
        <v>119.86023448748443</v>
      </c>
    </row>
    <row r="456" spans="1:42" s="51" customFormat="1" hidden="1" x14ac:dyDescent="0.2">
      <c r="A456" s="54" t="s">
        <v>991</v>
      </c>
      <c r="B456" s="51" t="s">
        <v>1231</v>
      </c>
      <c r="C456" s="51" t="s">
        <v>1248</v>
      </c>
      <c r="D456" s="51" t="s">
        <v>1246</v>
      </c>
      <c r="F456" s="51" t="s">
        <v>1254</v>
      </c>
      <c r="H456" s="51" t="s">
        <v>1265</v>
      </c>
      <c r="I456" t="str">
        <f t="shared" si="7"/>
        <v>AZ18 WHT06_ol42_prof 3</v>
      </c>
      <c r="K456" s="51" t="s">
        <v>1249</v>
      </c>
      <c r="L456" s="52">
        <v>44013</v>
      </c>
      <c r="M456" s="51" t="s">
        <v>1525</v>
      </c>
      <c r="N456" s="28" t="s">
        <v>1742</v>
      </c>
      <c r="P456" s="51">
        <v>45.685099999999998</v>
      </c>
      <c r="Q456" s="51">
        <v>38.948790000000002</v>
      </c>
      <c r="R456" s="51">
        <v>0.12328600000000001</v>
      </c>
      <c r="T456" s="51">
        <v>10.421340000000001</v>
      </c>
      <c r="V456" s="55">
        <v>2.1533E-2</v>
      </c>
      <c r="W456" s="51">
        <v>5.2830000000000004E-3</v>
      </c>
      <c r="X456" s="51">
        <v>1.5986E-2</v>
      </c>
      <c r="Y456" s="51">
        <v>0.148675</v>
      </c>
      <c r="Z456" s="51">
        <v>0.25492399999999998</v>
      </c>
      <c r="AA456" s="51">
        <v>95.624920000000003</v>
      </c>
      <c r="AB456" s="53">
        <v>88.65505435796301</v>
      </c>
      <c r="AD456" s="55">
        <v>-14689.8</v>
      </c>
      <c r="AE456" s="51">
        <v>-26716.3</v>
      </c>
      <c r="AF456" s="51">
        <v>20</v>
      </c>
      <c r="AP456" s="51">
        <v>125.02259828713812</v>
      </c>
    </row>
    <row r="457" spans="1:42" s="51" customFormat="1" hidden="1" x14ac:dyDescent="0.2">
      <c r="A457" s="54" t="s">
        <v>992</v>
      </c>
      <c r="B457" s="51" t="s">
        <v>1231</v>
      </c>
      <c r="C457" s="51" t="s">
        <v>1248</v>
      </c>
      <c r="D457" s="51" t="s">
        <v>1246</v>
      </c>
      <c r="F457" s="51" t="s">
        <v>1254</v>
      </c>
      <c r="H457" s="51" t="s">
        <v>1265</v>
      </c>
      <c r="I457" t="str">
        <f t="shared" si="7"/>
        <v>AZ18 WHT06_ol42_prof 3</v>
      </c>
      <c r="K457" s="51" t="s">
        <v>1249</v>
      </c>
      <c r="L457" s="52">
        <v>44013</v>
      </c>
      <c r="M457" s="51" t="s">
        <v>1525</v>
      </c>
      <c r="N457" s="28" t="s">
        <v>1742</v>
      </c>
      <c r="P457" s="51">
        <v>45.631259999999997</v>
      </c>
      <c r="Q457" s="51">
        <v>38.836089999999999</v>
      </c>
      <c r="R457" s="51">
        <v>0.11915000000000001</v>
      </c>
      <c r="T457" s="51">
        <v>10.26088</v>
      </c>
      <c r="V457" s="55">
        <v>1.3209E-2</v>
      </c>
      <c r="W457" s="51">
        <v>1.0475999999999999E-2</v>
      </c>
      <c r="X457" s="51">
        <v>4.5649999999999996E-3</v>
      </c>
      <c r="Y457" s="51">
        <v>0.13617899999999999</v>
      </c>
      <c r="Z457" s="51">
        <v>0.25312899999999999</v>
      </c>
      <c r="AA457" s="51">
        <v>95.264939999999996</v>
      </c>
      <c r="AB457" s="53">
        <v>88.798462559227431</v>
      </c>
      <c r="AD457" s="55">
        <v>-14692.6</v>
      </c>
      <c r="AE457" s="51">
        <v>-26720.799999999999</v>
      </c>
      <c r="AF457" s="51">
        <v>20</v>
      </c>
      <c r="AP457" s="51">
        <v>130.3225982871387</v>
      </c>
    </row>
    <row r="458" spans="1:42" s="51" customFormat="1" hidden="1" x14ac:dyDescent="0.2">
      <c r="A458" s="54" t="s">
        <v>993</v>
      </c>
      <c r="B458" s="51" t="s">
        <v>1231</v>
      </c>
      <c r="C458" s="51" t="s">
        <v>1248</v>
      </c>
      <c r="D458" s="51" t="s">
        <v>1246</v>
      </c>
      <c r="F458" s="51" t="s">
        <v>1254</v>
      </c>
      <c r="H458" s="51" t="s">
        <v>1265</v>
      </c>
      <c r="I458" t="str">
        <f t="shared" si="7"/>
        <v>AZ18 WHT06_ol42_prof 3</v>
      </c>
      <c r="K458" s="51" t="s">
        <v>1249</v>
      </c>
      <c r="L458" s="52">
        <v>44013</v>
      </c>
      <c r="M458" s="51" t="s">
        <v>1525</v>
      </c>
      <c r="N458" s="28" t="s">
        <v>1742</v>
      </c>
      <c r="P458" s="51">
        <v>45.729460000000003</v>
      </c>
      <c r="Q458" s="51">
        <v>38.952770000000001</v>
      </c>
      <c r="R458" s="51">
        <v>0.117118</v>
      </c>
      <c r="T458" s="51">
        <v>10.374090000000001</v>
      </c>
      <c r="V458" s="55">
        <v>1.7408E-2</v>
      </c>
      <c r="X458" s="51">
        <v>6.6410000000000002E-3</v>
      </c>
      <c r="Y458" s="51">
        <v>0.14925099999999999</v>
      </c>
      <c r="Z458" s="51">
        <v>0.23827799999999999</v>
      </c>
      <c r="AA458" s="51">
        <v>95.585040000000006</v>
      </c>
      <c r="AB458" s="53">
        <v>88.710399985076393</v>
      </c>
      <c r="AD458" s="55">
        <v>-14695.3</v>
      </c>
      <c r="AE458" s="51">
        <v>-26725.200000000001</v>
      </c>
      <c r="AF458" s="51">
        <v>20</v>
      </c>
      <c r="AP458" s="51">
        <v>135.48496208679549</v>
      </c>
    </row>
    <row r="459" spans="1:42" s="51" customFormat="1" hidden="1" x14ac:dyDescent="0.2">
      <c r="A459" s="54" t="s">
        <v>994</v>
      </c>
      <c r="B459" s="51" t="s">
        <v>1231</v>
      </c>
      <c r="C459" s="51" t="s">
        <v>1248</v>
      </c>
      <c r="D459" s="51" t="s">
        <v>1246</v>
      </c>
      <c r="F459" s="51" t="s">
        <v>1254</v>
      </c>
      <c r="H459" s="51" t="s">
        <v>1265</v>
      </c>
      <c r="I459" t="str">
        <f t="shared" si="7"/>
        <v>AZ18 WHT06_ol42_prof 3</v>
      </c>
      <c r="K459" s="51" t="s">
        <v>1249</v>
      </c>
      <c r="L459" s="52">
        <v>44013</v>
      </c>
      <c r="M459" s="51" t="s">
        <v>1525</v>
      </c>
      <c r="N459" s="28" t="s">
        <v>1742</v>
      </c>
      <c r="P459" s="51">
        <v>45.552759999999999</v>
      </c>
      <c r="Q459" s="51">
        <v>38.754280000000001</v>
      </c>
      <c r="R459" s="51">
        <v>0.127661</v>
      </c>
      <c r="T459" s="51">
        <v>10.417289999999999</v>
      </c>
      <c r="V459" s="55">
        <v>2.3838999999999999E-2</v>
      </c>
      <c r="W459" s="51">
        <v>1.6636000000000001E-2</v>
      </c>
      <c r="X459" s="51">
        <v>1.0751E-2</v>
      </c>
      <c r="Y459" s="51">
        <v>0.139492</v>
      </c>
      <c r="Z459" s="51">
        <v>0.224527</v>
      </c>
      <c r="AA459" s="51">
        <v>95.267229999999998</v>
      </c>
      <c r="AB459" s="53">
        <v>88.629762807509707</v>
      </c>
      <c r="AD459" s="55">
        <v>-14698</v>
      </c>
      <c r="AE459" s="51">
        <v>-26729.599999999999</v>
      </c>
      <c r="AF459" s="51">
        <v>20</v>
      </c>
      <c r="AP459" s="51">
        <v>140.64732588645015</v>
      </c>
    </row>
    <row r="460" spans="1:42" s="51" customFormat="1" hidden="1" x14ac:dyDescent="0.2">
      <c r="A460" s="54" t="s">
        <v>995</v>
      </c>
      <c r="B460" s="51" t="s">
        <v>1231</v>
      </c>
      <c r="C460" s="51" t="s">
        <v>1248</v>
      </c>
      <c r="D460" s="51" t="s">
        <v>1246</v>
      </c>
      <c r="F460" s="51" t="s">
        <v>1254</v>
      </c>
      <c r="H460" s="51" t="s">
        <v>1265</v>
      </c>
      <c r="I460" t="str">
        <f t="shared" si="7"/>
        <v>AZ18 WHT06_ol42_prof 3</v>
      </c>
      <c r="K460" s="51" t="s">
        <v>1249</v>
      </c>
      <c r="L460" s="52">
        <v>44013</v>
      </c>
      <c r="M460" s="51" t="s">
        <v>1525</v>
      </c>
      <c r="N460" s="28" t="s">
        <v>1742</v>
      </c>
      <c r="P460" s="51">
        <v>45.551439999999999</v>
      </c>
      <c r="Q460" s="51">
        <v>38.922580000000004</v>
      </c>
      <c r="R460" s="51">
        <v>0.13017799999999999</v>
      </c>
      <c r="T460" s="51">
        <v>10.451840000000001</v>
      </c>
      <c r="V460" s="55">
        <v>2.2426999999999999E-2</v>
      </c>
      <c r="W460" s="51">
        <v>1.9186000000000002E-2</v>
      </c>
      <c r="X460" s="51">
        <v>1.3063E-2</v>
      </c>
      <c r="Y460" s="51">
        <v>0.11025699999999999</v>
      </c>
      <c r="Z460" s="51">
        <v>0.222082</v>
      </c>
      <c r="AA460" s="51">
        <v>95.443049999999999</v>
      </c>
      <c r="AB460" s="53">
        <v>88.596057644834701</v>
      </c>
      <c r="AD460" s="55">
        <v>-14700.8</v>
      </c>
      <c r="AE460" s="51">
        <v>-26734.1</v>
      </c>
      <c r="AF460" s="51">
        <v>20</v>
      </c>
      <c r="AP460" s="51">
        <v>145.94732588644976</v>
      </c>
    </row>
    <row r="461" spans="1:42" s="51" customFormat="1" hidden="1" x14ac:dyDescent="0.2">
      <c r="A461" s="54" t="s">
        <v>996</v>
      </c>
      <c r="B461" s="51" t="s">
        <v>1231</v>
      </c>
      <c r="C461" s="51" t="s">
        <v>1248</v>
      </c>
      <c r="D461" s="51" t="s">
        <v>1246</v>
      </c>
      <c r="F461" s="51" t="s">
        <v>1254</v>
      </c>
      <c r="H461" s="51" t="s">
        <v>1265</v>
      </c>
      <c r="I461" t="str">
        <f t="shared" si="7"/>
        <v>AZ18 WHT06_ol42_prof 3</v>
      </c>
      <c r="K461" s="51" t="s">
        <v>1249</v>
      </c>
      <c r="L461" s="52">
        <v>44013</v>
      </c>
      <c r="M461" s="51" t="s">
        <v>1525</v>
      </c>
      <c r="N461" s="28" t="s">
        <v>1742</v>
      </c>
      <c r="P461" s="51">
        <v>45.627659999999999</v>
      </c>
      <c r="Q461" s="51">
        <v>38.914679999999997</v>
      </c>
      <c r="R461" s="51">
        <v>0.135634</v>
      </c>
      <c r="T461" s="51">
        <v>10.638070000000001</v>
      </c>
      <c r="V461" s="55">
        <v>2.1468999999999999E-2</v>
      </c>
      <c r="W461" s="51">
        <v>4.2620000000000002E-3</v>
      </c>
      <c r="X461" s="51">
        <v>1.5479E-2</v>
      </c>
      <c r="Y461" s="51">
        <v>0.14361599999999999</v>
      </c>
      <c r="Z461" s="51">
        <v>0.235016</v>
      </c>
      <c r="AA461" s="51">
        <v>95.735870000000006</v>
      </c>
      <c r="AB461" s="53">
        <v>88.433512999997319</v>
      </c>
      <c r="AD461" s="55">
        <v>-14703.5</v>
      </c>
      <c r="AE461" s="51">
        <v>-26738.5</v>
      </c>
      <c r="AF461" s="51">
        <v>20</v>
      </c>
      <c r="AP461" s="51">
        <v>151.10968968610752</v>
      </c>
    </row>
    <row r="462" spans="1:42" s="51" customFormat="1" hidden="1" x14ac:dyDescent="0.2">
      <c r="A462" s="54" t="s">
        <v>997</v>
      </c>
      <c r="B462" s="51" t="s">
        <v>1231</v>
      </c>
      <c r="C462" s="51" t="s">
        <v>1248</v>
      </c>
      <c r="D462" s="51" t="s">
        <v>1246</v>
      </c>
      <c r="F462" s="51" t="s">
        <v>1254</v>
      </c>
      <c r="H462" s="51" t="s">
        <v>1265</v>
      </c>
      <c r="I462" t="str">
        <f t="shared" si="7"/>
        <v>AZ18 WHT06_ol42_prof 3</v>
      </c>
      <c r="K462" s="51" t="s">
        <v>1249</v>
      </c>
      <c r="L462" s="52">
        <v>44013</v>
      </c>
      <c r="M462" s="51" t="s">
        <v>1525</v>
      </c>
      <c r="N462" s="28" t="s">
        <v>1742</v>
      </c>
      <c r="P462" s="51">
        <v>45.427309999999999</v>
      </c>
      <c r="Q462" s="51">
        <v>38.749319999999997</v>
      </c>
      <c r="R462" s="51">
        <v>0.12514800000000001</v>
      </c>
      <c r="T462" s="51">
        <v>10.657450000000001</v>
      </c>
      <c r="V462" s="55">
        <v>2.2622E-2</v>
      </c>
      <c r="W462" s="51">
        <v>4.1240000000000001E-3</v>
      </c>
      <c r="X462" s="51">
        <v>1.3951E-2</v>
      </c>
      <c r="Y462" s="51">
        <v>0.12917200000000001</v>
      </c>
      <c r="Z462" s="51">
        <v>0.210313</v>
      </c>
      <c r="AA462" s="51">
        <v>95.339410000000001</v>
      </c>
      <c r="AB462" s="53">
        <v>88.36972883833019</v>
      </c>
      <c r="AD462" s="55">
        <v>-14706.3</v>
      </c>
      <c r="AE462" s="51">
        <v>-26742.9</v>
      </c>
      <c r="AF462" s="51">
        <v>20</v>
      </c>
      <c r="AP462" s="51">
        <v>156.32505161027046</v>
      </c>
    </row>
    <row r="463" spans="1:42" s="51" customFormat="1" hidden="1" x14ac:dyDescent="0.2">
      <c r="A463" s="54" t="s">
        <v>998</v>
      </c>
      <c r="B463" s="51" t="s">
        <v>1231</v>
      </c>
      <c r="C463" s="51" t="s">
        <v>1248</v>
      </c>
      <c r="D463" s="51" t="s">
        <v>1246</v>
      </c>
      <c r="F463" s="51" t="s">
        <v>1254</v>
      </c>
      <c r="H463" s="51" t="s">
        <v>1265</v>
      </c>
      <c r="I463" t="str">
        <f t="shared" si="7"/>
        <v>AZ18 WHT06_ol42_prof 3</v>
      </c>
      <c r="K463" s="51" t="s">
        <v>1249</v>
      </c>
      <c r="L463" s="52">
        <v>44013</v>
      </c>
      <c r="M463" s="51" t="s">
        <v>1525</v>
      </c>
      <c r="N463" s="28" t="s">
        <v>1742</v>
      </c>
      <c r="P463" s="51">
        <v>45.36309</v>
      </c>
      <c r="Q463" s="51">
        <v>38.739429999999999</v>
      </c>
      <c r="R463" s="51">
        <v>0.11834</v>
      </c>
      <c r="T463" s="51">
        <v>10.74898</v>
      </c>
      <c r="V463" s="55">
        <v>2.0593E-2</v>
      </c>
      <c r="X463" s="51">
        <v>8.7000000000000001E-5</v>
      </c>
      <c r="Y463" s="51">
        <v>0.14721000000000001</v>
      </c>
      <c r="Z463" s="51">
        <v>0.201292</v>
      </c>
      <c r="AA463" s="51">
        <v>95.339039999999997</v>
      </c>
      <c r="AB463" s="53">
        <v>88.26690319809299</v>
      </c>
      <c r="AD463" s="55">
        <v>-14709</v>
      </c>
      <c r="AE463" s="51">
        <v>-26747.4</v>
      </c>
      <c r="AF463" s="51">
        <v>20</v>
      </c>
      <c r="AP463" s="51">
        <v>161.57290831563162</v>
      </c>
    </row>
    <row r="464" spans="1:42" s="51" customFormat="1" hidden="1" x14ac:dyDescent="0.2">
      <c r="A464" s="54" t="s">
        <v>999</v>
      </c>
      <c r="B464" s="51" t="s">
        <v>1231</v>
      </c>
      <c r="C464" s="51" t="s">
        <v>1248</v>
      </c>
      <c r="D464" s="51" t="s">
        <v>1246</v>
      </c>
      <c r="F464" s="51" t="s">
        <v>1254</v>
      </c>
      <c r="H464" s="51" t="s">
        <v>1265</v>
      </c>
      <c r="I464" t="str">
        <f t="shared" si="7"/>
        <v>AZ18 WHT06_ol42_prof 3</v>
      </c>
      <c r="K464" s="51" t="s">
        <v>1249</v>
      </c>
      <c r="L464" s="52">
        <v>44013</v>
      </c>
      <c r="M464" s="51" t="s">
        <v>1525</v>
      </c>
      <c r="N464" s="28" t="s">
        <v>1742</v>
      </c>
      <c r="P464" s="51">
        <v>45.335839999999997</v>
      </c>
      <c r="Q464" s="51">
        <v>38.816679999999998</v>
      </c>
      <c r="R464" s="51">
        <v>0.124695</v>
      </c>
      <c r="T464" s="51">
        <v>10.69726</v>
      </c>
      <c r="V464" s="55">
        <v>1.3946E-2</v>
      </c>
      <c r="W464" s="51">
        <v>1.575E-3</v>
      </c>
      <c r="X464" s="51">
        <v>1.1119E-2</v>
      </c>
      <c r="Y464" s="51">
        <v>0.138041</v>
      </c>
      <c r="Z464" s="51">
        <v>0.202407</v>
      </c>
      <c r="AA464" s="51">
        <v>95.341570000000004</v>
      </c>
      <c r="AB464" s="53">
        <v>88.310561226719756</v>
      </c>
      <c r="AD464" s="55">
        <v>-14711.8</v>
      </c>
      <c r="AE464" s="51">
        <v>-26751.8</v>
      </c>
      <c r="AF464" s="51">
        <v>20</v>
      </c>
      <c r="AP464" s="51">
        <v>166.7882702397915</v>
      </c>
    </row>
    <row r="465" spans="1:42" s="51" customFormat="1" hidden="1" x14ac:dyDescent="0.2">
      <c r="A465" s="54" t="s">
        <v>1000</v>
      </c>
      <c r="B465" s="51" t="s">
        <v>1231</v>
      </c>
      <c r="C465" s="51" t="s">
        <v>1248</v>
      </c>
      <c r="D465" s="51" t="s">
        <v>1246</v>
      </c>
      <c r="F465" s="51" t="s">
        <v>1254</v>
      </c>
      <c r="H465" s="51" t="s">
        <v>1265</v>
      </c>
      <c r="I465" t="str">
        <f t="shared" si="7"/>
        <v>AZ18 WHT06_ol42_prof 3</v>
      </c>
      <c r="K465" s="51" t="s">
        <v>1249</v>
      </c>
      <c r="L465" s="52">
        <v>44013</v>
      </c>
      <c r="M465" s="51" t="s">
        <v>1525</v>
      </c>
      <c r="N465" s="28" t="s">
        <v>1742</v>
      </c>
      <c r="P465" s="51">
        <v>45.423670000000001</v>
      </c>
      <c r="Q465" s="51">
        <v>38.795520000000003</v>
      </c>
      <c r="R465" s="51">
        <v>0.118909</v>
      </c>
      <c r="T465" s="51">
        <v>10.8912</v>
      </c>
      <c r="V465" s="55">
        <v>2.3082999999999999E-2</v>
      </c>
      <c r="W465" s="51">
        <v>2.0839999999999999E-3</v>
      </c>
      <c r="X465" s="51">
        <v>1.5755000000000002E-2</v>
      </c>
      <c r="Y465" s="51">
        <v>0.14527200000000001</v>
      </c>
      <c r="Z465" s="51">
        <v>0.19004399999999999</v>
      </c>
      <c r="AA465" s="51">
        <v>95.605540000000005</v>
      </c>
      <c r="AB465" s="53">
        <v>88.144044018466104</v>
      </c>
      <c r="AD465" s="55">
        <v>-14714.5</v>
      </c>
      <c r="AE465" s="51">
        <v>-26756.2</v>
      </c>
      <c r="AF465" s="51">
        <v>20</v>
      </c>
      <c r="AP465" s="51">
        <v>171.95063403944926</v>
      </c>
    </row>
    <row r="466" spans="1:42" s="51" customFormat="1" hidden="1" x14ac:dyDescent="0.2">
      <c r="A466" s="54" t="s">
        <v>1001</v>
      </c>
      <c r="B466" s="51" t="s">
        <v>1231</v>
      </c>
      <c r="C466" s="51" t="s">
        <v>1248</v>
      </c>
      <c r="D466" s="51" t="s">
        <v>1246</v>
      </c>
      <c r="F466" s="51" t="s">
        <v>1254</v>
      </c>
      <c r="H466" s="51" t="s">
        <v>1265</v>
      </c>
      <c r="I466" t="str">
        <f t="shared" si="7"/>
        <v>AZ18 WHT06_ol42_prof 3</v>
      </c>
      <c r="K466" s="51" t="s">
        <v>1249</v>
      </c>
      <c r="L466" s="52">
        <v>44013</v>
      </c>
      <c r="M466" s="51" t="s">
        <v>1525</v>
      </c>
      <c r="N466" s="28" t="s">
        <v>1742</v>
      </c>
      <c r="P466" s="51">
        <v>45.249040000000001</v>
      </c>
      <c r="Q466" s="51">
        <v>38.795780000000001</v>
      </c>
      <c r="R466" s="51">
        <v>0.120083</v>
      </c>
      <c r="T466" s="51">
        <v>10.82803</v>
      </c>
      <c r="V466" s="55">
        <v>2.0112000000000001E-2</v>
      </c>
      <c r="X466" s="51">
        <v>1.47E-2</v>
      </c>
      <c r="Y466" s="51">
        <v>0.165272</v>
      </c>
      <c r="Z466" s="51">
        <v>0.19845099999999999</v>
      </c>
      <c r="AA466" s="51">
        <v>95.391499999999994</v>
      </c>
      <c r="AB466" s="53">
        <v>88.164565346451496</v>
      </c>
      <c r="AD466" s="55">
        <v>-14717.2</v>
      </c>
      <c r="AE466" s="51">
        <v>-26760.7</v>
      </c>
      <c r="AF466" s="51">
        <v>20</v>
      </c>
      <c r="AP466" s="51">
        <v>177.19849074481041</v>
      </c>
    </row>
    <row r="467" spans="1:42" s="51" customFormat="1" hidden="1" x14ac:dyDescent="0.2">
      <c r="A467" s="54" t="s">
        <v>1002</v>
      </c>
      <c r="B467" s="51" t="s">
        <v>1231</v>
      </c>
      <c r="C467" s="51" t="s">
        <v>1248</v>
      </c>
      <c r="D467" s="51" t="s">
        <v>1246</v>
      </c>
      <c r="F467" s="51" t="s">
        <v>1254</v>
      </c>
      <c r="H467" s="51" t="s">
        <v>1265</v>
      </c>
      <c r="I467" t="str">
        <f t="shared" si="7"/>
        <v>AZ18 WHT06_ol42_prof 3</v>
      </c>
      <c r="K467" s="51" t="s">
        <v>1249</v>
      </c>
      <c r="L467" s="52">
        <v>44013</v>
      </c>
      <c r="M467" s="51" t="s">
        <v>1525</v>
      </c>
      <c r="N467" s="28" t="s">
        <v>1742</v>
      </c>
      <c r="P467" s="51">
        <v>45.305520000000001</v>
      </c>
      <c r="Q467" s="51">
        <v>38.698860000000003</v>
      </c>
      <c r="R467" s="51">
        <v>0.106568</v>
      </c>
      <c r="T467" s="51">
        <v>11.018890000000001</v>
      </c>
      <c r="V467" s="55">
        <v>1.9296000000000001E-2</v>
      </c>
      <c r="W467" s="51">
        <v>2.7320000000000001E-3</v>
      </c>
      <c r="X467" s="51">
        <v>7.2500000000000004E-3</v>
      </c>
      <c r="Y467" s="51">
        <v>0.146345</v>
      </c>
      <c r="Z467" s="51">
        <v>0.18903500000000001</v>
      </c>
      <c r="AA467" s="51">
        <v>95.494489999999999</v>
      </c>
      <c r="AB467" s="53">
        <v>87.994211411601285</v>
      </c>
      <c r="AD467" s="55">
        <v>-14720</v>
      </c>
      <c r="AE467" s="51">
        <v>-26765.1</v>
      </c>
      <c r="AF467" s="51">
        <v>20</v>
      </c>
      <c r="AP467" s="51">
        <v>182.41385266897029</v>
      </c>
    </row>
    <row r="468" spans="1:42" s="51" customFormat="1" hidden="1" x14ac:dyDescent="0.2">
      <c r="A468" s="54" t="s">
        <v>1003</v>
      </c>
      <c r="B468" s="51" t="s">
        <v>1231</v>
      </c>
      <c r="C468" s="51" t="s">
        <v>1248</v>
      </c>
      <c r="D468" s="51" t="s">
        <v>1246</v>
      </c>
      <c r="F468" s="51" t="s">
        <v>1254</v>
      </c>
      <c r="H468" s="51" t="s">
        <v>1265</v>
      </c>
      <c r="I468" t="str">
        <f t="shared" si="7"/>
        <v>AZ18 WHT06_ol42_prof 3</v>
      </c>
      <c r="K468" s="51" t="s">
        <v>1249</v>
      </c>
      <c r="L468" s="52">
        <v>44013</v>
      </c>
      <c r="M468" s="51" t="s">
        <v>1525</v>
      </c>
      <c r="N468" s="28" t="s">
        <v>1742</v>
      </c>
      <c r="P468" s="51">
        <v>45.139319999999998</v>
      </c>
      <c r="Q468" s="51">
        <v>38.858800000000002</v>
      </c>
      <c r="R468" s="51">
        <v>0.12443800000000001</v>
      </c>
      <c r="T468" s="51">
        <v>11.02028</v>
      </c>
      <c r="V468" s="55">
        <v>2.3798E-2</v>
      </c>
      <c r="W468" s="51">
        <v>3.797E-3</v>
      </c>
      <c r="X468" s="51">
        <v>9.6139999999999993E-3</v>
      </c>
      <c r="Y468" s="51">
        <v>0.149116</v>
      </c>
      <c r="Z468" s="51">
        <v>0.22051100000000001</v>
      </c>
      <c r="AA468" s="51">
        <v>95.549670000000006</v>
      </c>
      <c r="AB468" s="53">
        <v>87.953987358731567</v>
      </c>
      <c r="AD468" s="55">
        <v>-14722.7</v>
      </c>
      <c r="AE468" s="51">
        <v>-26769.5</v>
      </c>
      <c r="AF468" s="51">
        <v>20</v>
      </c>
      <c r="AP468" s="51">
        <v>187.57621646862805</v>
      </c>
    </row>
    <row r="469" spans="1:42" s="51" customFormat="1" hidden="1" x14ac:dyDescent="0.2">
      <c r="A469" s="54" t="s">
        <v>1004</v>
      </c>
      <c r="B469" s="51" t="s">
        <v>1231</v>
      </c>
      <c r="C469" s="51" t="s">
        <v>1248</v>
      </c>
      <c r="D469" s="51" t="s">
        <v>1246</v>
      </c>
      <c r="F469" s="51" t="s">
        <v>1254</v>
      </c>
      <c r="H469" s="51" t="s">
        <v>1265</v>
      </c>
      <c r="I469" t="str">
        <f t="shared" si="7"/>
        <v>AZ18 WHT06_ol42_prof 3</v>
      </c>
      <c r="K469" s="51" t="s">
        <v>1249</v>
      </c>
      <c r="L469" s="52">
        <v>44013</v>
      </c>
      <c r="M469" s="51" t="s">
        <v>1525</v>
      </c>
      <c r="N469" s="28" t="s">
        <v>1742</v>
      </c>
      <c r="P469" s="51">
        <v>45.108199999999997</v>
      </c>
      <c r="Q469" s="51">
        <v>38.754249999999999</v>
      </c>
      <c r="R469" s="51">
        <v>0.13458100000000001</v>
      </c>
      <c r="T469" s="51">
        <v>11.04537</v>
      </c>
      <c r="V469" s="55">
        <v>1.9255000000000001E-2</v>
      </c>
      <c r="X469" s="51">
        <v>6.9639999999999997E-3</v>
      </c>
      <c r="Y469" s="51">
        <v>0.14438799999999999</v>
      </c>
      <c r="Z469" s="51">
        <v>0.19955999999999999</v>
      </c>
      <c r="AA469" s="51">
        <v>95.412599999999998</v>
      </c>
      <c r="AB469" s="53">
        <v>87.922557267765654</v>
      </c>
      <c r="AD469" s="55">
        <v>-14725.5</v>
      </c>
      <c r="AE469" s="51">
        <v>-26773.9</v>
      </c>
      <c r="AF469" s="51">
        <v>20</v>
      </c>
      <c r="AP469" s="51">
        <v>192.791578392791</v>
      </c>
    </row>
    <row r="470" spans="1:42" s="51" customFormat="1" hidden="1" x14ac:dyDescent="0.2">
      <c r="A470" s="54" t="s">
        <v>1005</v>
      </c>
      <c r="B470" s="51" t="s">
        <v>1231</v>
      </c>
      <c r="C470" s="51" t="s">
        <v>1248</v>
      </c>
      <c r="D470" s="51" t="s">
        <v>1246</v>
      </c>
      <c r="F470" s="51" t="s">
        <v>1254</v>
      </c>
      <c r="H470" s="51" t="s">
        <v>1265</v>
      </c>
      <c r="I470" t="str">
        <f t="shared" si="7"/>
        <v>AZ18 WHT06_ol42_prof 3</v>
      </c>
      <c r="K470" s="51" t="s">
        <v>1249</v>
      </c>
      <c r="L470" s="52">
        <v>44013</v>
      </c>
      <c r="M470" s="51" t="s">
        <v>1525</v>
      </c>
      <c r="N470" s="28" t="s">
        <v>1742</v>
      </c>
      <c r="P470" s="51">
        <v>45.093760000000003</v>
      </c>
      <c r="Q470" s="51">
        <v>38.724020000000003</v>
      </c>
      <c r="R470" s="51">
        <v>0.139399</v>
      </c>
      <c r="T470" s="51">
        <v>11.00787</v>
      </c>
      <c r="V470" s="55">
        <v>2.5288999999999999E-2</v>
      </c>
      <c r="X470" s="51">
        <v>9.2530000000000008E-3</v>
      </c>
      <c r="Y470" s="51">
        <v>0.14272399999999999</v>
      </c>
      <c r="Z470" s="51">
        <v>0.20238</v>
      </c>
      <c r="AA470" s="51">
        <v>95.344710000000006</v>
      </c>
      <c r="AB470" s="53">
        <v>87.955226996626052</v>
      </c>
      <c r="AD470" s="55">
        <v>-14728.2</v>
      </c>
      <c r="AE470" s="51">
        <v>-26778.400000000001</v>
      </c>
      <c r="AF470" s="51">
        <v>20</v>
      </c>
      <c r="AP470" s="51">
        <v>198.03943509815215</v>
      </c>
    </row>
    <row r="471" spans="1:42" s="51" customFormat="1" hidden="1" x14ac:dyDescent="0.2">
      <c r="A471" s="54" t="s">
        <v>1006</v>
      </c>
      <c r="B471" s="51" t="s">
        <v>1231</v>
      </c>
      <c r="C471" s="51" t="s">
        <v>1248</v>
      </c>
      <c r="D471" s="51" t="s">
        <v>1246</v>
      </c>
      <c r="F471" s="51" t="s">
        <v>1254</v>
      </c>
      <c r="H471" s="51" t="s">
        <v>1265</v>
      </c>
      <c r="I471" t="str">
        <f t="shared" si="7"/>
        <v>AZ18 WHT06_ol42_prof 3</v>
      </c>
      <c r="K471" s="51" t="s">
        <v>1249</v>
      </c>
      <c r="L471" s="52">
        <v>44013</v>
      </c>
      <c r="M471" s="51" t="s">
        <v>1525</v>
      </c>
      <c r="N471" s="28" t="s">
        <v>1742</v>
      </c>
      <c r="P471" s="51">
        <v>45.228290000000001</v>
      </c>
      <c r="Q471" s="51">
        <v>38.695</v>
      </c>
      <c r="R471" s="51">
        <v>0.118979</v>
      </c>
      <c r="T471" s="51">
        <v>11.136659999999999</v>
      </c>
      <c r="V471" s="55">
        <v>2.4035000000000001E-2</v>
      </c>
      <c r="W471" s="51">
        <v>2.5000000000000001E-3</v>
      </c>
      <c r="X471" s="51">
        <v>1.404E-2</v>
      </c>
      <c r="Y471" s="51">
        <v>0.15242900000000001</v>
      </c>
      <c r="Z471" s="51">
        <v>0.198683</v>
      </c>
      <c r="AA471" s="51">
        <v>95.570629999999994</v>
      </c>
      <c r="AB471" s="53">
        <v>87.863257504322561</v>
      </c>
      <c r="AD471" s="55">
        <v>-14731</v>
      </c>
      <c r="AE471" s="51">
        <v>-26782.799999999999</v>
      </c>
      <c r="AF471" s="51">
        <v>20</v>
      </c>
      <c r="AP471" s="51">
        <v>203.25479702231203</v>
      </c>
    </row>
    <row r="472" spans="1:42" s="51" customFormat="1" hidden="1" x14ac:dyDescent="0.2">
      <c r="A472" s="54" t="s">
        <v>1007</v>
      </c>
      <c r="B472" s="51" t="s">
        <v>1231</v>
      </c>
      <c r="C472" s="51" t="s">
        <v>1248</v>
      </c>
      <c r="D472" s="51" t="s">
        <v>1246</v>
      </c>
      <c r="F472" s="51" t="s">
        <v>1254</v>
      </c>
      <c r="H472" s="51" t="s">
        <v>1265</v>
      </c>
      <c r="I472" t="str">
        <f t="shared" si="7"/>
        <v>AZ18 WHT06_ol42_prof 3</v>
      </c>
      <c r="K472" s="51" t="s">
        <v>1249</v>
      </c>
      <c r="L472" s="52">
        <v>44013</v>
      </c>
      <c r="M472" s="51" t="s">
        <v>1525</v>
      </c>
      <c r="N472" s="28" t="s">
        <v>1742</v>
      </c>
      <c r="P472" s="51">
        <v>45.006430000000002</v>
      </c>
      <c r="Q472" s="51">
        <v>38.716819999999998</v>
      </c>
      <c r="R472" s="51">
        <v>0.12726999999999999</v>
      </c>
      <c r="T472" s="51">
        <v>11.166740000000001</v>
      </c>
      <c r="V472" s="55">
        <v>2.2644000000000001E-2</v>
      </c>
      <c r="W472" s="51">
        <v>9.3030000000000005E-3</v>
      </c>
      <c r="X472" s="51">
        <v>1.1783E-2</v>
      </c>
      <c r="Y472" s="51">
        <v>0.13680500000000001</v>
      </c>
      <c r="Z472" s="51">
        <v>0.20437900000000001</v>
      </c>
      <c r="AA472" s="51">
        <v>95.402180000000001</v>
      </c>
      <c r="AB472" s="53">
        <v>87.781827943316515</v>
      </c>
      <c r="AD472" s="55">
        <v>-14733.7</v>
      </c>
      <c r="AE472" s="51">
        <v>-26787.200000000001</v>
      </c>
      <c r="AF472" s="51">
        <v>20</v>
      </c>
      <c r="AP472" s="51">
        <v>208.41716082196979</v>
      </c>
    </row>
    <row r="473" spans="1:42" s="51" customFormat="1" hidden="1" x14ac:dyDescent="0.2">
      <c r="A473" s="54" t="s">
        <v>1008</v>
      </c>
      <c r="B473" s="51" t="s">
        <v>1231</v>
      </c>
      <c r="C473" s="51" t="s">
        <v>1248</v>
      </c>
      <c r="D473" s="51" t="s">
        <v>1246</v>
      </c>
      <c r="F473" s="51" t="s">
        <v>1254</v>
      </c>
      <c r="H473" s="51" t="s">
        <v>1265</v>
      </c>
      <c r="I473" t="str">
        <f t="shared" si="7"/>
        <v>AZ18 WHT06_ol42_prof 3</v>
      </c>
      <c r="K473" s="51" t="s">
        <v>1249</v>
      </c>
      <c r="L473" s="52">
        <v>44013</v>
      </c>
      <c r="M473" s="51" t="s">
        <v>1525</v>
      </c>
      <c r="N473" s="28" t="s">
        <v>1742</v>
      </c>
      <c r="P473" s="51">
        <v>44.948309999999999</v>
      </c>
      <c r="Q473" s="51">
        <v>38.718800000000002</v>
      </c>
      <c r="R473" s="51">
        <v>0.12801799999999999</v>
      </c>
      <c r="T473" s="51">
        <v>11.25155</v>
      </c>
      <c r="V473" s="55">
        <v>2.3053000000000001E-2</v>
      </c>
      <c r="W473" s="51">
        <v>4.8139999999999997E-3</v>
      </c>
      <c r="X473" s="51">
        <v>1.0149999999999999E-2</v>
      </c>
      <c r="Y473" s="51">
        <v>0.13599700000000001</v>
      </c>
      <c r="Z473" s="51">
        <v>0.180781</v>
      </c>
      <c r="AA473" s="51">
        <v>95.401470000000003</v>
      </c>
      <c r="AB473" s="53">
        <v>87.686496989146349</v>
      </c>
      <c r="AD473" s="55">
        <v>-14739.3</v>
      </c>
      <c r="AE473" s="51">
        <v>-26796.3</v>
      </c>
      <c r="AF473" s="51">
        <v>20</v>
      </c>
      <c r="AP473" s="51">
        <v>219.10219708769941</v>
      </c>
    </row>
    <row r="474" spans="1:42" s="51" customFormat="1" hidden="1" x14ac:dyDescent="0.2">
      <c r="A474" s="54" t="s">
        <v>1009</v>
      </c>
      <c r="B474" s="51" t="s">
        <v>1231</v>
      </c>
      <c r="C474" s="51" t="s">
        <v>1248</v>
      </c>
      <c r="D474" s="51" t="s">
        <v>1246</v>
      </c>
      <c r="F474" s="51" t="s">
        <v>1254</v>
      </c>
      <c r="H474" s="51" t="s">
        <v>1265</v>
      </c>
      <c r="I474" t="str">
        <f t="shared" si="7"/>
        <v>AZ18 WHT06_ol42_prof 3</v>
      </c>
      <c r="K474" s="51" t="s">
        <v>1249</v>
      </c>
      <c r="L474" s="52">
        <v>44013</v>
      </c>
      <c r="M474" s="51" t="s">
        <v>1525</v>
      </c>
      <c r="N474" s="28" t="s">
        <v>1742</v>
      </c>
      <c r="P474" s="51">
        <v>44.953679999999999</v>
      </c>
      <c r="Q474" s="51">
        <v>38.72898</v>
      </c>
      <c r="R474" s="51">
        <v>0.121916</v>
      </c>
      <c r="T474" s="51">
        <v>11.401249999999999</v>
      </c>
      <c r="V474" s="55">
        <v>1.9889E-2</v>
      </c>
      <c r="W474" s="51">
        <v>8.3759999999999998E-3</v>
      </c>
      <c r="X474" s="51">
        <v>7.8110000000000002E-3</v>
      </c>
      <c r="Y474" s="51">
        <v>0.17349000000000001</v>
      </c>
      <c r="Z474" s="51">
        <v>0.185639</v>
      </c>
      <c r="AA474" s="51">
        <v>95.601039999999998</v>
      </c>
      <c r="AB474" s="53">
        <v>87.544378404733166</v>
      </c>
      <c r="AD474" s="55">
        <v>-14744.9</v>
      </c>
      <c r="AE474" s="51">
        <v>-26805.3</v>
      </c>
      <c r="AF474" s="51">
        <v>20</v>
      </c>
      <c r="AP474" s="51">
        <v>229.7021970876996</v>
      </c>
    </row>
    <row r="475" spans="1:42" s="51" customFormat="1" hidden="1" x14ac:dyDescent="0.2">
      <c r="A475" s="54" t="s">
        <v>1010</v>
      </c>
      <c r="B475" s="51" t="s">
        <v>1231</v>
      </c>
      <c r="C475" s="51" t="s">
        <v>1248</v>
      </c>
      <c r="D475" s="51" t="s">
        <v>1246</v>
      </c>
      <c r="F475" s="51" t="s">
        <v>1254</v>
      </c>
      <c r="H475" s="51" t="s">
        <v>1265</v>
      </c>
      <c r="I475" t="str">
        <f t="shared" si="7"/>
        <v>AZ18 WHT06_ol42_prof 3</v>
      </c>
      <c r="K475" s="51" t="s">
        <v>1249</v>
      </c>
      <c r="L475" s="52">
        <v>44013</v>
      </c>
      <c r="M475" s="51" t="s">
        <v>1525</v>
      </c>
      <c r="N475" s="28" t="s">
        <v>1742</v>
      </c>
      <c r="P475" s="51">
        <v>44.827579999999998</v>
      </c>
      <c r="Q475" s="51">
        <v>38.702800000000003</v>
      </c>
      <c r="R475" s="51">
        <v>0.12374400000000001</v>
      </c>
      <c r="T475" s="51">
        <v>11.29632</v>
      </c>
      <c r="V475" s="55">
        <v>2.5278999999999999E-2</v>
      </c>
      <c r="W475" s="51">
        <v>6.5729999999999998E-3</v>
      </c>
      <c r="X475" s="51">
        <v>1.1682E-2</v>
      </c>
      <c r="Y475" s="51">
        <v>0.143765</v>
      </c>
      <c r="Z475" s="51">
        <v>0.184559</v>
      </c>
      <c r="AA475" s="51">
        <v>95.322299999999998</v>
      </c>
      <c r="AB475" s="53">
        <v>87.614394154589419</v>
      </c>
      <c r="AD475" s="55">
        <v>-14750.5</v>
      </c>
      <c r="AE475" s="51">
        <v>-26814.400000000001</v>
      </c>
      <c r="AF475" s="51">
        <v>20</v>
      </c>
      <c r="AP475" s="51">
        <v>240.38723335343329</v>
      </c>
    </row>
    <row r="476" spans="1:42" s="51" customFormat="1" hidden="1" x14ac:dyDescent="0.2">
      <c r="A476" s="54" t="s">
        <v>1011</v>
      </c>
      <c r="B476" s="51" t="s">
        <v>1231</v>
      </c>
      <c r="C476" s="51" t="s">
        <v>1248</v>
      </c>
      <c r="D476" s="51" t="s">
        <v>1246</v>
      </c>
      <c r="F476" s="51" t="s">
        <v>1254</v>
      </c>
      <c r="H476" s="51" t="s">
        <v>1265</v>
      </c>
      <c r="I476" t="str">
        <f t="shared" si="7"/>
        <v>AZ18 WHT06_ol42_prof 3</v>
      </c>
      <c r="K476" s="51" t="s">
        <v>1249</v>
      </c>
      <c r="L476" s="52">
        <v>44013</v>
      </c>
      <c r="M476" s="51" t="s">
        <v>1525</v>
      </c>
      <c r="N476" s="28" t="s">
        <v>1742</v>
      </c>
      <c r="P476" s="51">
        <v>44.770890000000001</v>
      </c>
      <c r="Q476" s="51">
        <v>38.609139999999996</v>
      </c>
      <c r="R476" s="51">
        <v>0.12825800000000001</v>
      </c>
      <c r="T476" s="51">
        <v>11.28468</v>
      </c>
      <c r="V476" s="55">
        <v>2.5582000000000001E-2</v>
      </c>
      <c r="W476" s="51">
        <v>2.6380000000000002E-3</v>
      </c>
      <c r="X476" s="51">
        <v>1.1990000000000001E-2</v>
      </c>
      <c r="Y476" s="51">
        <v>0.157939</v>
      </c>
      <c r="Z476" s="51">
        <v>0.19361500000000001</v>
      </c>
      <c r="AA476" s="51">
        <v>95.184730000000002</v>
      </c>
      <c r="AB476" s="53">
        <v>87.61185633222982</v>
      </c>
      <c r="AD476" s="55">
        <v>-14756.1</v>
      </c>
      <c r="AE476" s="51">
        <v>-26823.4</v>
      </c>
      <c r="AF476" s="51">
        <v>20</v>
      </c>
      <c r="AP476" s="51">
        <v>250.98723335343348</v>
      </c>
    </row>
    <row r="477" spans="1:42" s="51" customFormat="1" hidden="1" x14ac:dyDescent="0.2">
      <c r="A477" s="54" t="s">
        <v>1012</v>
      </c>
      <c r="B477" s="51" t="s">
        <v>1231</v>
      </c>
      <c r="C477" s="51" t="s">
        <v>1248</v>
      </c>
      <c r="D477" s="51" t="s">
        <v>1246</v>
      </c>
      <c r="F477" s="51" t="s">
        <v>1254</v>
      </c>
      <c r="H477" s="51" t="s">
        <v>1265</v>
      </c>
      <c r="I477" t="str">
        <f t="shared" si="7"/>
        <v>AZ18 WHT06_ol42_prof 3</v>
      </c>
      <c r="K477" s="51" t="s">
        <v>1249</v>
      </c>
      <c r="L477" s="52">
        <v>44013</v>
      </c>
      <c r="M477" s="51" t="s">
        <v>1525</v>
      </c>
      <c r="N477" s="28" t="s">
        <v>1742</v>
      </c>
      <c r="P477" s="51">
        <v>44.809260000000002</v>
      </c>
      <c r="Q477" s="51">
        <v>38.604770000000002</v>
      </c>
      <c r="R477" s="51">
        <v>0.120772</v>
      </c>
      <c r="T477" s="51">
        <v>11.52997</v>
      </c>
      <c r="V477" s="55">
        <v>2.2686999999999999E-2</v>
      </c>
      <c r="W477" s="51">
        <v>6.4770000000000001E-3</v>
      </c>
      <c r="X477" s="51">
        <v>1.3153E-2</v>
      </c>
      <c r="Y477" s="51">
        <v>0.14369799999999999</v>
      </c>
      <c r="Z477" s="51">
        <v>0.19552700000000001</v>
      </c>
      <c r="AA477" s="51">
        <v>95.446309999999997</v>
      </c>
      <c r="AB477" s="53">
        <v>87.386012715712994</v>
      </c>
      <c r="AD477" s="55">
        <v>-14761.7</v>
      </c>
      <c r="AE477" s="51">
        <v>-26832.400000000001</v>
      </c>
      <c r="AF477" s="51">
        <v>20</v>
      </c>
      <c r="AP477" s="51">
        <v>261.58723335343365</v>
      </c>
    </row>
    <row r="478" spans="1:42" s="51" customFormat="1" hidden="1" x14ac:dyDescent="0.2">
      <c r="A478" s="54" t="s">
        <v>1013</v>
      </c>
      <c r="B478" s="51" t="s">
        <v>1231</v>
      </c>
      <c r="C478" s="51" t="s">
        <v>1248</v>
      </c>
      <c r="D478" s="51" t="s">
        <v>1246</v>
      </c>
      <c r="F478" s="51" t="s">
        <v>1254</v>
      </c>
      <c r="H478" s="51" t="s">
        <v>1265</v>
      </c>
      <c r="I478" t="str">
        <f t="shared" si="7"/>
        <v>AZ18 WHT06_ol42_prof 3</v>
      </c>
      <c r="K478" s="51" t="s">
        <v>1249</v>
      </c>
      <c r="L478" s="52">
        <v>44013</v>
      </c>
      <c r="M478" s="51" t="s">
        <v>1525</v>
      </c>
      <c r="N478" s="28" t="s">
        <v>1742</v>
      </c>
      <c r="P478" s="51">
        <v>44.815060000000003</v>
      </c>
      <c r="Q478" s="51">
        <v>38.674579999999999</v>
      </c>
      <c r="R478" s="51">
        <v>0.124015</v>
      </c>
      <c r="T478" s="51">
        <v>11.504899999999999</v>
      </c>
      <c r="V478" s="55">
        <v>2.1319999999999999E-2</v>
      </c>
      <c r="W478" s="51">
        <v>1.2215E-2</v>
      </c>
      <c r="X478" s="51">
        <v>1.6277E-2</v>
      </c>
      <c r="Y478" s="51">
        <v>0.15038000000000001</v>
      </c>
      <c r="Z478" s="51">
        <v>0.193329</v>
      </c>
      <c r="AA478" s="51">
        <v>95.512079999999997</v>
      </c>
      <c r="AB478" s="53">
        <v>87.411412040360943</v>
      </c>
      <c r="AD478" s="55">
        <v>-14767.3</v>
      </c>
      <c r="AE478" s="51">
        <v>-26841.5</v>
      </c>
      <c r="AF478" s="51">
        <v>20</v>
      </c>
      <c r="AP478" s="51">
        <v>272.27226961916324</v>
      </c>
    </row>
    <row r="479" spans="1:42" s="51" customFormat="1" hidden="1" x14ac:dyDescent="0.2">
      <c r="A479" s="54" t="s">
        <v>1014</v>
      </c>
      <c r="B479" s="51" t="s">
        <v>1231</v>
      </c>
      <c r="C479" s="51" t="s">
        <v>1248</v>
      </c>
      <c r="D479" s="51" t="s">
        <v>1246</v>
      </c>
      <c r="F479" s="51" t="s">
        <v>1254</v>
      </c>
      <c r="H479" s="51" t="s">
        <v>1265</v>
      </c>
      <c r="I479" t="str">
        <f t="shared" si="7"/>
        <v>AZ18 WHT06_ol42_prof 3</v>
      </c>
      <c r="K479" s="51" t="s">
        <v>1249</v>
      </c>
      <c r="L479" s="52">
        <v>44013</v>
      </c>
      <c r="M479" s="51" t="s">
        <v>1525</v>
      </c>
      <c r="N479" s="28" t="s">
        <v>1742</v>
      </c>
      <c r="P479" s="51">
        <v>44.679360000000003</v>
      </c>
      <c r="Q479" s="51">
        <v>38.716520000000003</v>
      </c>
      <c r="R479" s="51">
        <v>0.11697299999999999</v>
      </c>
      <c r="T479" s="51">
        <v>11.54054</v>
      </c>
      <c r="V479" s="55">
        <v>2.2408999999999998E-2</v>
      </c>
      <c r="W479" s="51">
        <v>6.4330000000000003E-3</v>
      </c>
      <c r="X479" s="51">
        <v>1.371E-2</v>
      </c>
      <c r="Y479" s="51">
        <v>0.14708099999999999</v>
      </c>
      <c r="Z479" s="51">
        <v>0.17084299999999999</v>
      </c>
      <c r="AA479" s="51">
        <v>95.41386</v>
      </c>
      <c r="AB479" s="53">
        <v>87.343850520675005</v>
      </c>
      <c r="AD479" s="55">
        <v>-14772.9</v>
      </c>
      <c r="AE479" s="51">
        <v>-26850.5</v>
      </c>
      <c r="AF479" s="51">
        <v>20</v>
      </c>
      <c r="AP479" s="51">
        <v>282.87226961916343</v>
      </c>
    </row>
    <row r="480" spans="1:42" s="51" customFormat="1" hidden="1" x14ac:dyDescent="0.2">
      <c r="A480" s="54" t="s">
        <v>1015</v>
      </c>
      <c r="B480" s="51" t="s">
        <v>1231</v>
      </c>
      <c r="C480" s="51" t="s">
        <v>1248</v>
      </c>
      <c r="D480" s="51" t="s">
        <v>1246</v>
      </c>
      <c r="F480" s="51" t="s">
        <v>1254</v>
      </c>
      <c r="H480" s="51" t="s">
        <v>1265</v>
      </c>
      <c r="I480" t="str">
        <f t="shared" si="7"/>
        <v>AZ18 WHT06_ol42_prof 3</v>
      </c>
      <c r="K480" s="51" t="s">
        <v>1249</v>
      </c>
      <c r="L480" s="52">
        <v>44013</v>
      </c>
      <c r="M480" s="51" t="s">
        <v>1525</v>
      </c>
      <c r="N480" s="28" t="s">
        <v>1742</v>
      </c>
      <c r="P480" s="51">
        <v>44.770180000000003</v>
      </c>
      <c r="Q480" s="51">
        <v>38.665419999999997</v>
      </c>
      <c r="R480" s="51">
        <v>0.11511</v>
      </c>
      <c r="T480" s="51">
        <v>11.67722</v>
      </c>
      <c r="V480" s="55">
        <v>2.6128999999999999E-2</v>
      </c>
      <c r="W480" s="51">
        <v>1.1653E-2</v>
      </c>
      <c r="X480" s="51">
        <v>8.4019999999999997E-3</v>
      </c>
      <c r="Y480" s="51">
        <v>0.16419300000000001</v>
      </c>
      <c r="Z480" s="51">
        <v>0.17403299999999999</v>
      </c>
      <c r="AA480" s="51">
        <v>95.612340000000003</v>
      </c>
      <c r="AB480" s="53">
        <v>87.235756437058413</v>
      </c>
      <c r="AD480" s="55">
        <v>-14778.5</v>
      </c>
      <c r="AE480" s="51">
        <v>-26859.599999999999</v>
      </c>
      <c r="AF480" s="51">
        <v>20</v>
      </c>
      <c r="AP480" s="51">
        <v>293.55730588489399</v>
      </c>
    </row>
    <row r="481" spans="1:42" s="51" customFormat="1" hidden="1" x14ac:dyDescent="0.2">
      <c r="A481" s="54" t="s">
        <v>1016</v>
      </c>
      <c r="B481" s="51" t="s">
        <v>1231</v>
      </c>
      <c r="C481" s="51" t="s">
        <v>1248</v>
      </c>
      <c r="D481" s="51" t="s">
        <v>1246</v>
      </c>
      <c r="F481" s="51" t="s">
        <v>1254</v>
      </c>
      <c r="H481" s="51" t="s">
        <v>1265</v>
      </c>
      <c r="I481" t="str">
        <f t="shared" si="7"/>
        <v>AZ18 WHT06_ol42_prof 3</v>
      </c>
      <c r="K481" s="51" t="s">
        <v>1249</v>
      </c>
      <c r="L481" s="52">
        <v>44013</v>
      </c>
      <c r="M481" s="51" t="s">
        <v>1525</v>
      </c>
      <c r="N481" s="28" t="s">
        <v>1742</v>
      </c>
      <c r="P481" s="51">
        <v>44.663879999999999</v>
      </c>
      <c r="Q481" s="51">
        <v>38.660980000000002</v>
      </c>
      <c r="R481" s="51">
        <v>0.12942799999999999</v>
      </c>
      <c r="T481" s="51">
        <v>11.710929999999999</v>
      </c>
      <c r="V481" s="55">
        <v>1.6997000000000002E-2</v>
      </c>
      <c r="W481" s="51">
        <v>7.2150000000000001E-3</v>
      </c>
      <c r="X481" s="51">
        <v>9.8910000000000005E-3</v>
      </c>
      <c r="Y481" s="51">
        <v>0.15087800000000001</v>
      </c>
      <c r="Z481" s="51">
        <v>0.191692</v>
      </c>
      <c r="AA481" s="51">
        <v>95.541889999999995</v>
      </c>
      <c r="AB481" s="53">
        <v>87.177070486759874</v>
      </c>
      <c r="AD481" s="55">
        <v>-14784.1</v>
      </c>
      <c r="AE481" s="51">
        <v>-26868.6</v>
      </c>
      <c r="AF481" s="51">
        <v>20</v>
      </c>
      <c r="AP481" s="51">
        <v>304.15730588489419</v>
      </c>
    </row>
    <row r="482" spans="1:42" s="51" customFormat="1" hidden="1" x14ac:dyDescent="0.2">
      <c r="A482" s="54" t="s">
        <v>1017</v>
      </c>
      <c r="B482" s="51" t="s">
        <v>1231</v>
      </c>
      <c r="C482" s="51" t="s">
        <v>1248</v>
      </c>
      <c r="D482" s="51" t="s">
        <v>1246</v>
      </c>
      <c r="F482" s="51" t="s">
        <v>1254</v>
      </c>
      <c r="H482" s="51" t="s">
        <v>1265</v>
      </c>
      <c r="I482" t="str">
        <f t="shared" si="7"/>
        <v>AZ18 WHT06_ol42_prof 3</v>
      </c>
      <c r="K482" s="51" t="s">
        <v>1249</v>
      </c>
      <c r="L482" s="52">
        <v>44013</v>
      </c>
      <c r="M482" s="51" t="s">
        <v>1525</v>
      </c>
      <c r="N482" s="28" t="s">
        <v>1742</v>
      </c>
      <c r="P482" s="51">
        <v>44.694099999999999</v>
      </c>
      <c r="Q482" s="51">
        <v>38.711739999999999</v>
      </c>
      <c r="R482" s="51">
        <v>0.122</v>
      </c>
      <c r="T482" s="51">
        <v>11.75625</v>
      </c>
      <c r="V482" s="55">
        <v>2.632E-2</v>
      </c>
      <c r="W482" s="51">
        <v>3.7929999999999999E-3</v>
      </c>
      <c r="X482" s="51">
        <v>6.2830000000000004E-3</v>
      </c>
      <c r="Y482" s="51">
        <v>0.148371</v>
      </c>
      <c r="Z482" s="51">
        <v>0.192054</v>
      </c>
      <c r="AA482" s="51">
        <v>95.660899999999998</v>
      </c>
      <c r="AB482" s="53">
        <v>87.141413523312778</v>
      </c>
      <c r="AD482" s="55">
        <v>-14789.6</v>
      </c>
      <c r="AE482" s="51">
        <v>-26877.599999999999</v>
      </c>
      <c r="AF482" s="51">
        <v>20</v>
      </c>
      <c r="AP482" s="51">
        <v>314.7048174397587</v>
      </c>
    </row>
    <row r="483" spans="1:42" s="51" customFormat="1" hidden="1" x14ac:dyDescent="0.2">
      <c r="A483" s="54" t="s">
        <v>1018</v>
      </c>
      <c r="B483" s="51" t="s">
        <v>1231</v>
      </c>
      <c r="C483" s="51" t="s">
        <v>1248</v>
      </c>
      <c r="D483" s="51" t="s">
        <v>1246</v>
      </c>
      <c r="F483" s="51" t="s">
        <v>1254</v>
      </c>
      <c r="H483" s="51" t="s">
        <v>1265</v>
      </c>
      <c r="I483" t="str">
        <f t="shared" si="7"/>
        <v>AZ18 WHT06_ol42_prof 3</v>
      </c>
      <c r="K483" s="51" t="s">
        <v>1249</v>
      </c>
      <c r="L483" s="52">
        <v>44013</v>
      </c>
      <c r="M483" s="51" t="s">
        <v>1525</v>
      </c>
      <c r="N483" s="28" t="s">
        <v>1742</v>
      </c>
      <c r="P483" s="51">
        <v>44.595570000000002</v>
      </c>
      <c r="Q483" s="51">
        <v>38.63776</v>
      </c>
      <c r="R483" s="51">
        <v>0.118505</v>
      </c>
      <c r="T483" s="51">
        <v>11.727029999999999</v>
      </c>
      <c r="V483" s="55">
        <v>2.6720000000000001E-2</v>
      </c>
      <c r="W483" s="51">
        <v>1.4662E-2</v>
      </c>
      <c r="X483" s="51">
        <v>9.7000000000000003E-3</v>
      </c>
      <c r="Y483" s="51">
        <v>0.14754600000000001</v>
      </c>
      <c r="Z483" s="51">
        <v>0.175535</v>
      </c>
      <c r="AA483" s="51">
        <v>95.453029999999998</v>
      </c>
      <c r="AB483" s="53">
        <v>87.144565171902869</v>
      </c>
      <c r="AD483" s="55">
        <v>-14795.2</v>
      </c>
      <c r="AE483" s="51">
        <v>-26886.7</v>
      </c>
      <c r="AF483" s="51">
        <v>20</v>
      </c>
      <c r="AP483" s="51">
        <v>325.38985370549238</v>
      </c>
    </row>
    <row r="484" spans="1:42" s="51" customFormat="1" hidden="1" x14ac:dyDescent="0.2">
      <c r="A484" s="54" t="s">
        <v>1019</v>
      </c>
      <c r="B484" s="51" t="s">
        <v>1231</v>
      </c>
      <c r="C484" s="51" t="s">
        <v>1248</v>
      </c>
      <c r="D484" s="51" t="s">
        <v>1246</v>
      </c>
      <c r="F484" s="51" t="s">
        <v>1254</v>
      </c>
      <c r="H484" s="51" t="s">
        <v>1265</v>
      </c>
      <c r="I484" t="str">
        <f t="shared" si="7"/>
        <v>AZ18 WHT06_ol42_prof 3</v>
      </c>
      <c r="K484" s="51" t="s">
        <v>1249</v>
      </c>
      <c r="L484" s="52">
        <v>44013</v>
      </c>
      <c r="M484" s="51" t="s">
        <v>1525</v>
      </c>
      <c r="N484" s="28" t="s">
        <v>1742</v>
      </c>
      <c r="P484" s="51">
        <v>44.580570000000002</v>
      </c>
      <c r="Q484" s="51">
        <v>38.664949999999997</v>
      </c>
      <c r="R484" s="51">
        <v>0.12942200000000001</v>
      </c>
      <c r="T484" s="51">
        <v>11.86608</v>
      </c>
      <c r="V484" s="55">
        <v>2.1599E-2</v>
      </c>
      <c r="W484" s="51">
        <v>2.774E-3</v>
      </c>
      <c r="X484" s="51">
        <v>1.1495E-2</v>
      </c>
      <c r="Y484" s="51">
        <v>0.16362699999999999</v>
      </c>
      <c r="Z484" s="51">
        <v>0.16730500000000001</v>
      </c>
      <c r="AA484" s="51">
        <v>95.607830000000007</v>
      </c>
      <c r="AB484" s="53">
        <v>87.008138453844879</v>
      </c>
      <c r="AD484" s="55">
        <v>-14800.8</v>
      </c>
      <c r="AE484" s="51">
        <v>-26895.7</v>
      </c>
      <c r="AF484" s="51">
        <v>20</v>
      </c>
      <c r="AP484" s="51">
        <v>335.98985370549161</v>
      </c>
    </row>
    <row r="485" spans="1:42" s="51" customFormat="1" hidden="1" x14ac:dyDescent="0.2">
      <c r="A485" s="54" t="s">
        <v>1020</v>
      </c>
      <c r="B485" s="51" t="s">
        <v>1231</v>
      </c>
      <c r="C485" s="51" t="s">
        <v>1248</v>
      </c>
      <c r="D485" s="51" t="s">
        <v>1246</v>
      </c>
      <c r="F485" s="51" t="s">
        <v>1254</v>
      </c>
      <c r="H485" s="51" t="s">
        <v>1265</v>
      </c>
      <c r="I485" t="str">
        <f t="shared" si="7"/>
        <v>AZ18 WHT06_ol42_prof 3</v>
      </c>
      <c r="K485" s="51" t="s">
        <v>1249</v>
      </c>
      <c r="L485" s="52">
        <v>44013</v>
      </c>
      <c r="M485" s="51" t="s">
        <v>1525</v>
      </c>
      <c r="N485" s="28" t="s">
        <v>1742</v>
      </c>
      <c r="P485" s="51">
        <v>44.547220000000003</v>
      </c>
      <c r="Q485" s="51">
        <v>38.632170000000002</v>
      </c>
      <c r="R485" s="51">
        <v>0.125725</v>
      </c>
      <c r="T485" s="51">
        <v>11.95088</v>
      </c>
      <c r="V485" s="55">
        <v>2.9769E-2</v>
      </c>
      <c r="W485" s="51">
        <v>1.0125E-2</v>
      </c>
      <c r="X485" s="51">
        <v>1.5299E-2</v>
      </c>
      <c r="Y485" s="51">
        <v>0.16414699999999999</v>
      </c>
      <c r="Z485" s="51">
        <v>0.193714</v>
      </c>
      <c r="AA485" s="51">
        <v>95.669039999999995</v>
      </c>
      <c r="AB485" s="53">
        <v>86.918918247241322</v>
      </c>
      <c r="AD485" s="55">
        <v>-14806.4</v>
      </c>
      <c r="AE485" s="51">
        <v>-26904.799999999999</v>
      </c>
      <c r="AF485" s="51">
        <v>20</v>
      </c>
      <c r="AP485" s="51">
        <v>346.67488997122217</v>
      </c>
    </row>
    <row r="486" spans="1:42" s="51" customFormat="1" hidden="1" x14ac:dyDescent="0.2">
      <c r="A486" s="54" t="s">
        <v>1021</v>
      </c>
      <c r="B486" s="51" t="s">
        <v>1231</v>
      </c>
      <c r="C486" s="51" t="s">
        <v>1248</v>
      </c>
      <c r="D486" s="51" t="s">
        <v>1246</v>
      </c>
      <c r="F486" s="51" t="s">
        <v>1254</v>
      </c>
      <c r="H486" s="51" t="s">
        <v>1265</v>
      </c>
      <c r="I486" t="str">
        <f t="shared" si="7"/>
        <v>AZ18 WHT06_ol42_prof 3</v>
      </c>
      <c r="K486" s="51" t="s">
        <v>1249</v>
      </c>
      <c r="L486" s="52">
        <v>44013</v>
      </c>
      <c r="M486" s="51" t="s">
        <v>1525</v>
      </c>
      <c r="N486" s="28" t="s">
        <v>1742</v>
      </c>
      <c r="P486" s="51">
        <v>44.514830000000003</v>
      </c>
      <c r="Q486" s="51">
        <v>38.647539999999999</v>
      </c>
      <c r="R486" s="51">
        <v>0.119563</v>
      </c>
      <c r="T486" s="51">
        <v>11.7536</v>
      </c>
      <c r="V486" s="55">
        <v>2.4066000000000001E-2</v>
      </c>
      <c r="W486" s="51">
        <v>8.6049999999999998E-3</v>
      </c>
      <c r="X486" s="51">
        <v>4.5450000000000004E-3</v>
      </c>
      <c r="Y486" s="51">
        <v>0.144511</v>
      </c>
      <c r="Z486" s="51">
        <v>0.190139</v>
      </c>
      <c r="AA486" s="51">
        <v>95.407390000000007</v>
      </c>
      <c r="AB486" s="53">
        <v>87.098851114113998</v>
      </c>
      <c r="AD486" s="55">
        <v>-14812</v>
      </c>
      <c r="AE486" s="51">
        <v>-26913.8</v>
      </c>
      <c r="AF486" s="51">
        <v>20</v>
      </c>
      <c r="AP486" s="51">
        <v>357.27488997122236</v>
      </c>
    </row>
    <row r="487" spans="1:42" s="51" customFormat="1" hidden="1" x14ac:dyDescent="0.2">
      <c r="A487" s="54" t="s">
        <v>1022</v>
      </c>
      <c r="B487" s="51" t="s">
        <v>1231</v>
      </c>
      <c r="C487" s="51" t="s">
        <v>1248</v>
      </c>
      <c r="D487" s="51" t="s">
        <v>1246</v>
      </c>
      <c r="F487" s="51" t="s">
        <v>1254</v>
      </c>
      <c r="H487" s="51" t="s">
        <v>1265</v>
      </c>
      <c r="I487" t="str">
        <f t="shared" si="7"/>
        <v>AZ18 WHT06_ol42_prof 3</v>
      </c>
      <c r="K487" s="51" t="s">
        <v>1249</v>
      </c>
      <c r="L487" s="52">
        <v>44013</v>
      </c>
      <c r="M487" s="51" t="s">
        <v>1525</v>
      </c>
      <c r="N487" s="28" t="s">
        <v>1742</v>
      </c>
      <c r="P487" s="51">
        <v>44.450409999999998</v>
      </c>
      <c r="Q487" s="51">
        <v>38.549979999999998</v>
      </c>
      <c r="R487" s="51">
        <v>0.124623</v>
      </c>
      <c r="T487" s="51">
        <v>11.96205</v>
      </c>
      <c r="V487" s="55">
        <v>2.1506999999999998E-2</v>
      </c>
      <c r="W487" s="51">
        <v>1.239E-2</v>
      </c>
      <c r="X487" s="51">
        <v>7.7759999999999999E-3</v>
      </c>
      <c r="Y487" s="51">
        <v>0.145255</v>
      </c>
      <c r="Z487" s="51">
        <v>0.182092</v>
      </c>
      <c r="AA487" s="51">
        <v>95.456090000000003</v>
      </c>
      <c r="AB487" s="53">
        <v>86.883524249518132</v>
      </c>
      <c r="AD487" s="55">
        <v>-14817.6</v>
      </c>
      <c r="AE487" s="51">
        <v>-26922.799999999999</v>
      </c>
      <c r="AF487" s="51">
        <v>20</v>
      </c>
      <c r="AP487" s="51">
        <v>367.87488997122256</v>
      </c>
    </row>
    <row r="488" spans="1:42" s="51" customFormat="1" hidden="1" x14ac:dyDescent="0.2">
      <c r="A488" s="54" t="s">
        <v>1023</v>
      </c>
      <c r="B488" s="51" t="s">
        <v>1231</v>
      </c>
      <c r="C488" s="51" t="s">
        <v>1248</v>
      </c>
      <c r="D488" s="51" t="s">
        <v>1246</v>
      </c>
      <c r="F488" s="51" t="s">
        <v>1254</v>
      </c>
      <c r="H488" s="51" t="s">
        <v>1265</v>
      </c>
      <c r="I488" t="str">
        <f t="shared" si="7"/>
        <v>AZ18 WHT06_ol42_prof 3</v>
      </c>
      <c r="K488" s="51" t="s">
        <v>1249</v>
      </c>
      <c r="L488" s="52">
        <v>44013</v>
      </c>
      <c r="M488" s="51" t="s">
        <v>1525</v>
      </c>
      <c r="N488" s="28" t="s">
        <v>1742</v>
      </c>
      <c r="P488" s="51">
        <v>44.428849999999997</v>
      </c>
      <c r="Q488" s="51">
        <v>38.662579999999998</v>
      </c>
      <c r="R488" s="51">
        <v>0.101719</v>
      </c>
      <c r="T488" s="51">
        <v>12.07504</v>
      </c>
      <c r="V488" s="55">
        <v>2.4187E-2</v>
      </c>
      <c r="W488" s="51">
        <v>1.0681E-2</v>
      </c>
      <c r="X488" s="51">
        <v>1.3074000000000001E-2</v>
      </c>
      <c r="Y488" s="51">
        <v>0.17859700000000001</v>
      </c>
      <c r="Z488" s="51">
        <v>0.17942</v>
      </c>
      <c r="AA488" s="51">
        <v>95.674160000000001</v>
      </c>
      <c r="AB488" s="53">
        <v>86.770440274007427</v>
      </c>
      <c r="AD488" s="55">
        <v>-14823.2</v>
      </c>
      <c r="AE488" s="51">
        <v>-26931.9</v>
      </c>
      <c r="AF488" s="51">
        <v>20</v>
      </c>
      <c r="AP488" s="51">
        <v>378.55992623695624</v>
      </c>
    </row>
    <row r="489" spans="1:42" s="51" customFormat="1" hidden="1" x14ac:dyDescent="0.2">
      <c r="A489" s="54" t="s">
        <v>1024</v>
      </c>
      <c r="B489" s="51" t="s">
        <v>1231</v>
      </c>
      <c r="C489" s="51" t="s">
        <v>1248</v>
      </c>
      <c r="D489" s="51" t="s">
        <v>1246</v>
      </c>
      <c r="F489" s="51" t="s">
        <v>1254</v>
      </c>
      <c r="H489" s="51" t="s">
        <v>1265</v>
      </c>
      <c r="I489" t="str">
        <f t="shared" si="7"/>
        <v>AZ18 WHT06_ol42_prof 3</v>
      </c>
      <c r="K489" s="51" t="s">
        <v>1249</v>
      </c>
      <c r="L489" s="52">
        <v>44013</v>
      </c>
      <c r="M489" s="51" t="s">
        <v>1525</v>
      </c>
      <c r="N489" s="28" t="s">
        <v>1742</v>
      </c>
      <c r="P489" s="51">
        <v>44.249339999999997</v>
      </c>
      <c r="Q489" s="51">
        <v>38.582360000000001</v>
      </c>
      <c r="R489" s="51">
        <v>0.11808200000000001</v>
      </c>
      <c r="T489" s="51">
        <v>11.998989999999999</v>
      </c>
      <c r="V489" s="55">
        <v>2.2623999999999998E-2</v>
      </c>
      <c r="W489" s="51">
        <v>1.3129E-2</v>
      </c>
      <c r="X489" s="51">
        <v>1.2661E-2</v>
      </c>
      <c r="Y489" s="51">
        <v>0.16939499999999999</v>
      </c>
      <c r="Z489" s="51">
        <v>0.18611</v>
      </c>
      <c r="AA489" s="51">
        <v>95.352680000000007</v>
      </c>
      <c r="AB489" s="53">
        <v>86.796470289980874</v>
      </c>
      <c r="AD489" s="55">
        <v>-14828.8</v>
      </c>
      <c r="AE489" s="51">
        <v>-26940.9</v>
      </c>
      <c r="AF489" s="51">
        <v>20</v>
      </c>
      <c r="AP489" s="51">
        <v>389.15992623695547</v>
      </c>
    </row>
    <row r="490" spans="1:42" s="51" customFormat="1" hidden="1" x14ac:dyDescent="0.2">
      <c r="A490" s="54" t="s">
        <v>1025</v>
      </c>
      <c r="B490" s="51" t="s">
        <v>1231</v>
      </c>
      <c r="C490" s="51" t="s">
        <v>1248</v>
      </c>
      <c r="D490" s="51" t="s">
        <v>1246</v>
      </c>
      <c r="F490" s="51" t="s">
        <v>1254</v>
      </c>
      <c r="H490" s="51" t="s">
        <v>1265</v>
      </c>
      <c r="I490" t="str">
        <f t="shared" si="7"/>
        <v>AZ18 WHT06_ol42_prof 3</v>
      </c>
      <c r="K490" s="51" t="s">
        <v>1249</v>
      </c>
      <c r="L490" s="52">
        <v>44013</v>
      </c>
      <c r="M490" s="51" t="s">
        <v>1525</v>
      </c>
      <c r="N490" s="28" t="s">
        <v>1742</v>
      </c>
      <c r="P490" s="51">
        <v>44.467140000000001</v>
      </c>
      <c r="Q490" s="51">
        <v>38.529710000000001</v>
      </c>
      <c r="R490" s="51">
        <v>0.107752</v>
      </c>
      <c r="T490" s="51">
        <v>12.081709999999999</v>
      </c>
      <c r="V490" s="55">
        <v>2.1982999999999999E-2</v>
      </c>
      <c r="W490" s="51">
        <v>1.6410000000000001E-2</v>
      </c>
      <c r="X490" s="51">
        <v>8.2740000000000001E-3</v>
      </c>
      <c r="Y490" s="51">
        <v>0.15856500000000001</v>
      </c>
      <c r="Z490" s="51">
        <v>0.148058</v>
      </c>
      <c r="AA490" s="51">
        <v>95.539599999999993</v>
      </c>
      <c r="AB490" s="53">
        <v>86.773992177420084</v>
      </c>
      <c r="AD490" s="55">
        <v>-14834.4</v>
      </c>
      <c r="AE490" s="51">
        <v>-26950</v>
      </c>
      <c r="AF490" s="51">
        <v>20</v>
      </c>
      <c r="AP490" s="51">
        <v>399.84496250268603</v>
      </c>
    </row>
    <row r="491" spans="1:42" s="51" customFormat="1" hidden="1" x14ac:dyDescent="0.2">
      <c r="A491" s="54" t="s">
        <v>1026</v>
      </c>
      <c r="B491" s="51" t="s">
        <v>1231</v>
      </c>
      <c r="C491" s="51" t="s">
        <v>1248</v>
      </c>
      <c r="D491" s="51" t="s">
        <v>1246</v>
      </c>
      <c r="F491" s="51" t="s">
        <v>1254</v>
      </c>
      <c r="H491" s="51" t="s">
        <v>1265</v>
      </c>
      <c r="I491" t="str">
        <f t="shared" si="7"/>
        <v>AZ18 WHT06_ol42_prof 3</v>
      </c>
      <c r="K491" s="51" t="s">
        <v>1249</v>
      </c>
      <c r="L491" s="52">
        <v>44013</v>
      </c>
      <c r="M491" s="51" t="s">
        <v>1525</v>
      </c>
      <c r="N491" s="28" t="s">
        <v>1742</v>
      </c>
      <c r="P491" s="51">
        <v>44.411639999999998</v>
      </c>
      <c r="Q491" s="51">
        <v>38.66771</v>
      </c>
      <c r="R491" s="51">
        <v>0.109824</v>
      </c>
      <c r="T491" s="51">
        <v>12.29603</v>
      </c>
      <c r="V491" s="55">
        <v>2.6376E-2</v>
      </c>
      <c r="W491" s="51">
        <v>5.2209999999999999E-3</v>
      </c>
      <c r="X491" s="51">
        <v>1.4213999999999999E-2</v>
      </c>
      <c r="Y491" s="51">
        <v>0.15740399999999999</v>
      </c>
      <c r="Z491" s="51">
        <v>0.14851500000000001</v>
      </c>
      <c r="AA491" s="51">
        <v>95.836929999999995</v>
      </c>
      <c r="AB491" s="53">
        <v>86.556348617303641</v>
      </c>
      <c r="AD491" s="55">
        <v>-14840</v>
      </c>
      <c r="AE491" s="51">
        <v>-26959</v>
      </c>
      <c r="AF491" s="51">
        <v>20</v>
      </c>
      <c r="AP491" s="51">
        <v>410.44496250268622</v>
      </c>
    </row>
    <row r="492" spans="1:42" hidden="1" x14ac:dyDescent="0.2">
      <c r="A492" s="24" t="s">
        <v>179</v>
      </c>
      <c r="B492" t="s">
        <v>1232</v>
      </c>
      <c r="C492" t="s">
        <v>1248</v>
      </c>
      <c r="D492" t="s">
        <v>1246</v>
      </c>
      <c r="F492" t="s">
        <v>1252</v>
      </c>
      <c r="G492" t="s">
        <v>1742</v>
      </c>
      <c r="H492" t="s">
        <v>1264</v>
      </c>
      <c r="I492" t="str">
        <f t="shared" si="7"/>
        <v>AZ18 WHT06_ol40_prof 2</v>
      </c>
      <c r="K492" t="s">
        <v>1249</v>
      </c>
      <c r="L492" s="28">
        <v>44013</v>
      </c>
      <c r="P492">
        <v>47.185490000000001</v>
      </c>
      <c r="Q492">
        <v>41.152189999999997</v>
      </c>
      <c r="R492">
        <v>0.15836700000000001</v>
      </c>
      <c r="T492">
        <v>13.87196</v>
      </c>
      <c r="V492" s="27">
        <v>3.1831999999999999E-2</v>
      </c>
      <c r="W492">
        <v>8.0770000000000008E-3</v>
      </c>
      <c r="X492">
        <v>1.5848999999999999E-2</v>
      </c>
      <c r="Y492">
        <v>0.15940499999999999</v>
      </c>
      <c r="Z492">
        <v>0.22040000000000001</v>
      </c>
      <c r="AA492">
        <v>102.8036</v>
      </c>
      <c r="AB492" s="10">
        <v>85.842634562292673</v>
      </c>
      <c r="AD492" s="27">
        <v>-8532</v>
      </c>
      <c r="AE492">
        <v>-2639</v>
      </c>
      <c r="AF492">
        <v>27</v>
      </c>
      <c r="AP492">
        <v>0</v>
      </c>
    </row>
    <row r="493" spans="1:42" hidden="1" x14ac:dyDescent="0.2">
      <c r="A493" s="24" t="s">
        <v>1027</v>
      </c>
      <c r="B493" t="s">
        <v>1232</v>
      </c>
      <c r="C493" t="s">
        <v>1248</v>
      </c>
      <c r="D493" t="s">
        <v>1246</v>
      </c>
      <c r="F493" t="s">
        <v>1252</v>
      </c>
      <c r="G493" t="s">
        <v>1742</v>
      </c>
      <c r="H493" t="s">
        <v>1264</v>
      </c>
      <c r="I493" t="str">
        <f t="shared" si="7"/>
        <v>AZ18 WHT06_ol40_prof 2</v>
      </c>
      <c r="K493" t="s">
        <v>1249</v>
      </c>
      <c r="L493" s="28">
        <v>44013</v>
      </c>
      <c r="P493">
        <v>47.095660000000002</v>
      </c>
      <c r="Q493">
        <v>40.933129999999998</v>
      </c>
      <c r="R493">
        <v>0.152221</v>
      </c>
      <c r="T493">
        <v>13.837070000000001</v>
      </c>
      <c r="V493" s="27">
        <v>2.6116E-2</v>
      </c>
      <c r="W493">
        <v>1.6012999999999999E-2</v>
      </c>
      <c r="X493">
        <v>1.4902E-2</v>
      </c>
      <c r="Y493">
        <v>0.18516199999999999</v>
      </c>
      <c r="Z493">
        <v>0.25435799999999997</v>
      </c>
      <c r="AA493">
        <v>102.5146</v>
      </c>
      <c r="AB493" s="10">
        <v>85.850081315107033</v>
      </c>
      <c r="AD493" s="27">
        <v>-8530</v>
      </c>
      <c r="AE493">
        <v>-2637.5</v>
      </c>
      <c r="AF493">
        <v>27</v>
      </c>
      <c r="AP493">
        <v>2.5</v>
      </c>
    </row>
    <row r="494" spans="1:42" s="51" customFormat="1" hidden="1" x14ac:dyDescent="0.2">
      <c r="A494" s="54" t="s">
        <v>1028</v>
      </c>
      <c r="B494" s="51" t="s">
        <v>1232</v>
      </c>
      <c r="C494" s="51" t="s">
        <v>1248</v>
      </c>
      <c r="D494" s="51" t="s">
        <v>1246</v>
      </c>
      <c r="F494" s="51" t="s">
        <v>1252</v>
      </c>
      <c r="H494" s="51" t="s">
        <v>1264</v>
      </c>
      <c r="I494" t="str">
        <f t="shared" si="7"/>
        <v>AZ18 WHT06_ol40_prof 2</v>
      </c>
      <c r="K494" s="51" t="s">
        <v>1249</v>
      </c>
      <c r="L494" s="52">
        <v>44013</v>
      </c>
      <c r="M494" s="51" t="s">
        <v>1525</v>
      </c>
      <c r="N494" s="28" t="s">
        <v>1742</v>
      </c>
      <c r="P494" s="51">
        <v>42.815150000000003</v>
      </c>
      <c r="Q494" s="51">
        <v>37.078330000000001</v>
      </c>
      <c r="R494" s="51">
        <v>0.111649</v>
      </c>
      <c r="T494" s="51">
        <v>12.42159</v>
      </c>
      <c r="V494" s="55">
        <v>6.94E-3</v>
      </c>
      <c r="W494" s="51">
        <v>2.3E-5</v>
      </c>
      <c r="X494" s="51">
        <v>1.7E-5</v>
      </c>
      <c r="Y494" s="51">
        <v>8.0125000000000002E-2</v>
      </c>
      <c r="Z494" s="51">
        <v>0.240004</v>
      </c>
      <c r="AA494" s="51">
        <v>92.753829999999994</v>
      </c>
      <c r="AB494" s="53">
        <v>86.00276437619857</v>
      </c>
      <c r="AD494" s="55">
        <v>-8528</v>
      </c>
      <c r="AE494" s="51">
        <v>-2635.9</v>
      </c>
      <c r="AF494" s="51">
        <v>27</v>
      </c>
      <c r="AP494" s="51">
        <v>5.0612496949730827</v>
      </c>
    </row>
    <row r="495" spans="1:42" hidden="1" x14ac:dyDescent="0.2">
      <c r="A495" s="24" t="s">
        <v>1029</v>
      </c>
      <c r="B495" t="s">
        <v>1232</v>
      </c>
      <c r="C495" t="s">
        <v>1248</v>
      </c>
      <c r="D495" t="s">
        <v>1246</v>
      </c>
      <c r="F495" t="s">
        <v>1252</v>
      </c>
      <c r="G495" t="s">
        <v>1742</v>
      </c>
      <c r="H495" t="s">
        <v>1264</v>
      </c>
      <c r="I495" t="str">
        <f t="shared" si="7"/>
        <v>AZ18 WHT06_ol40_prof 2</v>
      </c>
      <c r="K495" t="s">
        <v>1249</v>
      </c>
      <c r="L495" s="28">
        <v>44013</v>
      </c>
      <c r="P495">
        <v>47.017879999999998</v>
      </c>
      <c r="Q495">
        <v>40.933219999999999</v>
      </c>
      <c r="R495">
        <v>0.13378200000000001</v>
      </c>
      <c r="T495">
        <v>13.79487</v>
      </c>
      <c r="V495" s="27">
        <v>2.4448999999999999E-2</v>
      </c>
      <c r="W495">
        <v>1.1584000000000001E-2</v>
      </c>
      <c r="X495">
        <v>1.9893999999999998E-2</v>
      </c>
      <c r="Y495">
        <v>0.19681899999999999</v>
      </c>
      <c r="Z495">
        <v>0.23994699999999999</v>
      </c>
      <c r="AA495">
        <v>102.3724</v>
      </c>
      <c r="AB495" s="10">
        <v>85.867098573502702</v>
      </c>
      <c r="AD495" s="27">
        <v>-8526.1</v>
      </c>
      <c r="AE495">
        <v>-2634.4</v>
      </c>
      <c r="AF495">
        <v>27</v>
      </c>
      <c r="AP495">
        <v>7.4819933823548386</v>
      </c>
    </row>
    <row r="496" spans="1:42" hidden="1" x14ac:dyDescent="0.2">
      <c r="A496" s="24" t="s">
        <v>1030</v>
      </c>
      <c r="B496" t="s">
        <v>1232</v>
      </c>
      <c r="C496" t="s">
        <v>1248</v>
      </c>
      <c r="D496" t="s">
        <v>1246</v>
      </c>
      <c r="F496" t="s">
        <v>1252</v>
      </c>
      <c r="G496" t="s">
        <v>1742</v>
      </c>
      <c r="H496" t="s">
        <v>1264</v>
      </c>
      <c r="I496" t="str">
        <f t="shared" si="7"/>
        <v>AZ18 WHT06_ol40_prof 2</v>
      </c>
      <c r="K496" t="s">
        <v>1249</v>
      </c>
      <c r="L496" s="28">
        <v>44013</v>
      </c>
      <c r="P496">
        <v>47.089480000000002</v>
      </c>
      <c r="Q496">
        <v>40.978160000000003</v>
      </c>
      <c r="R496">
        <v>0.14802399999999999</v>
      </c>
      <c r="T496">
        <v>13.926539999999999</v>
      </c>
      <c r="V496" s="27">
        <v>2.7560000000000001E-2</v>
      </c>
      <c r="W496">
        <v>1.5507999999999999E-2</v>
      </c>
      <c r="X496">
        <v>1.5143E-2</v>
      </c>
      <c r="Y496">
        <v>0.18269199999999999</v>
      </c>
      <c r="Z496">
        <v>0.24988299999999999</v>
      </c>
      <c r="AA496">
        <v>102.633</v>
      </c>
      <c r="AB496" s="10">
        <v>85.770010051369482</v>
      </c>
      <c r="AD496" s="27">
        <v>-8524.1</v>
      </c>
      <c r="AE496">
        <v>-2632.9</v>
      </c>
      <c r="AF496">
        <v>27</v>
      </c>
      <c r="AP496">
        <v>9.9819933823548386</v>
      </c>
    </row>
    <row r="497" spans="1:42" hidden="1" x14ac:dyDescent="0.2">
      <c r="A497" s="24" t="s">
        <v>1031</v>
      </c>
      <c r="B497" t="s">
        <v>1232</v>
      </c>
      <c r="C497" t="s">
        <v>1248</v>
      </c>
      <c r="D497" t="s">
        <v>1246</v>
      </c>
      <c r="F497" t="s">
        <v>1252</v>
      </c>
      <c r="G497" t="s">
        <v>1742</v>
      </c>
      <c r="H497" t="s">
        <v>1264</v>
      </c>
      <c r="I497" t="str">
        <f t="shared" si="7"/>
        <v>AZ18 WHT06_ol40_prof 2</v>
      </c>
      <c r="K497" t="s">
        <v>1249</v>
      </c>
      <c r="L497" s="28">
        <v>44013</v>
      </c>
      <c r="P497">
        <v>47.182479999999998</v>
      </c>
      <c r="Q497">
        <v>41.007129999999997</v>
      </c>
      <c r="R497">
        <v>0.163525</v>
      </c>
      <c r="T497">
        <v>13.73804</v>
      </c>
      <c r="V497" s="27">
        <v>2.9307E-2</v>
      </c>
      <c r="W497">
        <v>7.4330000000000004E-3</v>
      </c>
      <c r="X497">
        <v>2.0988E-2</v>
      </c>
      <c r="Y497">
        <v>0.15752099999999999</v>
      </c>
      <c r="Z497">
        <v>0.24492700000000001</v>
      </c>
      <c r="AA497">
        <v>102.5514</v>
      </c>
      <c r="AB497" s="10">
        <v>85.959351988383744</v>
      </c>
      <c r="AD497" s="27">
        <v>-8522.1</v>
      </c>
      <c r="AE497">
        <v>-2631.3</v>
      </c>
      <c r="AF497">
        <v>27</v>
      </c>
      <c r="AP497">
        <v>12.543243077327922</v>
      </c>
    </row>
    <row r="498" spans="1:42" hidden="1" x14ac:dyDescent="0.2">
      <c r="A498" s="24" t="s">
        <v>1032</v>
      </c>
      <c r="B498" t="s">
        <v>1232</v>
      </c>
      <c r="C498" t="s">
        <v>1248</v>
      </c>
      <c r="D498" t="s">
        <v>1246</v>
      </c>
      <c r="F498" t="s">
        <v>1252</v>
      </c>
      <c r="G498" t="s">
        <v>1742</v>
      </c>
      <c r="H498" t="s">
        <v>1264</v>
      </c>
      <c r="I498" t="str">
        <f t="shared" si="7"/>
        <v>AZ18 WHT06_ol40_prof 2</v>
      </c>
      <c r="K498" t="s">
        <v>1249</v>
      </c>
      <c r="L498" s="28">
        <v>44013</v>
      </c>
      <c r="P498">
        <v>46.996110000000002</v>
      </c>
      <c r="Q498">
        <v>40.845390000000002</v>
      </c>
      <c r="R498">
        <v>0.15257599999999999</v>
      </c>
      <c r="T498">
        <v>13.68328</v>
      </c>
      <c r="V498" s="27">
        <v>2.7817999999999999E-2</v>
      </c>
      <c r="W498">
        <v>1.4727000000000001E-2</v>
      </c>
      <c r="X498">
        <v>1.4075000000000001E-2</v>
      </c>
      <c r="Y498">
        <v>0.18191399999999999</v>
      </c>
      <c r="Z498">
        <v>0.25763200000000003</v>
      </c>
      <c r="AA498">
        <v>102.1735</v>
      </c>
      <c r="AB498" s="10">
        <v>85.95978427489365</v>
      </c>
      <c r="AD498" s="27">
        <v>-8520.1</v>
      </c>
      <c r="AE498">
        <v>-2629.8</v>
      </c>
      <c r="AF498">
        <v>27</v>
      </c>
      <c r="AP498">
        <v>15.043243077327922</v>
      </c>
    </row>
    <row r="499" spans="1:42" hidden="1" x14ac:dyDescent="0.2">
      <c r="A499" s="24" t="s">
        <v>1033</v>
      </c>
      <c r="B499" t="s">
        <v>1232</v>
      </c>
      <c r="C499" t="s">
        <v>1248</v>
      </c>
      <c r="D499" t="s">
        <v>1246</v>
      </c>
      <c r="F499" t="s">
        <v>1252</v>
      </c>
      <c r="G499" t="s">
        <v>1742</v>
      </c>
      <c r="H499" t="s">
        <v>1264</v>
      </c>
      <c r="I499" t="str">
        <f t="shared" si="7"/>
        <v>AZ18 WHT06_ol40_prof 2</v>
      </c>
      <c r="K499" t="s">
        <v>1249</v>
      </c>
      <c r="L499" s="28">
        <v>44013</v>
      </c>
      <c r="P499">
        <v>47.0456</v>
      </c>
      <c r="Q499">
        <v>40.878889999999998</v>
      </c>
      <c r="R499">
        <v>0.158718</v>
      </c>
      <c r="T499">
        <v>13.70201</v>
      </c>
      <c r="V499" s="27">
        <v>2.8039000000000001E-2</v>
      </c>
      <c r="W499">
        <v>1.1726E-2</v>
      </c>
      <c r="X499">
        <v>1.6018999999999999E-2</v>
      </c>
      <c r="Y499">
        <v>0.18884799999999999</v>
      </c>
      <c r="Z499">
        <v>0.25029400000000002</v>
      </c>
      <c r="AA499">
        <v>102.28019999999999</v>
      </c>
      <c r="AB499" s="10">
        <v>85.955983708176589</v>
      </c>
      <c r="AD499" s="27">
        <v>-8518.2000000000007</v>
      </c>
      <c r="AE499">
        <v>-2628.3</v>
      </c>
      <c r="AF499">
        <v>27</v>
      </c>
      <c r="AP499">
        <v>17.463986764709677</v>
      </c>
    </row>
    <row r="500" spans="1:42" hidden="1" x14ac:dyDescent="0.2">
      <c r="A500" s="24" t="s">
        <v>1034</v>
      </c>
      <c r="B500" t="s">
        <v>1232</v>
      </c>
      <c r="C500" t="s">
        <v>1248</v>
      </c>
      <c r="D500" t="s">
        <v>1246</v>
      </c>
      <c r="F500" t="s">
        <v>1252</v>
      </c>
      <c r="G500" t="s">
        <v>1742</v>
      </c>
      <c r="H500" t="s">
        <v>1264</v>
      </c>
      <c r="I500" t="str">
        <f t="shared" si="7"/>
        <v>AZ18 WHT06_ol40_prof 2</v>
      </c>
      <c r="K500" t="s">
        <v>1249</v>
      </c>
      <c r="L500" s="28">
        <v>44013</v>
      </c>
      <c r="P500">
        <v>47.0749</v>
      </c>
      <c r="Q500">
        <v>40.911000000000001</v>
      </c>
      <c r="R500">
        <v>0.15579200000000001</v>
      </c>
      <c r="T500">
        <v>13.65635</v>
      </c>
      <c r="V500" s="27">
        <v>2.5662999999999998E-2</v>
      </c>
      <c r="W500">
        <v>1.422E-2</v>
      </c>
      <c r="X500">
        <v>1.0354E-2</v>
      </c>
      <c r="Y500">
        <v>0.18081700000000001</v>
      </c>
      <c r="Z500">
        <v>0.261683</v>
      </c>
      <c r="AA500">
        <v>102.2908</v>
      </c>
      <c r="AB500" s="10">
        <v>86.003722369716357</v>
      </c>
      <c r="AD500" s="27">
        <v>-8516.2000000000007</v>
      </c>
      <c r="AE500">
        <v>-2626.7</v>
      </c>
      <c r="AF500">
        <v>27</v>
      </c>
      <c r="AP500">
        <v>20.025236459683043</v>
      </c>
    </row>
    <row r="501" spans="1:42" hidden="1" x14ac:dyDescent="0.2">
      <c r="A501" s="24" t="s">
        <v>1035</v>
      </c>
      <c r="B501" t="s">
        <v>1232</v>
      </c>
      <c r="C501" t="s">
        <v>1248</v>
      </c>
      <c r="D501" t="s">
        <v>1246</v>
      </c>
      <c r="F501" t="s">
        <v>1252</v>
      </c>
      <c r="G501" t="s">
        <v>1742</v>
      </c>
      <c r="H501" t="s">
        <v>1264</v>
      </c>
      <c r="I501" t="str">
        <f t="shared" si="7"/>
        <v>AZ18 WHT06_ol40_prof 2</v>
      </c>
      <c r="K501" t="s">
        <v>1249</v>
      </c>
      <c r="L501" s="28">
        <v>44013</v>
      </c>
      <c r="P501">
        <v>47.187109999999997</v>
      </c>
      <c r="Q501">
        <v>40.957900000000002</v>
      </c>
      <c r="R501">
        <v>0.14063800000000001</v>
      </c>
      <c r="T501">
        <v>13.79842</v>
      </c>
      <c r="V501" s="27">
        <v>2.9996999999999999E-2</v>
      </c>
      <c r="W501">
        <v>2.1333000000000001E-2</v>
      </c>
      <c r="X501">
        <v>1.5727999999999999E-2</v>
      </c>
      <c r="Y501">
        <v>0.167518</v>
      </c>
      <c r="Z501">
        <v>0.26674199999999998</v>
      </c>
      <c r="AA501">
        <v>102.58540000000001</v>
      </c>
      <c r="AB501" s="10">
        <v>85.907529550959978</v>
      </c>
      <c r="AD501" s="27">
        <v>-8514.2000000000007</v>
      </c>
      <c r="AE501">
        <v>-2625.2</v>
      </c>
      <c r="AF501">
        <v>27</v>
      </c>
      <c r="AP501">
        <v>22.525236459683043</v>
      </c>
    </row>
    <row r="502" spans="1:42" hidden="1" x14ac:dyDescent="0.2">
      <c r="A502" s="24" t="s">
        <v>1036</v>
      </c>
      <c r="B502" t="s">
        <v>1232</v>
      </c>
      <c r="C502" t="s">
        <v>1248</v>
      </c>
      <c r="D502" t="s">
        <v>1246</v>
      </c>
      <c r="F502" t="s">
        <v>1252</v>
      </c>
      <c r="G502" t="s">
        <v>1742</v>
      </c>
      <c r="H502" t="s">
        <v>1264</v>
      </c>
      <c r="I502" t="str">
        <f t="shared" si="7"/>
        <v>AZ18 WHT06_ol40_prof 2</v>
      </c>
      <c r="K502" t="s">
        <v>1249</v>
      </c>
      <c r="L502" s="28">
        <v>44013</v>
      </c>
      <c r="P502">
        <v>47.132530000000003</v>
      </c>
      <c r="Q502">
        <v>40.94706</v>
      </c>
      <c r="R502">
        <v>0.15472900000000001</v>
      </c>
      <c r="T502">
        <v>13.6158</v>
      </c>
      <c r="V502" s="27">
        <v>3.3035000000000002E-2</v>
      </c>
      <c r="W502">
        <v>2.3687E-2</v>
      </c>
      <c r="X502">
        <v>2.0459000000000001E-2</v>
      </c>
      <c r="Y502">
        <v>0.16724</v>
      </c>
      <c r="Z502">
        <v>0.27539000000000002</v>
      </c>
      <c r="AA502">
        <v>102.3699</v>
      </c>
      <c r="AB502" s="10">
        <v>86.054167235887377</v>
      </c>
      <c r="AD502" s="27">
        <v>-8512.2000000000007</v>
      </c>
      <c r="AE502">
        <v>-2623.7</v>
      </c>
      <c r="AF502">
        <v>27</v>
      </c>
      <c r="AP502">
        <v>25.025236459683043</v>
      </c>
    </row>
    <row r="503" spans="1:42" hidden="1" x14ac:dyDescent="0.2">
      <c r="A503" s="24" t="s">
        <v>1037</v>
      </c>
      <c r="B503" t="s">
        <v>1232</v>
      </c>
      <c r="C503" t="s">
        <v>1248</v>
      </c>
      <c r="D503" t="s">
        <v>1246</v>
      </c>
      <c r="F503" t="s">
        <v>1252</v>
      </c>
      <c r="G503" t="s">
        <v>1742</v>
      </c>
      <c r="H503" t="s">
        <v>1264</v>
      </c>
      <c r="I503" t="str">
        <f t="shared" si="7"/>
        <v>AZ18 WHT06_ol40_prof 2</v>
      </c>
      <c r="K503" t="s">
        <v>1249</v>
      </c>
      <c r="L503" s="28">
        <v>44013</v>
      </c>
      <c r="P503">
        <v>47.186489999999999</v>
      </c>
      <c r="Q503">
        <v>40.857529999999997</v>
      </c>
      <c r="R503">
        <v>0.14126900000000001</v>
      </c>
      <c r="T503">
        <v>13.613049999999999</v>
      </c>
      <c r="V503" s="27">
        <v>2.6366000000000001E-2</v>
      </c>
      <c r="W503">
        <v>1.0068000000000001E-2</v>
      </c>
      <c r="X503">
        <v>1.5063E-2</v>
      </c>
      <c r="Y503">
        <v>0.19946</v>
      </c>
      <c r="Z503">
        <v>0.26126899999999997</v>
      </c>
      <c r="AA503">
        <v>102.31059999999999</v>
      </c>
      <c r="AB503" s="10">
        <v>86.070313683934103</v>
      </c>
      <c r="AD503" s="27">
        <v>-8510.2999999999993</v>
      </c>
      <c r="AE503">
        <v>-2622.1</v>
      </c>
      <c r="AF503">
        <v>27</v>
      </c>
      <c r="AP503">
        <v>27.509184929358941</v>
      </c>
    </row>
    <row r="504" spans="1:42" hidden="1" x14ac:dyDescent="0.2">
      <c r="A504" s="24" t="s">
        <v>1038</v>
      </c>
      <c r="B504" t="s">
        <v>1232</v>
      </c>
      <c r="C504" t="s">
        <v>1248</v>
      </c>
      <c r="D504" t="s">
        <v>1246</v>
      </c>
      <c r="F504" t="s">
        <v>1252</v>
      </c>
      <c r="G504" t="s">
        <v>1742</v>
      </c>
      <c r="H504" t="s">
        <v>1264</v>
      </c>
      <c r="I504" t="str">
        <f t="shared" si="7"/>
        <v>AZ18 WHT06_ol40_prof 2</v>
      </c>
      <c r="K504" t="s">
        <v>1249</v>
      </c>
      <c r="L504" s="28">
        <v>44013</v>
      </c>
      <c r="P504">
        <v>47.033160000000002</v>
      </c>
      <c r="Q504">
        <v>40.707059999999998</v>
      </c>
      <c r="R504">
        <v>0.15814700000000001</v>
      </c>
      <c r="T504">
        <v>13.52534</v>
      </c>
      <c r="V504" s="27">
        <v>2.9523000000000001E-2</v>
      </c>
      <c r="W504">
        <v>2.6179999999999998E-2</v>
      </c>
      <c r="X504">
        <v>1.6941999999999999E-2</v>
      </c>
      <c r="Y504">
        <v>0.17502400000000001</v>
      </c>
      <c r="Z504">
        <v>0.25644699999999998</v>
      </c>
      <c r="AA504">
        <v>101.9278</v>
      </c>
      <c r="AB504" s="10">
        <v>86.108751191935426</v>
      </c>
      <c r="AD504" s="27">
        <v>-8508.2999999999993</v>
      </c>
      <c r="AE504">
        <v>-2620.6</v>
      </c>
      <c r="AF504">
        <v>27</v>
      </c>
      <c r="AP504">
        <v>30.009184929358941</v>
      </c>
    </row>
    <row r="505" spans="1:42" hidden="1" x14ac:dyDescent="0.2">
      <c r="A505" s="24" t="s">
        <v>1039</v>
      </c>
      <c r="B505" t="s">
        <v>1232</v>
      </c>
      <c r="C505" t="s">
        <v>1248</v>
      </c>
      <c r="D505" t="s">
        <v>1246</v>
      </c>
      <c r="F505" t="s">
        <v>1252</v>
      </c>
      <c r="G505" t="s">
        <v>1742</v>
      </c>
      <c r="H505" t="s">
        <v>1264</v>
      </c>
      <c r="I505" t="str">
        <f t="shared" si="7"/>
        <v>AZ18 WHT06_ol40_prof 2</v>
      </c>
      <c r="K505" t="s">
        <v>1249</v>
      </c>
      <c r="L505" s="28">
        <v>44013</v>
      </c>
      <c r="P505">
        <v>47.115609999999997</v>
      </c>
      <c r="Q505">
        <v>40.812890000000003</v>
      </c>
      <c r="R505">
        <v>0.14580699999999999</v>
      </c>
      <c r="T505">
        <v>13.48992</v>
      </c>
      <c r="V505" s="27">
        <v>2.7341000000000001E-2</v>
      </c>
      <c r="W505">
        <v>6.4599999999999998E-4</v>
      </c>
      <c r="X505">
        <v>1.8010000000000002E-2</v>
      </c>
      <c r="Y505">
        <v>0.15063399999999999</v>
      </c>
      <c r="Z505">
        <v>0.24583199999999999</v>
      </c>
      <c r="AA505">
        <v>102.0067</v>
      </c>
      <c r="AB505" s="10">
        <v>86.160982905566769</v>
      </c>
      <c r="AD505" s="27">
        <v>-8506.2999999999993</v>
      </c>
      <c r="AE505">
        <v>-2619.1</v>
      </c>
      <c r="AF505">
        <v>27</v>
      </c>
      <c r="AP505">
        <v>32.509184929358938</v>
      </c>
    </row>
    <row r="506" spans="1:42" hidden="1" x14ac:dyDescent="0.2">
      <c r="A506" s="24" t="s">
        <v>1040</v>
      </c>
      <c r="B506" t="s">
        <v>1232</v>
      </c>
      <c r="C506" t="s">
        <v>1248</v>
      </c>
      <c r="D506" t="s">
        <v>1246</v>
      </c>
      <c r="F506" t="s">
        <v>1252</v>
      </c>
      <c r="G506" t="s">
        <v>1742</v>
      </c>
      <c r="H506" t="s">
        <v>1264</v>
      </c>
      <c r="I506" t="str">
        <f t="shared" si="7"/>
        <v>AZ18 WHT06_ol40_prof 2</v>
      </c>
      <c r="K506" t="s">
        <v>1249</v>
      </c>
      <c r="L506" s="28">
        <v>44013</v>
      </c>
      <c r="P506">
        <v>47.132260000000002</v>
      </c>
      <c r="Q506">
        <v>40.848799999999997</v>
      </c>
      <c r="R506">
        <v>0.14397199999999999</v>
      </c>
      <c r="T506">
        <v>13.53288</v>
      </c>
      <c r="V506" s="27">
        <v>3.1272000000000001E-2</v>
      </c>
      <c r="W506">
        <v>2.771E-3</v>
      </c>
      <c r="X506">
        <v>1.4041E-2</v>
      </c>
      <c r="Y506">
        <v>0.178123</v>
      </c>
      <c r="Z506">
        <v>0.26361600000000002</v>
      </c>
      <c r="AA506">
        <v>102.1477</v>
      </c>
      <c r="AB506" s="10">
        <v>86.127252756434132</v>
      </c>
      <c r="AD506" s="27">
        <v>-8504.2999999999993</v>
      </c>
      <c r="AE506">
        <v>-2617.5</v>
      </c>
      <c r="AF506">
        <v>27</v>
      </c>
      <c r="AP506">
        <v>35.070434624332023</v>
      </c>
    </row>
    <row r="507" spans="1:42" hidden="1" x14ac:dyDescent="0.2">
      <c r="A507" s="24" t="s">
        <v>1041</v>
      </c>
      <c r="B507" t="s">
        <v>1232</v>
      </c>
      <c r="C507" t="s">
        <v>1248</v>
      </c>
      <c r="D507" t="s">
        <v>1246</v>
      </c>
      <c r="F507" t="s">
        <v>1252</v>
      </c>
      <c r="G507" t="s">
        <v>1742</v>
      </c>
      <c r="H507" t="s">
        <v>1264</v>
      </c>
      <c r="I507" t="str">
        <f t="shared" si="7"/>
        <v>AZ18 WHT06_ol40_prof 2</v>
      </c>
      <c r="K507" t="s">
        <v>1249</v>
      </c>
      <c r="L507" s="28">
        <v>44013</v>
      </c>
      <c r="P507">
        <v>47.111989999999999</v>
      </c>
      <c r="Q507">
        <v>40.808239999999998</v>
      </c>
      <c r="R507">
        <v>0.13585900000000001</v>
      </c>
      <c r="T507">
        <v>13.40455</v>
      </c>
      <c r="V507" s="27">
        <v>2.6855E-2</v>
      </c>
      <c r="W507">
        <v>8.8210000000000007E-3</v>
      </c>
      <c r="X507">
        <v>2.0677999999999998E-2</v>
      </c>
      <c r="Y507">
        <v>0.165351</v>
      </c>
      <c r="Z507">
        <v>0.26211600000000002</v>
      </c>
      <c r="AA507">
        <v>101.94450000000001</v>
      </c>
      <c r="AB507" s="10">
        <v>86.235594854606546</v>
      </c>
      <c r="AD507" s="27">
        <v>-8502.4</v>
      </c>
      <c r="AE507">
        <v>-2616</v>
      </c>
      <c r="AF507">
        <v>27</v>
      </c>
      <c r="AP507">
        <v>37.491178311713782</v>
      </c>
    </row>
    <row r="508" spans="1:42" hidden="1" x14ac:dyDescent="0.2">
      <c r="A508" s="24" t="s">
        <v>1042</v>
      </c>
      <c r="B508" t="s">
        <v>1232</v>
      </c>
      <c r="C508" t="s">
        <v>1248</v>
      </c>
      <c r="D508" t="s">
        <v>1246</v>
      </c>
      <c r="F508" t="s">
        <v>1252</v>
      </c>
      <c r="G508" t="s">
        <v>1742</v>
      </c>
      <c r="H508" t="s">
        <v>1264</v>
      </c>
      <c r="I508" t="str">
        <f t="shared" si="7"/>
        <v>AZ18 WHT06_ol40_prof 2</v>
      </c>
      <c r="K508" t="s">
        <v>1249</v>
      </c>
      <c r="L508" s="28">
        <v>44013</v>
      </c>
      <c r="P508">
        <v>47.239989999999999</v>
      </c>
      <c r="Q508">
        <v>40.879620000000003</v>
      </c>
      <c r="R508">
        <v>0.14604900000000001</v>
      </c>
      <c r="T508">
        <v>13.50681</v>
      </c>
      <c r="V508" s="27">
        <v>3.3508999999999997E-2</v>
      </c>
      <c r="W508">
        <v>2.032E-3</v>
      </c>
      <c r="X508">
        <v>8.4550000000000007E-3</v>
      </c>
      <c r="Y508">
        <v>0.166433</v>
      </c>
      <c r="Z508">
        <v>0.27566800000000002</v>
      </c>
      <c r="AA508">
        <v>102.2586</v>
      </c>
      <c r="AB508" s="10">
        <v>86.177494616681187</v>
      </c>
      <c r="AD508" s="27">
        <v>-8500.4</v>
      </c>
      <c r="AE508">
        <v>-2614.5</v>
      </c>
      <c r="AF508">
        <v>27</v>
      </c>
      <c r="AP508">
        <v>39.991178311713782</v>
      </c>
    </row>
    <row r="509" spans="1:42" hidden="1" x14ac:dyDescent="0.2">
      <c r="A509" s="24" t="s">
        <v>1043</v>
      </c>
      <c r="B509" t="s">
        <v>1232</v>
      </c>
      <c r="C509" t="s">
        <v>1248</v>
      </c>
      <c r="D509" t="s">
        <v>1246</v>
      </c>
      <c r="F509" t="s">
        <v>1252</v>
      </c>
      <c r="G509" t="s">
        <v>1742</v>
      </c>
      <c r="H509" t="s">
        <v>1264</v>
      </c>
      <c r="I509" t="str">
        <f t="shared" si="7"/>
        <v>AZ18 WHT06_ol40_prof 2</v>
      </c>
      <c r="K509" t="s">
        <v>1249</v>
      </c>
      <c r="L509" s="28">
        <v>44013</v>
      </c>
      <c r="P509">
        <v>47.208509999999997</v>
      </c>
      <c r="Q509">
        <v>40.976379999999999</v>
      </c>
      <c r="R509">
        <v>0.15320900000000001</v>
      </c>
      <c r="T509">
        <v>13.44337</v>
      </c>
      <c r="V509" s="27">
        <v>2.9456E-2</v>
      </c>
      <c r="W509">
        <v>1.4596E-2</v>
      </c>
      <c r="X509">
        <v>1.2891E-2</v>
      </c>
      <c r="Y509">
        <v>0.151753</v>
      </c>
      <c r="Z509">
        <v>0.27862799999999999</v>
      </c>
      <c r="AA509">
        <v>102.2688</v>
      </c>
      <c r="AB509" s="10">
        <v>86.225560691876368</v>
      </c>
      <c r="AD509" s="27">
        <v>-8498.4</v>
      </c>
      <c r="AE509">
        <v>-2613</v>
      </c>
      <c r="AF509">
        <v>27</v>
      </c>
      <c r="AP509">
        <v>42.491178311713782</v>
      </c>
    </row>
    <row r="510" spans="1:42" hidden="1" x14ac:dyDescent="0.2">
      <c r="A510" s="24" t="s">
        <v>1044</v>
      </c>
      <c r="B510" t="s">
        <v>1232</v>
      </c>
      <c r="C510" t="s">
        <v>1248</v>
      </c>
      <c r="D510" t="s">
        <v>1246</v>
      </c>
      <c r="F510" t="s">
        <v>1252</v>
      </c>
      <c r="G510" t="s">
        <v>1742</v>
      </c>
      <c r="H510" t="s">
        <v>1264</v>
      </c>
      <c r="I510" t="str">
        <f t="shared" si="7"/>
        <v>AZ18 WHT06_ol40_prof 2</v>
      </c>
      <c r="K510" t="s">
        <v>1249</v>
      </c>
      <c r="L510" s="28">
        <v>44013</v>
      </c>
      <c r="P510">
        <v>47.086620000000003</v>
      </c>
      <c r="Q510">
        <v>40.789380000000001</v>
      </c>
      <c r="R510">
        <v>0.15523899999999999</v>
      </c>
      <c r="T510">
        <v>13.30819</v>
      </c>
      <c r="V510" s="27">
        <v>3.2516999999999997E-2</v>
      </c>
      <c r="W510">
        <v>1.5011999999999999E-2</v>
      </c>
      <c r="X510">
        <v>1.3339999999999999E-2</v>
      </c>
      <c r="Y510">
        <v>0.190611</v>
      </c>
      <c r="Z510">
        <v>0.27582400000000001</v>
      </c>
      <c r="AA510">
        <v>101.86669999999999</v>
      </c>
      <c r="AB510" s="10">
        <v>86.314649713682172</v>
      </c>
      <c r="AD510" s="27">
        <v>-8496.4</v>
      </c>
      <c r="AE510">
        <v>-2611.4</v>
      </c>
      <c r="AF510">
        <v>27</v>
      </c>
      <c r="AP510">
        <v>45.052428006686867</v>
      </c>
    </row>
    <row r="511" spans="1:42" hidden="1" x14ac:dyDescent="0.2">
      <c r="A511" s="24" t="s">
        <v>1045</v>
      </c>
      <c r="B511" t="s">
        <v>1232</v>
      </c>
      <c r="C511" t="s">
        <v>1248</v>
      </c>
      <c r="D511" t="s">
        <v>1246</v>
      </c>
      <c r="F511" t="s">
        <v>1252</v>
      </c>
      <c r="G511" t="s">
        <v>1742</v>
      </c>
      <c r="H511" t="s">
        <v>1264</v>
      </c>
      <c r="I511" t="str">
        <f t="shared" si="7"/>
        <v>AZ18 WHT06_ol40_prof 2</v>
      </c>
      <c r="K511" t="s">
        <v>1249</v>
      </c>
      <c r="L511" s="28">
        <v>44013</v>
      </c>
      <c r="P511">
        <v>47.124110000000002</v>
      </c>
      <c r="Q511">
        <v>40.661909999999999</v>
      </c>
      <c r="R511">
        <v>0.148308</v>
      </c>
      <c r="T511">
        <v>13.292770000000001</v>
      </c>
      <c r="V511" s="27">
        <v>2.7470000000000001E-2</v>
      </c>
      <c r="W511">
        <v>2.4250000000000001E-2</v>
      </c>
      <c r="X511">
        <v>1.6111E-2</v>
      </c>
      <c r="Y511">
        <v>0.16980000000000001</v>
      </c>
      <c r="Z511">
        <v>0.28353600000000001</v>
      </c>
      <c r="AA511">
        <v>101.7483</v>
      </c>
      <c r="AB511" s="10">
        <v>86.337735035138181</v>
      </c>
      <c r="AD511" s="27">
        <v>-8494.5</v>
      </c>
      <c r="AE511">
        <v>-2609.9</v>
      </c>
      <c r="AF511">
        <v>27</v>
      </c>
      <c r="AP511">
        <v>47.473171694068625</v>
      </c>
    </row>
    <row r="512" spans="1:42" hidden="1" x14ac:dyDescent="0.2">
      <c r="A512" s="24" t="s">
        <v>1046</v>
      </c>
      <c r="B512" t="s">
        <v>1232</v>
      </c>
      <c r="C512" t="s">
        <v>1248</v>
      </c>
      <c r="D512" t="s">
        <v>1246</v>
      </c>
      <c r="F512" t="s">
        <v>1252</v>
      </c>
      <c r="G512" t="s">
        <v>1742</v>
      </c>
      <c r="H512" t="s">
        <v>1264</v>
      </c>
      <c r="I512" t="str">
        <f t="shared" si="7"/>
        <v>AZ18 WHT06_ol40_prof 2</v>
      </c>
      <c r="K512" t="s">
        <v>1249</v>
      </c>
      <c r="L512" s="28">
        <v>44013</v>
      </c>
      <c r="P512">
        <v>47.298549999999999</v>
      </c>
      <c r="Q512">
        <v>40.916080000000001</v>
      </c>
      <c r="R512">
        <v>0.14591499999999999</v>
      </c>
      <c r="T512">
        <v>13.346869999999999</v>
      </c>
      <c r="V512" s="27">
        <v>3.2273999999999997E-2</v>
      </c>
      <c r="W512">
        <v>2.5089E-2</v>
      </c>
      <c r="X512">
        <v>1.8648999999999999E-2</v>
      </c>
      <c r="Y512">
        <v>0.163462</v>
      </c>
      <c r="Z512">
        <v>0.292543</v>
      </c>
      <c r="AA512">
        <v>102.2394</v>
      </c>
      <c r="AB512" s="10">
        <v>86.333400219828221</v>
      </c>
      <c r="AD512" s="27">
        <v>-8492.5</v>
      </c>
      <c r="AE512">
        <v>-2608.4</v>
      </c>
      <c r="AF512">
        <v>27</v>
      </c>
      <c r="AP512">
        <v>49.973171694068625</v>
      </c>
    </row>
    <row r="513" spans="1:42" hidden="1" x14ac:dyDescent="0.2">
      <c r="A513" s="24" t="s">
        <v>1047</v>
      </c>
      <c r="B513" t="s">
        <v>1232</v>
      </c>
      <c r="C513" t="s">
        <v>1248</v>
      </c>
      <c r="D513" t="s">
        <v>1246</v>
      </c>
      <c r="F513" t="s">
        <v>1252</v>
      </c>
      <c r="G513" t="s">
        <v>1742</v>
      </c>
      <c r="H513" t="s">
        <v>1264</v>
      </c>
      <c r="I513" t="str">
        <f t="shared" si="7"/>
        <v>AZ18 WHT06_ol40_prof 2</v>
      </c>
      <c r="K513" t="s">
        <v>1249</v>
      </c>
      <c r="L513" s="28">
        <v>44013</v>
      </c>
      <c r="P513">
        <v>47.164729999999999</v>
      </c>
      <c r="Q513">
        <v>40.839700000000001</v>
      </c>
      <c r="R513">
        <v>0.160216</v>
      </c>
      <c r="T513">
        <v>13.13983</v>
      </c>
      <c r="V513" s="27">
        <v>2.7883000000000002E-2</v>
      </c>
      <c r="W513">
        <v>2.6799E-2</v>
      </c>
      <c r="X513">
        <v>1.3422E-2</v>
      </c>
      <c r="Y513">
        <v>0.16347700000000001</v>
      </c>
      <c r="Z513">
        <v>0.27172600000000002</v>
      </c>
      <c r="AA513">
        <v>101.8078</v>
      </c>
      <c r="AB513" s="10">
        <v>86.48373295735253</v>
      </c>
      <c r="AD513" s="27">
        <v>-8490.5</v>
      </c>
      <c r="AE513">
        <v>-2606.8000000000002</v>
      </c>
      <c r="AF513">
        <v>27</v>
      </c>
      <c r="AP513">
        <v>52.534421389041711</v>
      </c>
    </row>
    <row r="514" spans="1:42" hidden="1" x14ac:dyDescent="0.2">
      <c r="A514" s="24" t="s">
        <v>1048</v>
      </c>
      <c r="B514" t="s">
        <v>1232</v>
      </c>
      <c r="C514" t="s">
        <v>1248</v>
      </c>
      <c r="D514" t="s">
        <v>1246</v>
      </c>
      <c r="F514" t="s">
        <v>1252</v>
      </c>
      <c r="G514" t="s">
        <v>1742</v>
      </c>
      <c r="H514" t="s">
        <v>1264</v>
      </c>
      <c r="I514" t="str">
        <f t="shared" si="7"/>
        <v>AZ18 WHT06_ol40_prof 2</v>
      </c>
      <c r="K514" t="s">
        <v>1249</v>
      </c>
      <c r="L514" s="28">
        <v>44013</v>
      </c>
      <c r="P514">
        <v>47.300629999999998</v>
      </c>
      <c r="Q514">
        <v>40.789969999999997</v>
      </c>
      <c r="R514">
        <v>0.149336</v>
      </c>
      <c r="T514">
        <v>13.267440000000001</v>
      </c>
      <c r="V514" s="27">
        <v>2.7730999999999999E-2</v>
      </c>
      <c r="W514">
        <v>1.8204999999999999E-2</v>
      </c>
      <c r="X514">
        <v>1.9338000000000001E-2</v>
      </c>
      <c r="Y514">
        <v>0.17236099999999999</v>
      </c>
      <c r="Z514">
        <v>0.28228500000000001</v>
      </c>
      <c r="AA514">
        <v>102.0273</v>
      </c>
      <c r="AB514" s="10">
        <v>86.404194202077832</v>
      </c>
      <c r="AD514" s="27">
        <v>-8488.5</v>
      </c>
      <c r="AE514">
        <v>-2605.3000000000002</v>
      </c>
      <c r="AF514">
        <v>27</v>
      </c>
      <c r="AP514">
        <v>55.034421389041711</v>
      </c>
    </row>
    <row r="515" spans="1:42" hidden="1" x14ac:dyDescent="0.2">
      <c r="A515" s="24" t="s">
        <v>1049</v>
      </c>
      <c r="B515" t="s">
        <v>1232</v>
      </c>
      <c r="C515" t="s">
        <v>1248</v>
      </c>
      <c r="D515" t="s">
        <v>1246</v>
      </c>
      <c r="F515" t="s">
        <v>1252</v>
      </c>
      <c r="G515" t="s">
        <v>1742</v>
      </c>
      <c r="H515" t="s">
        <v>1264</v>
      </c>
      <c r="I515" t="str">
        <f t="shared" ref="I515:I578" si="8">_xlfn.CONCAT(K515,"_",F515,"_",H515)</f>
        <v>AZ18 WHT06_ol40_prof 2</v>
      </c>
      <c r="K515" t="s">
        <v>1249</v>
      </c>
      <c r="L515" s="28">
        <v>44013</v>
      </c>
      <c r="P515">
        <v>47.28828</v>
      </c>
      <c r="Q515">
        <v>40.711150000000004</v>
      </c>
      <c r="R515">
        <v>0.157194</v>
      </c>
      <c r="T515">
        <v>13.220739999999999</v>
      </c>
      <c r="V515" s="27">
        <v>3.1092999999999999E-2</v>
      </c>
      <c r="W515">
        <v>1.9403E-2</v>
      </c>
      <c r="X515">
        <v>1.4038999999999999E-2</v>
      </c>
      <c r="Y515">
        <v>0.16234299999999999</v>
      </c>
      <c r="Z515">
        <v>0.26876699999999998</v>
      </c>
      <c r="AA515">
        <v>101.873</v>
      </c>
      <c r="AB515" s="10">
        <v>86.442497566715076</v>
      </c>
      <c r="AD515" s="27">
        <v>-8486.6</v>
      </c>
      <c r="AE515">
        <v>-2603.8000000000002</v>
      </c>
      <c r="AF515">
        <v>27</v>
      </c>
      <c r="AP515">
        <v>57.455165076423469</v>
      </c>
    </row>
    <row r="516" spans="1:42" hidden="1" x14ac:dyDescent="0.2">
      <c r="A516" s="24" t="s">
        <v>1050</v>
      </c>
      <c r="B516" t="s">
        <v>1232</v>
      </c>
      <c r="C516" t="s">
        <v>1248</v>
      </c>
      <c r="D516" t="s">
        <v>1246</v>
      </c>
      <c r="F516" t="s">
        <v>1252</v>
      </c>
      <c r="G516" t="s">
        <v>1742</v>
      </c>
      <c r="H516" t="s">
        <v>1264</v>
      </c>
      <c r="I516" t="str">
        <f t="shared" si="8"/>
        <v>AZ18 WHT06_ol40_prof 2</v>
      </c>
      <c r="K516" t="s">
        <v>1249</v>
      </c>
      <c r="L516" s="28">
        <v>44013</v>
      </c>
      <c r="P516">
        <v>47.36627</v>
      </c>
      <c r="Q516">
        <v>40.861089999999997</v>
      </c>
      <c r="R516">
        <v>0.16137799999999999</v>
      </c>
      <c r="T516">
        <v>13.183400000000001</v>
      </c>
      <c r="V516" s="27">
        <v>2.9328E-2</v>
      </c>
      <c r="W516">
        <v>1.5616E-2</v>
      </c>
      <c r="X516">
        <v>1.5121000000000001E-2</v>
      </c>
      <c r="Y516">
        <v>0.160968</v>
      </c>
      <c r="Z516">
        <v>0.28383000000000003</v>
      </c>
      <c r="AA516">
        <v>102.077</v>
      </c>
      <c r="AB516" s="10">
        <v>86.494875594153569</v>
      </c>
      <c r="AD516" s="27">
        <v>-8484.6</v>
      </c>
      <c r="AE516">
        <v>-2602.1999999999998</v>
      </c>
      <c r="AF516">
        <v>27</v>
      </c>
      <c r="AP516">
        <v>60.016414771396839</v>
      </c>
    </row>
    <row r="517" spans="1:42" hidden="1" x14ac:dyDescent="0.2">
      <c r="A517" s="24" t="s">
        <v>1051</v>
      </c>
      <c r="B517" t="s">
        <v>1232</v>
      </c>
      <c r="C517" t="s">
        <v>1248</v>
      </c>
      <c r="D517" t="s">
        <v>1246</v>
      </c>
      <c r="F517" t="s">
        <v>1252</v>
      </c>
      <c r="G517" t="s">
        <v>1742</v>
      </c>
      <c r="H517" t="s">
        <v>1264</v>
      </c>
      <c r="I517" t="str">
        <f t="shared" si="8"/>
        <v>AZ18 WHT06_ol40_prof 2</v>
      </c>
      <c r="K517" t="s">
        <v>1249</v>
      </c>
      <c r="L517" s="28">
        <v>44013</v>
      </c>
      <c r="P517">
        <v>47.238410000000002</v>
      </c>
      <c r="Q517">
        <v>40.843310000000002</v>
      </c>
      <c r="R517">
        <v>0.14002899999999999</v>
      </c>
      <c r="T517">
        <v>13.05406</v>
      </c>
      <c r="V517" s="27">
        <v>3.0837E-2</v>
      </c>
      <c r="W517">
        <v>1.6133000000000002E-2</v>
      </c>
      <c r="X517">
        <v>2.1401E-2</v>
      </c>
      <c r="Y517">
        <v>0.14604300000000001</v>
      </c>
      <c r="Z517">
        <v>0.287856</v>
      </c>
      <c r="AA517">
        <v>101.77809999999999</v>
      </c>
      <c r="AB517" s="10">
        <v>86.578253453893836</v>
      </c>
      <c r="AD517" s="27">
        <v>-8482.6</v>
      </c>
      <c r="AE517">
        <v>-2600.6999999999998</v>
      </c>
      <c r="AF517">
        <v>27</v>
      </c>
      <c r="AP517">
        <v>62.516414771396839</v>
      </c>
    </row>
    <row r="518" spans="1:42" hidden="1" x14ac:dyDescent="0.2">
      <c r="A518" s="24" t="s">
        <v>1052</v>
      </c>
      <c r="B518" t="s">
        <v>1232</v>
      </c>
      <c r="C518" t="s">
        <v>1248</v>
      </c>
      <c r="D518" t="s">
        <v>1246</v>
      </c>
      <c r="F518" t="s">
        <v>1252</v>
      </c>
      <c r="G518" t="s">
        <v>1742</v>
      </c>
      <c r="H518" t="s">
        <v>1264</v>
      </c>
      <c r="I518" t="str">
        <f t="shared" si="8"/>
        <v>AZ18 WHT06_ol40_prof 2</v>
      </c>
      <c r="K518" t="s">
        <v>1249</v>
      </c>
      <c r="L518" s="28">
        <v>44013</v>
      </c>
      <c r="P518">
        <v>47.301180000000002</v>
      </c>
      <c r="Q518">
        <v>40.809629999999999</v>
      </c>
      <c r="R518">
        <v>0.149226</v>
      </c>
      <c r="T518">
        <v>13.08305</v>
      </c>
      <c r="V518" s="27">
        <v>3.2946000000000003E-2</v>
      </c>
      <c r="W518">
        <v>1.553E-2</v>
      </c>
      <c r="X518">
        <v>1.4781000000000001E-2</v>
      </c>
      <c r="Y518">
        <v>0.162408</v>
      </c>
      <c r="Z518">
        <v>0.30974099999999999</v>
      </c>
      <c r="AA518">
        <v>101.8785</v>
      </c>
      <c r="AB518" s="10">
        <v>86.567901926121436</v>
      </c>
      <c r="AD518" s="27">
        <v>-8480.6</v>
      </c>
      <c r="AE518">
        <v>-2599.1999999999998</v>
      </c>
      <c r="AF518">
        <v>27</v>
      </c>
      <c r="AP518">
        <v>65.016414771396839</v>
      </c>
    </row>
    <row r="519" spans="1:42" hidden="1" x14ac:dyDescent="0.2">
      <c r="A519" s="24" t="s">
        <v>1053</v>
      </c>
      <c r="B519" t="s">
        <v>1232</v>
      </c>
      <c r="C519" t="s">
        <v>1248</v>
      </c>
      <c r="D519" t="s">
        <v>1246</v>
      </c>
      <c r="F519" t="s">
        <v>1252</v>
      </c>
      <c r="G519" t="s">
        <v>1742</v>
      </c>
      <c r="H519" t="s">
        <v>1264</v>
      </c>
      <c r="I519" t="str">
        <f t="shared" si="8"/>
        <v>AZ18 WHT06_ol40_prof 2</v>
      </c>
      <c r="K519" t="s">
        <v>1249</v>
      </c>
      <c r="L519" s="28">
        <v>44013</v>
      </c>
      <c r="P519">
        <v>47.39855</v>
      </c>
      <c r="Q519">
        <v>40.768880000000003</v>
      </c>
      <c r="R519">
        <v>0.149122</v>
      </c>
      <c r="T519">
        <v>12.946899999999999</v>
      </c>
      <c r="V519" s="27">
        <v>3.1736E-2</v>
      </c>
      <c r="W519">
        <v>1.9415999999999999E-2</v>
      </c>
      <c r="X519">
        <v>1.2623000000000001E-2</v>
      </c>
      <c r="Y519">
        <v>0.15912599999999999</v>
      </c>
      <c r="Z519">
        <v>0.28152100000000002</v>
      </c>
      <c r="AA519">
        <v>101.7679</v>
      </c>
      <c r="AB519" s="10">
        <v>86.712789765386219</v>
      </c>
      <c r="AD519" s="27">
        <v>-8478.7000000000007</v>
      </c>
      <c r="AE519">
        <v>-2597.6</v>
      </c>
      <c r="AF519">
        <v>27</v>
      </c>
      <c r="AP519">
        <v>67.500363241071341</v>
      </c>
    </row>
    <row r="520" spans="1:42" hidden="1" x14ac:dyDescent="0.2">
      <c r="A520" s="24" t="s">
        <v>1054</v>
      </c>
      <c r="B520" t="s">
        <v>1232</v>
      </c>
      <c r="C520" t="s">
        <v>1248</v>
      </c>
      <c r="D520" t="s">
        <v>1246</v>
      </c>
      <c r="F520" t="s">
        <v>1252</v>
      </c>
      <c r="G520" t="s">
        <v>1742</v>
      </c>
      <c r="H520" t="s">
        <v>1264</v>
      </c>
      <c r="I520" t="str">
        <f t="shared" si="8"/>
        <v>AZ18 WHT06_ol40_prof 2</v>
      </c>
      <c r="K520" t="s">
        <v>1249</v>
      </c>
      <c r="L520" s="28">
        <v>44013</v>
      </c>
      <c r="P520">
        <v>47.400179999999999</v>
      </c>
      <c r="Q520">
        <v>40.779789999999998</v>
      </c>
      <c r="R520">
        <v>0.14785999999999999</v>
      </c>
      <c r="T520">
        <v>12.90869</v>
      </c>
      <c r="V520" s="27">
        <v>3.0980000000000001E-2</v>
      </c>
      <c r="W520">
        <v>1.4050999999999999E-2</v>
      </c>
      <c r="X520">
        <v>2.0565E-2</v>
      </c>
      <c r="Y520">
        <v>0.17463100000000001</v>
      </c>
      <c r="Z520">
        <v>0.29442499999999999</v>
      </c>
      <c r="AA520">
        <v>101.77119999999999</v>
      </c>
      <c r="AB520" s="10">
        <v>86.747195012379848</v>
      </c>
      <c r="AD520" s="27">
        <v>-8476.7000000000007</v>
      </c>
      <c r="AE520">
        <v>-2596.1</v>
      </c>
      <c r="AF520">
        <v>27</v>
      </c>
      <c r="AP520">
        <v>70.000363241071341</v>
      </c>
    </row>
    <row r="521" spans="1:42" hidden="1" x14ac:dyDescent="0.2">
      <c r="A521" s="24" t="s">
        <v>1055</v>
      </c>
      <c r="B521" t="s">
        <v>1232</v>
      </c>
      <c r="C521" t="s">
        <v>1248</v>
      </c>
      <c r="D521" t="s">
        <v>1246</v>
      </c>
      <c r="F521" t="s">
        <v>1252</v>
      </c>
      <c r="G521" t="s">
        <v>1742</v>
      </c>
      <c r="H521" t="s">
        <v>1264</v>
      </c>
      <c r="I521" t="str">
        <f t="shared" si="8"/>
        <v>AZ18 WHT06_ol40_prof 2</v>
      </c>
      <c r="K521" t="s">
        <v>1249</v>
      </c>
      <c r="L521" s="28">
        <v>44013</v>
      </c>
      <c r="P521">
        <v>47.430779999999999</v>
      </c>
      <c r="Q521">
        <v>40.763150000000003</v>
      </c>
      <c r="R521">
        <v>0.14582899999999999</v>
      </c>
      <c r="T521">
        <v>12.938549999999999</v>
      </c>
      <c r="V521" s="27">
        <v>2.8972000000000001E-2</v>
      </c>
      <c r="W521">
        <v>2.5610000000000001E-2</v>
      </c>
      <c r="X521">
        <v>2.0833999999999998E-2</v>
      </c>
      <c r="Y521">
        <v>0.17106499999999999</v>
      </c>
      <c r="Z521">
        <v>0.28837699999999999</v>
      </c>
      <c r="AA521">
        <v>101.81319999999999</v>
      </c>
      <c r="AB521" s="10">
        <v>86.728042429157199</v>
      </c>
      <c r="AD521" s="27">
        <v>-8474.7000000000007</v>
      </c>
      <c r="AE521">
        <v>-2594.6</v>
      </c>
      <c r="AF521">
        <v>27</v>
      </c>
      <c r="AP521">
        <v>72.500363241071341</v>
      </c>
    </row>
    <row r="522" spans="1:42" hidden="1" x14ac:dyDescent="0.2">
      <c r="A522" s="24" t="s">
        <v>1056</v>
      </c>
      <c r="B522" t="s">
        <v>1232</v>
      </c>
      <c r="C522" t="s">
        <v>1248</v>
      </c>
      <c r="D522" t="s">
        <v>1246</v>
      </c>
      <c r="F522" t="s">
        <v>1252</v>
      </c>
      <c r="G522" t="s">
        <v>1742</v>
      </c>
      <c r="H522" t="s">
        <v>1264</v>
      </c>
      <c r="I522" t="str">
        <f t="shared" si="8"/>
        <v>AZ18 WHT06_ol40_prof 2</v>
      </c>
      <c r="K522" t="s">
        <v>1249</v>
      </c>
      <c r="L522" s="28">
        <v>44013</v>
      </c>
      <c r="P522">
        <v>47.429760000000002</v>
      </c>
      <c r="Q522">
        <v>40.839199999999998</v>
      </c>
      <c r="R522">
        <v>0.15764600000000001</v>
      </c>
      <c r="T522">
        <v>12.80059</v>
      </c>
      <c r="V522" s="27">
        <v>3.3713E-2</v>
      </c>
      <c r="W522">
        <v>1.1606E-2</v>
      </c>
      <c r="X522">
        <v>1.8561999999999999E-2</v>
      </c>
      <c r="Y522">
        <v>0.17971200000000001</v>
      </c>
      <c r="Z522">
        <v>0.29049399999999997</v>
      </c>
      <c r="AA522">
        <v>101.76130000000001</v>
      </c>
      <c r="AB522" s="10">
        <v>86.850701875312595</v>
      </c>
      <c r="AD522" s="27">
        <v>-8472.7000000000007</v>
      </c>
      <c r="AE522">
        <v>-2593</v>
      </c>
      <c r="AF522">
        <v>27</v>
      </c>
      <c r="AP522">
        <v>75.061612936044426</v>
      </c>
    </row>
    <row r="523" spans="1:42" hidden="1" x14ac:dyDescent="0.2">
      <c r="A523" s="24" t="s">
        <v>1057</v>
      </c>
      <c r="B523" t="s">
        <v>1232</v>
      </c>
      <c r="C523" t="s">
        <v>1248</v>
      </c>
      <c r="D523" t="s">
        <v>1246</v>
      </c>
      <c r="F523" t="s">
        <v>1252</v>
      </c>
      <c r="G523" t="s">
        <v>1742</v>
      </c>
      <c r="H523" t="s">
        <v>1264</v>
      </c>
      <c r="I523" t="str">
        <f t="shared" si="8"/>
        <v>AZ18 WHT06_ol40_prof 2</v>
      </c>
      <c r="K523" t="s">
        <v>1249</v>
      </c>
      <c r="L523" s="28">
        <v>44013</v>
      </c>
      <c r="P523">
        <v>47.540210000000002</v>
      </c>
      <c r="Q523">
        <v>40.801400000000001</v>
      </c>
      <c r="R523">
        <v>0.141319</v>
      </c>
      <c r="T523">
        <v>12.865690000000001</v>
      </c>
      <c r="V523" s="27">
        <v>2.9961000000000002E-2</v>
      </c>
      <c r="W523">
        <v>1.8905000000000002E-2</v>
      </c>
      <c r="X523">
        <v>1.6367E-2</v>
      </c>
      <c r="Y523">
        <v>0.17713699999999999</v>
      </c>
      <c r="Z523">
        <v>0.31450600000000001</v>
      </c>
      <c r="AA523">
        <v>101.9055</v>
      </c>
      <c r="AB523" s="10">
        <v>86.819308003115523</v>
      </c>
      <c r="AD523" s="27">
        <v>-8470.7999999999993</v>
      </c>
      <c r="AE523">
        <v>-2591.5</v>
      </c>
      <c r="AF523">
        <v>27</v>
      </c>
      <c r="AP523">
        <v>77.482356623427606</v>
      </c>
    </row>
    <row r="524" spans="1:42" hidden="1" x14ac:dyDescent="0.2">
      <c r="A524" s="24" t="s">
        <v>1058</v>
      </c>
      <c r="B524" t="s">
        <v>1232</v>
      </c>
      <c r="C524" t="s">
        <v>1248</v>
      </c>
      <c r="D524" t="s">
        <v>1246</v>
      </c>
      <c r="F524" t="s">
        <v>1252</v>
      </c>
      <c r="G524" t="s">
        <v>1742</v>
      </c>
      <c r="H524" t="s">
        <v>1264</v>
      </c>
      <c r="I524" t="str">
        <f t="shared" si="8"/>
        <v>AZ18 WHT06_ol40_prof 2</v>
      </c>
      <c r="K524" t="s">
        <v>1249</v>
      </c>
      <c r="L524" s="28">
        <v>44013</v>
      </c>
      <c r="P524">
        <v>47.621679999999998</v>
      </c>
      <c r="Q524">
        <v>40.841279999999998</v>
      </c>
      <c r="R524">
        <v>0.14655000000000001</v>
      </c>
      <c r="T524">
        <v>12.88813</v>
      </c>
      <c r="V524" s="27">
        <v>3.3250000000000002E-2</v>
      </c>
      <c r="W524">
        <v>1.2067E-2</v>
      </c>
      <c r="X524">
        <v>1.7919000000000001E-2</v>
      </c>
      <c r="Y524">
        <v>0.15357999999999999</v>
      </c>
      <c r="Z524">
        <v>0.31483800000000001</v>
      </c>
      <c r="AA524">
        <v>102.02930000000001</v>
      </c>
      <c r="AB524" s="10">
        <v>86.818953558483031</v>
      </c>
      <c r="AD524" s="27">
        <v>-8468.7999999999993</v>
      </c>
      <c r="AE524">
        <v>-2590</v>
      </c>
      <c r="AF524">
        <v>27</v>
      </c>
      <c r="AP524">
        <v>79.982356623427606</v>
      </c>
    </row>
    <row r="525" spans="1:42" hidden="1" x14ac:dyDescent="0.2">
      <c r="A525" s="24" t="s">
        <v>1059</v>
      </c>
      <c r="B525" t="s">
        <v>1232</v>
      </c>
      <c r="C525" t="s">
        <v>1248</v>
      </c>
      <c r="D525" t="s">
        <v>1246</v>
      </c>
      <c r="F525" t="s">
        <v>1252</v>
      </c>
      <c r="G525" t="s">
        <v>1742</v>
      </c>
      <c r="H525" t="s">
        <v>1264</v>
      </c>
      <c r="I525" t="str">
        <f t="shared" si="8"/>
        <v>AZ18 WHT06_ol40_prof 2</v>
      </c>
      <c r="K525" t="s">
        <v>1249</v>
      </c>
      <c r="L525" s="28">
        <v>44013</v>
      </c>
      <c r="P525">
        <v>47.573219999999999</v>
      </c>
      <c r="Q525">
        <v>40.751350000000002</v>
      </c>
      <c r="R525">
        <v>0.14827299999999999</v>
      </c>
      <c r="T525">
        <v>12.73882</v>
      </c>
      <c r="V525" s="27">
        <v>3.2041E-2</v>
      </c>
      <c r="W525">
        <v>1.933E-2</v>
      </c>
      <c r="X525">
        <v>1.2571000000000001E-2</v>
      </c>
      <c r="Y525">
        <v>0.16083900000000001</v>
      </c>
      <c r="Z525">
        <v>0.30080499999999999</v>
      </c>
      <c r="AA525">
        <v>101.7372</v>
      </c>
      <c r="AB525" s="10">
        <v>86.940187473670903</v>
      </c>
      <c r="AD525" s="27">
        <v>-8466.7999999999993</v>
      </c>
      <c r="AE525">
        <v>-2588.4</v>
      </c>
      <c r="AF525">
        <v>27</v>
      </c>
      <c r="AP525">
        <v>82.543606318400691</v>
      </c>
    </row>
    <row r="526" spans="1:42" hidden="1" x14ac:dyDescent="0.2">
      <c r="A526" s="24" t="s">
        <v>1060</v>
      </c>
      <c r="B526" t="s">
        <v>1232</v>
      </c>
      <c r="C526" t="s">
        <v>1248</v>
      </c>
      <c r="D526" t="s">
        <v>1246</v>
      </c>
      <c r="F526" t="s">
        <v>1252</v>
      </c>
      <c r="G526" t="s">
        <v>1742</v>
      </c>
      <c r="H526" t="s">
        <v>1264</v>
      </c>
      <c r="I526" t="str">
        <f t="shared" si="8"/>
        <v>AZ18 WHT06_ol40_prof 2</v>
      </c>
      <c r="K526" t="s">
        <v>1249</v>
      </c>
      <c r="L526" s="28">
        <v>44013</v>
      </c>
      <c r="P526">
        <v>47.816029999999998</v>
      </c>
      <c r="Q526">
        <v>40.852499999999999</v>
      </c>
      <c r="R526">
        <v>0.15279400000000001</v>
      </c>
      <c r="T526">
        <v>12.70668</v>
      </c>
      <c r="V526" s="27">
        <v>3.1241999999999999E-2</v>
      </c>
      <c r="W526">
        <v>2.0951000000000001E-2</v>
      </c>
      <c r="X526">
        <v>7.6949999999999996E-3</v>
      </c>
      <c r="Y526">
        <v>0.14862700000000001</v>
      </c>
      <c r="Z526">
        <v>0.32004899999999997</v>
      </c>
      <c r="AA526">
        <v>102.0566</v>
      </c>
      <c r="AB526" s="10">
        <v>87.026426144962329</v>
      </c>
      <c r="AD526" s="27">
        <v>-8464.7999999999993</v>
      </c>
      <c r="AE526">
        <v>-2586.9</v>
      </c>
      <c r="AF526">
        <v>27</v>
      </c>
      <c r="AP526">
        <v>85.043606318400691</v>
      </c>
    </row>
    <row r="527" spans="1:42" hidden="1" x14ac:dyDescent="0.2">
      <c r="A527" s="24" t="s">
        <v>1061</v>
      </c>
      <c r="B527" t="s">
        <v>1232</v>
      </c>
      <c r="C527" t="s">
        <v>1248</v>
      </c>
      <c r="D527" t="s">
        <v>1246</v>
      </c>
      <c r="F527" t="s">
        <v>1252</v>
      </c>
      <c r="G527" t="s">
        <v>1742</v>
      </c>
      <c r="H527" t="s">
        <v>1264</v>
      </c>
      <c r="I527" t="str">
        <f t="shared" si="8"/>
        <v>AZ18 WHT06_ol40_prof 2</v>
      </c>
      <c r="K527" t="s">
        <v>1249</v>
      </c>
      <c r="L527" s="28">
        <v>44013</v>
      </c>
      <c r="P527">
        <v>47.798380000000002</v>
      </c>
      <c r="Q527">
        <v>40.880209999999998</v>
      </c>
      <c r="R527">
        <v>0.137604</v>
      </c>
      <c r="T527">
        <v>12.655900000000001</v>
      </c>
      <c r="V527" s="27">
        <v>3.0036E-2</v>
      </c>
      <c r="W527">
        <v>2.2709E-2</v>
      </c>
      <c r="X527">
        <v>1.3779E-2</v>
      </c>
      <c r="Y527">
        <v>0.17863999999999999</v>
      </c>
      <c r="Z527">
        <v>0.32152399999999998</v>
      </c>
      <c r="AA527">
        <v>102.03879999999999</v>
      </c>
      <c r="AB527" s="10">
        <v>87.067406774054007</v>
      </c>
      <c r="AD527" s="27">
        <v>-8462.9</v>
      </c>
      <c r="AE527">
        <v>-2585.4</v>
      </c>
      <c r="AF527">
        <v>27</v>
      </c>
      <c r="AP527">
        <v>87.46435000578245</v>
      </c>
    </row>
    <row r="528" spans="1:42" hidden="1" x14ac:dyDescent="0.2">
      <c r="A528" s="24" t="s">
        <v>1062</v>
      </c>
      <c r="B528" t="s">
        <v>1232</v>
      </c>
      <c r="C528" t="s">
        <v>1248</v>
      </c>
      <c r="D528" t="s">
        <v>1246</v>
      </c>
      <c r="F528" t="s">
        <v>1252</v>
      </c>
      <c r="G528" t="s">
        <v>1742</v>
      </c>
      <c r="H528" t="s">
        <v>1264</v>
      </c>
      <c r="I528" t="str">
        <f t="shared" si="8"/>
        <v>AZ18 WHT06_ol40_prof 2</v>
      </c>
      <c r="K528" t="s">
        <v>1249</v>
      </c>
      <c r="L528" s="28">
        <v>44013</v>
      </c>
      <c r="P528">
        <v>47.751690000000004</v>
      </c>
      <c r="Q528">
        <v>40.896970000000003</v>
      </c>
      <c r="R528">
        <v>0.150951</v>
      </c>
      <c r="T528">
        <v>12.548030000000001</v>
      </c>
      <c r="V528" s="27">
        <v>2.9759000000000001E-2</v>
      </c>
      <c r="W528">
        <v>1.355E-2</v>
      </c>
      <c r="X528">
        <v>1.5547999999999999E-2</v>
      </c>
      <c r="Y528">
        <v>0.17779800000000001</v>
      </c>
      <c r="Z528">
        <v>0.31314900000000001</v>
      </c>
      <c r="AA528">
        <v>101.8974</v>
      </c>
      <c r="AB528" s="10">
        <v>87.152555307978304</v>
      </c>
      <c r="AD528" s="27">
        <v>-8460.9</v>
      </c>
      <c r="AE528">
        <v>-2583.8000000000002</v>
      </c>
      <c r="AF528">
        <v>27</v>
      </c>
      <c r="AP528">
        <v>90.025599700755535</v>
      </c>
    </row>
    <row r="529" spans="1:42" hidden="1" x14ac:dyDescent="0.2">
      <c r="A529" s="24" t="s">
        <v>1063</v>
      </c>
      <c r="B529" t="s">
        <v>1232</v>
      </c>
      <c r="C529" t="s">
        <v>1248</v>
      </c>
      <c r="D529" t="s">
        <v>1246</v>
      </c>
      <c r="F529" t="s">
        <v>1252</v>
      </c>
      <c r="G529" t="s">
        <v>1742</v>
      </c>
      <c r="H529" t="s">
        <v>1264</v>
      </c>
      <c r="I529" t="str">
        <f t="shared" si="8"/>
        <v>AZ18 WHT06_ol40_prof 2</v>
      </c>
      <c r="K529" t="s">
        <v>1249</v>
      </c>
      <c r="L529" s="28">
        <v>44013</v>
      </c>
      <c r="P529">
        <v>47.972560000000001</v>
      </c>
      <c r="Q529">
        <v>40.852220000000003</v>
      </c>
      <c r="R529">
        <v>0.125084</v>
      </c>
      <c r="T529">
        <v>12.515650000000001</v>
      </c>
      <c r="V529" s="27">
        <v>2.7962000000000001E-2</v>
      </c>
      <c r="W529">
        <v>2.3408999999999999E-2</v>
      </c>
      <c r="X529">
        <v>1.6822E-2</v>
      </c>
      <c r="Y529">
        <v>0.16506599999999999</v>
      </c>
      <c r="Z529">
        <v>0.331982</v>
      </c>
      <c r="AA529">
        <v>102.0308</v>
      </c>
      <c r="AB529" s="10">
        <v>87.232940880769846</v>
      </c>
      <c r="AD529" s="27">
        <v>-8458.9</v>
      </c>
      <c r="AE529">
        <v>-2582.3000000000002</v>
      </c>
      <c r="AF529">
        <v>27</v>
      </c>
      <c r="AP529">
        <v>92.525599700755535</v>
      </c>
    </row>
    <row r="530" spans="1:42" hidden="1" x14ac:dyDescent="0.2">
      <c r="A530" s="24" t="s">
        <v>1064</v>
      </c>
      <c r="B530" t="s">
        <v>1232</v>
      </c>
      <c r="C530" t="s">
        <v>1248</v>
      </c>
      <c r="D530" t="s">
        <v>1246</v>
      </c>
      <c r="F530" t="s">
        <v>1252</v>
      </c>
      <c r="G530" t="s">
        <v>1742</v>
      </c>
      <c r="H530" t="s">
        <v>1264</v>
      </c>
      <c r="I530" t="str">
        <f t="shared" si="8"/>
        <v>AZ18 WHT06_ol40_prof 2</v>
      </c>
      <c r="K530" t="s">
        <v>1249</v>
      </c>
      <c r="L530" s="28">
        <v>44013</v>
      </c>
      <c r="P530">
        <v>47.863129999999998</v>
      </c>
      <c r="Q530">
        <v>40.904139999999998</v>
      </c>
      <c r="R530">
        <v>0.14663699999999999</v>
      </c>
      <c r="T530">
        <v>12.415319999999999</v>
      </c>
      <c r="V530" s="27">
        <v>3.3093999999999998E-2</v>
      </c>
      <c r="W530">
        <v>2.0641E-2</v>
      </c>
      <c r="X530">
        <v>1.3417999999999999E-2</v>
      </c>
      <c r="Y530">
        <v>0.16513800000000001</v>
      </c>
      <c r="Z530">
        <v>0.32425999999999999</v>
      </c>
      <c r="AA530">
        <v>101.8858</v>
      </c>
      <c r="AB530" s="10">
        <v>87.297007567729096</v>
      </c>
      <c r="AD530" s="27">
        <v>-8456.9</v>
      </c>
      <c r="AE530">
        <v>-2580.8000000000002</v>
      </c>
      <c r="AF530">
        <v>27</v>
      </c>
      <c r="AP530">
        <v>95.025599700755535</v>
      </c>
    </row>
    <row r="531" spans="1:42" hidden="1" x14ac:dyDescent="0.2">
      <c r="A531" s="24" t="s">
        <v>1065</v>
      </c>
      <c r="B531" t="s">
        <v>1232</v>
      </c>
      <c r="C531" t="s">
        <v>1248</v>
      </c>
      <c r="D531" t="s">
        <v>1246</v>
      </c>
      <c r="F531" t="s">
        <v>1252</v>
      </c>
      <c r="G531" t="s">
        <v>1742</v>
      </c>
      <c r="H531" t="s">
        <v>1264</v>
      </c>
      <c r="I531" t="str">
        <f t="shared" si="8"/>
        <v>AZ18 WHT06_ol40_prof 2</v>
      </c>
      <c r="K531" t="s">
        <v>1249</v>
      </c>
      <c r="L531" s="28">
        <v>44013</v>
      </c>
      <c r="P531">
        <v>47.846870000000003</v>
      </c>
      <c r="Q531">
        <v>40.928719999999998</v>
      </c>
      <c r="R531">
        <v>0.15415799999999999</v>
      </c>
      <c r="T531">
        <v>12.39583</v>
      </c>
      <c r="V531" s="27">
        <v>3.4966999999999998E-2</v>
      </c>
      <c r="W531">
        <v>1.9248999999999999E-2</v>
      </c>
      <c r="X531">
        <v>1.4696000000000001E-2</v>
      </c>
      <c r="Y531">
        <v>0.15481500000000001</v>
      </c>
      <c r="Z531">
        <v>0.33079700000000001</v>
      </c>
      <c r="AA531">
        <v>101.8801</v>
      </c>
      <c r="AB531" s="10">
        <v>87.31065431506164</v>
      </c>
      <c r="AD531" s="27">
        <v>-8455</v>
      </c>
      <c r="AE531">
        <v>-2579.1999999999998</v>
      </c>
      <c r="AF531">
        <v>27</v>
      </c>
      <c r="AP531">
        <v>97.509548170430335</v>
      </c>
    </row>
    <row r="532" spans="1:42" hidden="1" x14ac:dyDescent="0.2">
      <c r="A532" s="24" t="s">
        <v>1066</v>
      </c>
      <c r="B532" t="s">
        <v>1232</v>
      </c>
      <c r="C532" t="s">
        <v>1248</v>
      </c>
      <c r="D532" t="s">
        <v>1246</v>
      </c>
      <c r="F532" t="s">
        <v>1252</v>
      </c>
      <c r="G532" t="s">
        <v>1742</v>
      </c>
      <c r="H532" t="s">
        <v>1264</v>
      </c>
      <c r="I532" t="str">
        <f t="shared" si="8"/>
        <v>AZ18 WHT06_ol40_prof 2</v>
      </c>
      <c r="K532" t="s">
        <v>1249</v>
      </c>
      <c r="L532" s="28">
        <v>44013</v>
      </c>
      <c r="P532">
        <v>47.908619999999999</v>
      </c>
      <c r="Q532">
        <v>40.886960000000002</v>
      </c>
      <c r="R532">
        <v>0.14135400000000001</v>
      </c>
      <c r="T532">
        <v>12.33135</v>
      </c>
      <c r="V532" s="27">
        <v>3.2745000000000003E-2</v>
      </c>
      <c r="W532">
        <v>2.4247999999999999E-2</v>
      </c>
      <c r="X532">
        <v>1.455E-2</v>
      </c>
      <c r="Y532">
        <v>0.156218</v>
      </c>
      <c r="Z532">
        <v>0.33399899999999999</v>
      </c>
      <c r="AA532">
        <v>101.83</v>
      </c>
      <c r="AB532" s="10">
        <v>87.382548093365429</v>
      </c>
      <c r="AD532" s="27">
        <v>-8453</v>
      </c>
      <c r="AE532">
        <v>-2577.6999999999998</v>
      </c>
      <c r="AF532">
        <v>27</v>
      </c>
      <c r="AP532">
        <v>100.00954817043034</v>
      </c>
    </row>
    <row r="533" spans="1:42" hidden="1" x14ac:dyDescent="0.2">
      <c r="A533" s="24" t="s">
        <v>1067</v>
      </c>
      <c r="B533" t="s">
        <v>1232</v>
      </c>
      <c r="C533" t="s">
        <v>1248</v>
      </c>
      <c r="D533" t="s">
        <v>1246</v>
      </c>
      <c r="F533" t="s">
        <v>1252</v>
      </c>
      <c r="G533" t="s">
        <v>1742</v>
      </c>
      <c r="H533" t="s">
        <v>1264</v>
      </c>
      <c r="I533" t="str">
        <f t="shared" si="8"/>
        <v>AZ18 WHT06_ol40_prof 2</v>
      </c>
      <c r="K533" t="s">
        <v>1249</v>
      </c>
      <c r="L533" s="28">
        <v>44013</v>
      </c>
      <c r="P533">
        <v>48.083680000000001</v>
      </c>
      <c r="Q533">
        <v>40.897010000000002</v>
      </c>
      <c r="R533">
        <v>0.14477999999999999</v>
      </c>
      <c r="T533">
        <v>12.095739999999999</v>
      </c>
      <c r="V533" s="27">
        <v>2.8969999999999999E-2</v>
      </c>
      <c r="W533">
        <v>1.2734000000000001E-2</v>
      </c>
      <c r="X533">
        <v>8.2509999999999997E-3</v>
      </c>
      <c r="Y533">
        <v>0.14797399999999999</v>
      </c>
      <c r="Z533">
        <v>0.34140799999999999</v>
      </c>
      <c r="AA533">
        <v>101.7606</v>
      </c>
      <c r="AB533" s="10">
        <v>87.633296273293581</v>
      </c>
      <c r="AD533" s="27">
        <v>-8445.9</v>
      </c>
      <c r="AE533">
        <v>-2572.1999999999998</v>
      </c>
      <c r="AF533">
        <v>27</v>
      </c>
      <c r="AP533">
        <v>108.99063941815771</v>
      </c>
    </row>
    <row r="534" spans="1:42" hidden="1" x14ac:dyDescent="0.2">
      <c r="A534" s="24" t="s">
        <v>1068</v>
      </c>
      <c r="B534" t="s">
        <v>1232</v>
      </c>
      <c r="C534" t="s">
        <v>1248</v>
      </c>
      <c r="D534" t="s">
        <v>1246</v>
      </c>
      <c r="F534" t="s">
        <v>1252</v>
      </c>
      <c r="G534" t="s">
        <v>1742</v>
      </c>
      <c r="H534" t="s">
        <v>1264</v>
      </c>
      <c r="I534" t="str">
        <f t="shared" si="8"/>
        <v>AZ18 WHT06_ol40_prof 2</v>
      </c>
      <c r="K534" t="s">
        <v>1249</v>
      </c>
      <c r="L534" s="28">
        <v>44013</v>
      </c>
      <c r="P534">
        <v>48.23959</v>
      </c>
      <c r="Q534">
        <v>40.915439999999997</v>
      </c>
      <c r="R534">
        <v>0.13680400000000001</v>
      </c>
      <c r="T534">
        <v>12.149039999999999</v>
      </c>
      <c r="V534" s="27">
        <v>3.1523000000000002E-2</v>
      </c>
      <c r="W534">
        <v>2.5503999999999999E-2</v>
      </c>
      <c r="X534">
        <v>1.5269E-2</v>
      </c>
      <c r="Y534">
        <v>0.16711100000000001</v>
      </c>
      <c r="Z534">
        <v>0.34363100000000002</v>
      </c>
      <c r="AA534">
        <v>102.0239</v>
      </c>
      <c r="AB534" s="10">
        <v>87.620722636822734</v>
      </c>
      <c r="AD534" s="27">
        <v>-8438.7999999999993</v>
      </c>
      <c r="AE534">
        <v>-2566.6999999999998</v>
      </c>
      <c r="AF534">
        <v>27</v>
      </c>
      <c r="AP534">
        <v>117.97173066588508</v>
      </c>
    </row>
    <row r="535" spans="1:42" hidden="1" x14ac:dyDescent="0.2">
      <c r="A535" s="24" t="s">
        <v>1069</v>
      </c>
      <c r="B535" t="s">
        <v>1232</v>
      </c>
      <c r="C535" t="s">
        <v>1248</v>
      </c>
      <c r="D535" t="s">
        <v>1246</v>
      </c>
      <c r="F535" t="s">
        <v>1252</v>
      </c>
      <c r="G535" t="s">
        <v>1742</v>
      </c>
      <c r="H535" t="s">
        <v>1264</v>
      </c>
      <c r="I535" t="str">
        <f t="shared" si="8"/>
        <v>AZ18 WHT06_ol40_prof 2</v>
      </c>
      <c r="K535" t="s">
        <v>1249</v>
      </c>
      <c r="L535" s="28">
        <v>44013</v>
      </c>
      <c r="P535">
        <v>48.227440000000001</v>
      </c>
      <c r="Q535">
        <v>40.904670000000003</v>
      </c>
      <c r="R535">
        <v>0.13150700000000001</v>
      </c>
      <c r="T535">
        <v>11.967779999999999</v>
      </c>
      <c r="V535" s="27">
        <v>3.0185E-2</v>
      </c>
      <c r="W535">
        <v>1.8339999999999999E-2</v>
      </c>
      <c r="X535">
        <v>1.6046000000000001E-2</v>
      </c>
      <c r="Y535">
        <v>0.17247999999999999</v>
      </c>
      <c r="Z535">
        <v>0.35333100000000001</v>
      </c>
      <c r="AA535">
        <v>101.8218</v>
      </c>
      <c r="AB535" s="10">
        <v>87.780156436180462</v>
      </c>
      <c r="AD535" s="27">
        <v>-8431.7000000000007</v>
      </c>
      <c r="AE535">
        <v>-2561.1999999999998</v>
      </c>
      <c r="AF535">
        <v>27</v>
      </c>
      <c r="AP535">
        <v>126.952821913611</v>
      </c>
    </row>
    <row r="536" spans="1:42" hidden="1" x14ac:dyDescent="0.2">
      <c r="A536" s="24" t="s">
        <v>1070</v>
      </c>
      <c r="B536" t="s">
        <v>1232</v>
      </c>
      <c r="C536" t="s">
        <v>1248</v>
      </c>
      <c r="D536" t="s">
        <v>1246</v>
      </c>
      <c r="F536" t="s">
        <v>1252</v>
      </c>
      <c r="G536" t="s">
        <v>1742</v>
      </c>
      <c r="H536" t="s">
        <v>1264</v>
      </c>
      <c r="I536" t="str">
        <f t="shared" si="8"/>
        <v>AZ18 WHT06_ol40_prof 2</v>
      </c>
      <c r="K536" t="s">
        <v>1249</v>
      </c>
      <c r="L536" s="28">
        <v>44013</v>
      </c>
      <c r="P536">
        <v>48.278170000000003</v>
      </c>
      <c r="Q536">
        <v>40.949379999999998</v>
      </c>
      <c r="R536">
        <v>0.132271</v>
      </c>
      <c r="T536">
        <v>11.920680000000001</v>
      </c>
      <c r="V536" s="27">
        <v>2.9304E-2</v>
      </c>
      <c r="W536">
        <v>2.6624999999999999E-2</v>
      </c>
      <c r="X536">
        <v>1.5547999999999999E-2</v>
      </c>
      <c r="Y536">
        <v>0.166328</v>
      </c>
      <c r="Z536">
        <v>0.36477500000000002</v>
      </c>
      <c r="AA536">
        <v>101.8831</v>
      </c>
      <c r="AB536" s="10">
        <v>87.833623709427215</v>
      </c>
      <c r="AD536" s="27">
        <v>-8424.6</v>
      </c>
      <c r="AE536">
        <v>-2555.6999999999998</v>
      </c>
      <c r="AF536">
        <v>27</v>
      </c>
      <c r="AP536">
        <v>135.93391316133838</v>
      </c>
    </row>
    <row r="537" spans="1:42" hidden="1" x14ac:dyDescent="0.2">
      <c r="A537" s="24" t="s">
        <v>1071</v>
      </c>
      <c r="B537" t="s">
        <v>1232</v>
      </c>
      <c r="C537" t="s">
        <v>1248</v>
      </c>
      <c r="D537" t="s">
        <v>1246</v>
      </c>
      <c r="F537" t="s">
        <v>1252</v>
      </c>
      <c r="G537" t="s">
        <v>1742</v>
      </c>
      <c r="H537" t="s">
        <v>1264</v>
      </c>
      <c r="I537" t="str">
        <f t="shared" si="8"/>
        <v>AZ18 WHT06_ol40_prof 2</v>
      </c>
      <c r="K537" t="s">
        <v>1249</v>
      </c>
      <c r="L537" s="28">
        <v>44013</v>
      </c>
      <c r="P537">
        <v>48.483750000000001</v>
      </c>
      <c r="Q537">
        <v>40.910820000000001</v>
      </c>
      <c r="R537">
        <v>0.13481299999999999</v>
      </c>
      <c r="T537">
        <v>11.89991</v>
      </c>
      <c r="V537" s="27">
        <v>3.1865999999999998E-2</v>
      </c>
      <c r="W537">
        <v>1.8526000000000001E-2</v>
      </c>
      <c r="X537">
        <v>1.2555999999999999E-2</v>
      </c>
      <c r="Y537">
        <v>0.192804</v>
      </c>
      <c r="Z537">
        <v>0.37210700000000002</v>
      </c>
      <c r="AA537">
        <v>102.05710000000001</v>
      </c>
      <c r="AB537" s="10">
        <v>87.897532485225653</v>
      </c>
      <c r="AD537" s="27">
        <v>-8417.5</v>
      </c>
      <c r="AE537">
        <v>-2550.1999999999998</v>
      </c>
      <c r="AF537">
        <v>27</v>
      </c>
      <c r="AP537">
        <v>144.91500440906574</v>
      </c>
    </row>
    <row r="538" spans="1:42" hidden="1" x14ac:dyDescent="0.2">
      <c r="A538" s="24" t="s">
        <v>1072</v>
      </c>
      <c r="B538" t="s">
        <v>1232</v>
      </c>
      <c r="C538" t="s">
        <v>1248</v>
      </c>
      <c r="D538" t="s">
        <v>1246</v>
      </c>
      <c r="F538" t="s">
        <v>1252</v>
      </c>
      <c r="G538" t="s">
        <v>1742</v>
      </c>
      <c r="H538" t="s">
        <v>1264</v>
      </c>
      <c r="I538" t="str">
        <f t="shared" si="8"/>
        <v>AZ18 WHT06_ol40_prof 2</v>
      </c>
      <c r="K538" t="s">
        <v>1249</v>
      </c>
      <c r="L538" s="28">
        <v>44013</v>
      </c>
      <c r="P538">
        <v>48.458739999999999</v>
      </c>
      <c r="Q538">
        <v>41.106819999999999</v>
      </c>
      <c r="R538">
        <v>0.12879299999999999</v>
      </c>
      <c r="T538">
        <v>11.802049999999999</v>
      </c>
      <c r="V538" s="27">
        <v>2.9878999999999999E-2</v>
      </c>
      <c r="W538">
        <v>2.4924999999999999E-2</v>
      </c>
      <c r="X538">
        <v>1.6326E-2</v>
      </c>
      <c r="Y538">
        <v>0.15640000000000001</v>
      </c>
      <c r="Z538">
        <v>0.36334</v>
      </c>
      <c r="AA538">
        <v>102.0873</v>
      </c>
      <c r="AB538" s="10">
        <v>87.97964286071111</v>
      </c>
      <c r="AD538" s="27">
        <v>-8410.4</v>
      </c>
      <c r="AE538">
        <v>-2544.6</v>
      </c>
      <c r="AF538">
        <v>27</v>
      </c>
      <c r="AP538">
        <v>153.95768100396862</v>
      </c>
    </row>
    <row r="539" spans="1:42" hidden="1" x14ac:dyDescent="0.2">
      <c r="A539" s="24" t="s">
        <v>1073</v>
      </c>
      <c r="B539" t="s">
        <v>1232</v>
      </c>
      <c r="C539" t="s">
        <v>1248</v>
      </c>
      <c r="D539" t="s">
        <v>1246</v>
      </c>
      <c r="F539" t="s">
        <v>1252</v>
      </c>
      <c r="G539" t="s">
        <v>1742</v>
      </c>
      <c r="H539" t="s">
        <v>1264</v>
      </c>
      <c r="I539" t="str">
        <f t="shared" si="8"/>
        <v>AZ18 WHT06_ol40_prof 2</v>
      </c>
      <c r="K539" t="s">
        <v>1249</v>
      </c>
      <c r="L539" s="28">
        <v>44013</v>
      </c>
      <c r="P539">
        <v>48.464199999999998</v>
      </c>
      <c r="Q539">
        <v>41.05189</v>
      </c>
      <c r="R539">
        <v>0.128994</v>
      </c>
      <c r="T539">
        <v>11.769539999999999</v>
      </c>
      <c r="V539" s="27">
        <v>2.9833999999999999E-2</v>
      </c>
      <c r="W539">
        <v>2.5196E-2</v>
      </c>
      <c r="X539">
        <v>1.2274E-2</v>
      </c>
      <c r="Y539">
        <v>0.168321</v>
      </c>
      <c r="Z539">
        <v>0.38126300000000002</v>
      </c>
      <c r="AA539">
        <v>102.03149999999999</v>
      </c>
      <c r="AB539" s="10">
        <v>88.009974903428272</v>
      </c>
      <c r="AD539" s="27">
        <v>-8403.2999999999993</v>
      </c>
      <c r="AE539">
        <v>-2539.1</v>
      </c>
      <c r="AF539">
        <v>27</v>
      </c>
      <c r="AP539">
        <v>162.93877225169598</v>
      </c>
    </row>
    <row r="540" spans="1:42" hidden="1" x14ac:dyDescent="0.2">
      <c r="A540" s="24" t="s">
        <v>1074</v>
      </c>
      <c r="B540" t="s">
        <v>1232</v>
      </c>
      <c r="C540" t="s">
        <v>1248</v>
      </c>
      <c r="D540" t="s">
        <v>1246</v>
      </c>
      <c r="F540" t="s">
        <v>1252</v>
      </c>
      <c r="G540" t="s">
        <v>1742</v>
      </c>
      <c r="H540" t="s">
        <v>1264</v>
      </c>
      <c r="I540" t="str">
        <f t="shared" si="8"/>
        <v>AZ18 WHT06_ol40_prof 2</v>
      </c>
      <c r="K540" t="s">
        <v>1249</v>
      </c>
      <c r="L540" s="28">
        <v>44013</v>
      </c>
      <c r="P540">
        <v>48.327939999999998</v>
      </c>
      <c r="Q540">
        <v>40.783540000000002</v>
      </c>
      <c r="R540">
        <v>0.14038300000000001</v>
      </c>
      <c r="T540">
        <v>11.78304</v>
      </c>
      <c r="V540" s="27">
        <v>3.5700999999999997E-2</v>
      </c>
      <c r="W540">
        <v>2.1076000000000001E-2</v>
      </c>
      <c r="X540">
        <v>2.0167999999999998E-2</v>
      </c>
      <c r="Y540">
        <v>0.151092</v>
      </c>
      <c r="Z540">
        <v>0.381218</v>
      </c>
      <c r="AA540">
        <v>101.6442</v>
      </c>
      <c r="AB540" s="10">
        <v>87.968098144862964</v>
      </c>
      <c r="AD540" s="27">
        <v>-8396.1</v>
      </c>
      <c r="AE540">
        <v>-2533.6</v>
      </c>
      <c r="AF540">
        <v>27</v>
      </c>
      <c r="AP540">
        <v>171.99912544569366</v>
      </c>
    </row>
    <row r="541" spans="1:42" hidden="1" x14ac:dyDescent="0.2">
      <c r="A541" s="24" t="s">
        <v>1075</v>
      </c>
      <c r="B541" t="s">
        <v>1232</v>
      </c>
      <c r="C541" t="s">
        <v>1248</v>
      </c>
      <c r="D541" t="s">
        <v>1246</v>
      </c>
      <c r="F541" t="s">
        <v>1252</v>
      </c>
      <c r="G541" t="s">
        <v>1742</v>
      </c>
      <c r="H541" t="s">
        <v>1264</v>
      </c>
      <c r="I541" t="str">
        <f t="shared" si="8"/>
        <v>AZ18 WHT06_ol40_prof 2</v>
      </c>
      <c r="K541" t="s">
        <v>1249</v>
      </c>
      <c r="L541" s="28">
        <v>44013</v>
      </c>
      <c r="P541">
        <v>48.456940000000003</v>
      </c>
      <c r="Q541">
        <v>41.060890000000001</v>
      </c>
      <c r="R541">
        <v>0.150002</v>
      </c>
      <c r="T541">
        <v>11.68717</v>
      </c>
      <c r="V541" s="27">
        <v>3.533E-2</v>
      </c>
      <c r="W541">
        <v>2.1638000000000001E-2</v>
      </c>
      <c r="X541">
        <v>1.4236E-2</v>
      </c>
      <c r="Y541">
        <v>0.16281399999999999</v>
      </c>
      <c r="Z541">
        <v>0.39034200000000002</v>
      </c>
      <c r="AA541">
        <v>101.9794</v>
      </c>
      <c r="AB541" s="10">
        <v>88.082312558483409</v>
      </c>
      <c r="AD541" s="27">
        <v>-8389</v>
      </c>
      <c r="AE541">
        <v>-2528.1</v>
      </c>
      <c r="AF541">
        <v>27</v>
      </c>
      <c r="AP541">
        <v>180.98021669342103</v>
      </c>
    </row>
    <row r="542" spans="1:42" hidden="1" x14ac:dyDescent="0.2">
      <c r="A542" s="24" t="s">
        <v>1076</v>
      </c>
      <c r="B542" t="s">
        <v>1232</v>
      </c>
      <c r="C542" t="s">
        <v>1248</v>
      </c>
      <c r="D542" t="s">
        <v>1246</v>
      </c>
      <c r="F542" t="s">
        <v>1252</v>
      </c>
      <c r="G542" t="s">
        <v>1742</v>
      </c>
      <c r="H542" t="s">
        <v>1264</v>
      </c>
      <c r="I542" t="str">
        <f t="shared" si="8"/>
        <v>AZ18 WHT06_ol40_prof 2</v>
      </c>
      <c r="K542" t="s">
        <v>1249</v>
      </c>
      <c r="L542" s="28">
        <v>44013</v>
      </c>
      <c r="P542">
        <v>48.49165</v>
      </c>
      <c r="Q542">
        <v>41.024279999999997</v>
      </c>
      <c r="R542">
        <v>0.135938</v>
      </c>
      <c r="T542">
        <v>11.65028</v>
      </c>
      <c r="V542" s="27">
        <v>3.0879E-2</v>
      </c>
      <c r="W542">
        <v>1.9091E-2</v>
      </c>
      <c r="X542">
        <v>1.4992999999999999E-2</v>
      </c>
      <c r="Y542">
        <v>0.15392</v>
      </c>
      <c r="Z542">
        <v>0.38031199999999998</v>
      </c>
      <c r="AA542">
        <v>101.9014</v>
      </c>
      <c r="AB542" s="10">
        <v>88.122951642633367</v>
      </c>
      <c r="AD542" s="27">
        <v>-8381.9</v>
      </c>
      <c r="AE542">
        <v>-2522.6</v>
      </c>
      <c r="AF542">
        <v>27</v>
      </c>
      <c r="AP542">
        <v>189.96130794114839</v>
      </c>
    </row>
    <row r="543" spans="1:42" hidden="1" x14ac:dyDescent="0.2">
      <c r="A543" s="24" t="s">
        <v>1077</v>
      </c>
      <c r="B543" t="s">
        <v>1232</v>
      </c>
      <c r="C543" t="s">
        <v>1248</v>
      </c>
      <c r="D543" t="s">
        <v>1246</v>
      </c>
      <c r="F543" t="s">
        <v>1252</v>
      </c>
      <c r="G543" t="s">
        <v>1742</v>
      </c>
      <c r="H543" t="s">
        <v>1264</v>
      </c>
      <c r="I543" t="str">
        <f t="shared" si="8"/>
        <v>AZ18 WHT06_ol40_prof 2</v>
      </c>
      <c r="K543" t="s">
        <v>1249</v>
      </c>
      <c r="L543" s="28">
        <v>44013</v>
      </c>
      <c r="P543">
        <v>48.545969999999997</v>
      </c>
      <c r="Q543">
        <v>41.137549999999997</v>
      </c>
      <c r="R543">
        <v>0.13556199999999999</v>
      </c>
      <c r="T543">
        <v>11.73729</v>
      </c>
      <c r="V543" s="27">
        <v>3.3515999999999997E-2</v>
      </c>
      <c r="W543">
        <v>1.4035000000000001E-2</v>
      </c>
      <c r="X543">
        <v>1.8395000000000002E-2</v>
      </c>
      <c r="Y543">
        <v>0.14913799999999999</v>
      </c>
      <c r="Z543">
        <v>0.376884</v>
      </c>
      <c r="AA543">
        <v>102.14830000000001</v>
      </c>
      <c r="AB543" s="10">
        <v>88.05663280680389</v>
      </c>
      <c r="AD543" s="27">
        <v>-8374.7999999999993</v>
      </c>
      <c r="AE543">
        <v>-2517.1</v>
      </c>
      <c r="AF543">
        <v>27</v>
      </c>
      <c r="AP543">
        <v>198.94239918887575</v>
      </c>
    </row>
    <row r="544" spans="1:42" hidden="1" x14ac:dyDescent="0.2">
      <c r="A544" s="24" t="s">
        <v>1078</v>
      </c>
      <c r="B544" t="s">
        <v>1232</v>
      </c>
      <c r="C544" t="s">
        <v>1248</v>
      </c>
      <c r="D544" t="s">
        <v>1246</v>
      </c>
      <c r="F544" t="s">
        <v>1252</v>
      </c>
      <c r="G544" t="s">
        <v>1742</v>
      </c>
      <c r="H544" t="s">
        <v>1264</v>
      </c>
      <c r="I544" t="str">
        <f t="shared" si="8"/>
        <v>AZ18 WHT06_ol40_prof 2</v>
      </c>
      <c r="K544" t="s">
        <v>1249</v>
      </c>
      <c r="L544" s="28">
        <v>44013</v>
      </c>
      <c r="P544">
        <v>48.509210000000003</v>
      </c>
      <c r="Q544">
        <v>41.059719999999999</v>
      </c>
      <c r="R544">
        <v>0.125725</v>
      </c>
      <c r="T544">
        <v>11.717549999999999</v>
      </c>
      <c r="V544" s="27">
        <v>3.3654999999999997E-2</v>
      </c>
      <c r="W544">
        <v>2.1961999999999999E-2</v>
      </c>
      <c r="X544">
        <v>1.3217E-2</v>
      </c>
      <c r="Y544">
        <v>0.170321</v>
      </c>
      <c r="Z544">
        <v>0.38836900000000002</v>
      </c>
      <c r="AA544">
        <v>102.0397</v>
      </c>
      <c r="AB544" s="10">
        <v>88.066365850309808</v>
      </c>
      <c r="AD544" s="27">
        <v>-8367.7000000000007</v>
      </c>
      <c r="AE544">
        <v>-2511.6</v>
      </c>
      <c r="AF544">
        <v>27</v>
      </c>
      <c r="AP544">
        <v>207.9234904366017</v>
      </c>
    </row>
    <row r="545" spans="1:42" hidden="1" x14ac:dyDescent="0.2">
      <c r="A545" s="24" t="s">
        <v>1079</v>
      </c>
      <c r="B545" t="s">
        <v>1232</v>
      </c>
      <c r="C545" t="s">
        <v>1248</v>
      </c>
      <c r="D545" t="s">
        <v>1246</v>
      </c>
      <c r="F545" t="s">
        <v>1252</v>
      </c>
      <c r="G545" t="s">
        <v>1742</v>
      </c>
      <c r="H545" t="s">
        <v>1264</v>
      </c>
      <c r="I545" t="str">
        <f t="shared" si="8"/>
        <v>AZ18 WHT06_ol40_prof 2</v>
      </c>
      <c r="K545" t="s">
        <v>1249</v>
      </c>
      <c r="L545" s="28">
        <v>44013</v>
      </c>
      <c r="P545">
        <v>48.501609999999999</v>
      </c>
      <c r="Q545">
        <v>40.938290000000002</v>
      </c>
      <c r="R545">
        <v>0.13431199999999999</v>
      </c>
      <c r="T545">
        <v>11.62222</v>
      </c>
      <c r="V545" s="27">
        <v>2.9737E-2</v>
      </c>
      <c r="W545">
        <v>1.7330999999999999E-2</v>
      </c>
      <c r="X545">
        <v>9.6209999999999993E-3</v>
      </c>
      <c r="Y545">
        <v>0.14946699999999999</v>
      </c>
      <c r="Z545">
        <v>0.39539099999999999</v>
      </c>
      <c r="AA545">
        <v>101.798</v>
      </c>
      <c r="AB545" s="10">
        <v>88.150309276430718</v>
      </c>
      <c r="AD545" s="27">
        <v>-8360.6</v>
      </c>
      <c r="AE545">
        <v>-2506.1</v>
      </c>
      <c r="AF545">
        <v>27</v>
      </c>
      <c r="AP545">
        <v>216.90458168432906</v>
      </c>
    </row>
    <row r="546" spans="1:42" hidden="1" x14ac:dyDescent="0.2">
      <c r="A546" s="24" t="s">
        <v>1080</v>
      </c>
      <c r="B546" t="s">
        <v>1232</v>
      </c>
      <c r="C546" t="s">
        <v>1248</v>
      </c>
      <c r="D546" t="s">
        <v>1246</v>
      </c>
      <c r="F546" t="s">
        <v>1252</v>
      </c>
      <c r="G546" t="s">
        <v>1742</v>
      </c>
      <c r="H546" t="s">
        <v>1264</v>
      </c>
      <c r="I546" t="str">
        <f t="shared" si="8"/>
        <v>AZ18 WHT06_ol40_prof 2</v>
      </c>
      <c r="K546" t="s">
        <v>1249</v>
      </c>
      <c r="L546" s="28">
        <v>44013</v>
      </c>
      <c r="P546">
        <v>47.925139999999999</v>
      </c>
      <c r="Q546">
        <v>40.689590000000003</v>
      </c>
      <c r="R546">
        <v>0.14374300000000001</v>
      </c>
      <c r="T546">
        <v>11.442349999999999</v>
      </c>
      <c r="V546" s="27">
        <v>3.1646000000000001E-2</v>
      </c>
      <c r="W546">
        <v>2.6092000000000001E-2</v>
      </c>
      <c r="X546">
        <v>1.2788000000000001E-2</v>
      </c>
      <c r="Y546">
        <v>0.14419100000000001</v>
      </c>
      <c r="Z546">
        <v>0.40044299999999999</v>
      </c>
      <c r="AA546">
        <v>100.816</v>
      </c>
      <c r="AB546" s="10">
        <v>88.188286288191136</v>
      </c>
      <c r="AD546" s="27">
        <v>-8353.5</v>
      </c>
      <c r="AE546">
        <v>-2500.6</v>
      </c>
      <c r="AF546">
        <v>27</v>
      </c>
      <c r="AP546">
        <v>225.88567293205642</v>
      </c>
    </row>
    <row r="547" spans="1:42" hidden="1" x14ac:dyDescent="0.2">
      <c r="A547" s="24" t="s">
        <v>1081</v>
      </c>
      <c r="B547" t="s">
        <v>1232</v>
      </c>
      <c r="C547" t="s">
        <v>1248</v>
      </c>
      <c r="D547" t="s">
        <v>1246</v>
      </c>
      <c r="F547" t="s">
        <v>1252</v>
      </c>
      <c r="G547" t="s">
        <v>1742</v>
      </c>
      <c r="H547" t="s">
        <v>1264</v>
      </c>
      <c r="I547" t="str">
        <f t="shared" si="8"/>
        <v>AZ18 WHT06_ol40_prof 2</v>
      </c>
      <c r="K547" t="s">
        <v>1249</v>
      </c>
      <c r="L547" s="28">
        <v>44013</v>
      </c>
      <c r="P547">
        <v>48.338900000000002</v>
      </c>
      <c r="Q547">
        <v>40.874450000000003</v>
      </c>
      <c r="R547">
        <v>0.127355</v>
      </c>
      <c r="T547">
        <v>11.404540000000001</v>
      </c>
      <c r="V547" s="27">
        <v>2.7591999999999998E-2</v>
      </c>
      <c r="W547">
        <v>1.9051999999999999E-2</v>
      </c>
      <c r="X547">
        <v>1.5282E-2</v>
      </c>
      <c r="Y547">
        <v>0.130857</v>
      </c>
      <c r="Z547">
        <v>0.39854400000000001</v>
      </c>
      <c r="AA547">
        <v>101.3366</v>
      </c>
      <c r="AB547" s="10">
        <v>88.311755945181091</v>
      </c>
      <c r="AD547" s="27">
        <v>-8346.4</v>
      </c>
      <c r="AE547">
        <v>-2495</v>
      </c>
      <c r="AF547">
        <v>27</v>
      </c>
      <c r="AP547">
        <v>234.92834952695929</v>
      </c>
    </row>
    <row r="548" spans="1:42" hidden="1" x14ac:dyDescent="0.2">
      <c r="A548" s="24" t="s">
        <v>1082</v>
      </c>
      <c r="B548" t="s">
        <v>1232</v>
      </c>
      <c r="C548" t="s">
        <v>1248</v>
      </c>
      <c r="D548" t="s">
        <v>1246</v>
      </c>
      <c r="F548" t="s">
        <v>1252</v>
      </c>
      <c r="G548" t="s">
        <v>1742</v>
      </c>
      <c r="H548" t="s">
        <v>1264</v>
      </c>
      <c r="I548" t="str">
        <f t="shared" si="8"/>
        <v>AZ18 WHT06_ol40_prof 2</v>
      </c>
      <c r="K548" t="s">
        <v>1249</v>
      </c>
      <c r="L548" s="28">
        <v>44013</v>
      </c>
      <c r="P548">
        <v>48.549869999999999</v>
      </c>
      <c r="Q548">
        <v>40.886859999999999</v>
      </c>
      <c r="R548">
        <v>0.13454099999999999</v>
      </c>
      <c r="T548">
        <v>11.567909999999999</v>
      </c>
      <c r="V548" s="27">
        <v>3.2757000000000001E-2</v>
      </c>
      <c r="W548">
        <v>2.0667000000000001E-2</v>
      </c>
      <c r="X548">
        <v>1.6997000000000002E-2</v>
      </c>
      <c r="Y548">
        <v>0.160057</v>
      </c>
      <c r="Z548">
        <v>0.38388800000000001</v>
      </c>
      <c r="AA548">
        <v>101.75360000000001</v>
      </c>
      <c r="AB548" s="10">
        <v>88.209499888715271</v>
      </c>
      <c r="AD548" s="27">
        <v>-8339.2999999999993</v>
      </c>
      <c r="AE548">
        <v>-2489.5</v>
      </c>
      <c r="AF548">
        <v>27</v>
      </c>
      <c r="AP548">
        <v>243.90944077468666</v>
      </c>
    </row>
    <row r="549" spans="1:42" hidden="1" x14ac:dyDescent="0.2">
      <c r="A549" s="24" t="s">
        <v>1083</v>
      </c>
      <c r="B549" t="s">
        <v>1232</v>
      </c>
      <c r="C549" t="s">
        <v>1248</v>
      </c>
      <c r="D549" t="s">
        <v>1246</v>
      </c>
      <c r="F549" t="s">
        <v>1252</v>
      </c>
      <c r="G549" t="s">
        <v>1742</v>
      </c>
      <c r="H549" t="s">
        <v>1264</v>
      </c>
      <c r="I549" t="str">
        <f t="shared" si="8"/>
        <v>AZ18 WHT06_ol40_prof 2</v>
      </c>
      <c r="K549" t="s">
        <v>1249</v>
      </c>
      <c r="L549" s="28">
        <v>44013</v>
      </c>
      <c r="P549">
        <v>48.452150000000003</v>
      </c>
      <c r="Q549">
        <v>41.030529999999999</v>
      </c>
      <c r="R549">
        <v>0.13649800000000001</v>
      </c>
      <c r="T549">
        <v>11.56151</v>
      </c>
      <c r="V549" s="27">
        <v>3.2724000000000003E-2</v>
      </c>
      <c r="W549">
        <v>2.5444000000000001E-2</v>
      </c>
      <c r="X549">
        <v>1.4128999999999999E-2</v>
      </c>
      <c r="Y549">
        <v>0.14336699999999999</v>
      </c>
      <c r="Z549">
        <v>0.38083800000000001</v>
      </c>
      <c r="AA549">
        <v>101.77719999999999</v>
      </c>
      <c r="AB549" s="10">
        <v>88.194291421435381</v>
      </c>
      <c r="AD549" s="27">
        <v>-8332.2000000000007</v>
      </c>
      <c r="AE549">
        <v>-2484</v>
      </c>
      <c r="AF549">
        <v>27</v>
      </c>
      <c r="AP549">
        <v>252.8905320224126</v>
      </c>
    </row>
    <row r="550" spans="1:42" hidden="1" x14ac:dyDescent="0.2">
      <c r="A550" s="24" t="s">
        <v>1084</v>
      </c>
      <c r="B550" t="s">
        <v>1232</v>
      </c>
      <c r="C550" t="s">
        <v>1248</v>
      </c>
      <c r="D550" t="s">
        <v>1246</v>
      </c>
      <c r="F550" t="s">
        <v>1252</v>
      </c>
      <c r="G550" t="s">
        <v>1742</v>
      </c>
      <c r="H550" t="s">
        <v>1264</v>
      </c>
      <c r="I550" t="str">
        <f t="shared" si="8"/>
        <v>AZ18 WHT06_ol40_prof 2</v>
      </c>
      <c r="K550" t="s">
        <v>1249</v>
      </c>
      <c r="L550" s="28">
        <v>44013</v>
      </c>
      <c r="P550">
        <v>48.241849999999999</v>
      </c>
      <c r="Q550">
        <v>40.90316</v>
      </c>
      <c r="R550">
        <v>0.14988499999999999</v>
      </c>
      <c r="T550">
        <v>11.580209999999999</v>
      </c>
      <c r="V550" s="27">
        <v>3.0353000000000002E-2</v>
      </c>
      <c r="W550">
        <v>1.1446E-2</v>
      </c>
      <c r="X550">
        <v>1.0585000000000001E-2</v>
      </c>
      <c r="Y550">
        <v>0.14446300000000001</v>
      </c>
      <c r="Z550">
        <v>0.39110299999999998</v>
      </c>
      <c r="AA550">
        <v>101.4631</v>
      </c>
      <c r="AB550" s="10">
        <v>88.1320403201358</v>
      </c>
      <c r="AD550" s="27">
        <v>-8325.1</v>
      </c>
      <c r="AE550">
        <v>-2478.5</v>
      </c>
      <c r="AF550">
        <v>27</v>
      </c>
      <c r="AP550">
        <v>261.87162327013999</v>
      </c>
    </row>
    <row r="551" spans="1:42" hidden="1" x14ac:dyDescent="0.2">
      <c r="A551" s="24" t="s">
        <v>1085</v>
      </c>
      <c r="B551" t="s">
        <v>1232</v>
      </c>
      <c r="C551" t="s">
        <v>1248</v>
      </c>
      <c r="D551" t="s">
        <v>1246</v>
      </c>
      <c r="F551" t="s">
        <v>1252</v>
      </c>
      <c r="G551" t="s">
        <v>1742</v>
      </c>
      <c r="H551" t="s">
        <v>1264</v>
      </c>
      <c r="I551" t="str">
        <f>_xlfn.CONCAT(K551,"_",F551,"_",H551)</f>
        <v>AZ18 WHT06_ol40_prof 2</v>
      </c>
      <c r="K551" t="s">
        <v>1249</v>
      </c>
      <c r="L551" s="28">
        <v>44013</v>
      </c>
      <c r="P551">
        <v>48.388280000000002</v>
      </c>
      <c r="Q551">
        <v>40.940199999999997</v>
      </c>
      <c r="R551">
        <v>0.14347699999999999</v>
      </c>
      <c r="T551">
        <v>11.56134</v>
      </c>
      <c r="V551" s="27">
        <v>3.2853E-2</v>
      </c>
      <c r="W551">
        <v>1.9040999999999999E-2</v>
      </c>
      <c r="X551">
        <v>1.9380999999999999E-2</v>
      </c>
      <c r="Y551">
        <v>0.14137</v>
      </c>
      <c r="Z551">
        <v>0.39555400000000002</v>
      </c>
      <c r="AA551">
        <v>101.64149999999999</v>
      </c>
      <c r="AB551" s="10">
        <v>88.180710344933615</v>
      </c>
      <c r="AD551" s="27">
        <v>-8318</v>
      </c>
      <c r="AE551">
        <v>-2473</v>
      </c>
      <c r="AF551">
        <v>27</v>
      </c>
      <c r="AP551">
        <v>270.85271451786735</v>
      </c>
    </row>
    <row r="552" spans="1:42" hidden="1" x14ac:dyDescent="0.2">
      <c r="A552" s="24" t="s">
        <v>180</v>
      </c>
      <c r="B552" t="s">
        <v>1233</v>
      </c>
      <c r="C552" t="s">
        <v>1248</v>
      </c>
      <c r="D552" t="s">
        <v>1246</v>
      </c>
      <c r="F552" t="s">
        <v>1253</v>
      </c>
      <c r="G552" t="s">
        <v>1742</v>
      </c>
      <c r="H552" t="s">
        <v>1264</v>
      </c>
      <c r="I552" t="str">
        <f t="shared" si="8"/>
        <v>AZ18 WHT06_ol41_prof 2</v>
      </c>
      <c r="K552" t="s">
        <v>1249</v>
      </c>
      <c r="L552" s="28">
        <v>44013</v>
      </c>
      <c r="P552">
        <v>44.759390000000003</v>
      </c>
      <c r="Q552">
        <v>39.725270000000002</v>
      </c>
      <c r="R552">
        <v>0.25215199999999999</v>
      </c>
      <c r="T552">
        <v>14.602969999999999</v>
      </c>
      <c r="V552" s="27">
        <v>2.6255000000000001E-2</v>
      </c>
      <c r="W552">
        <v>1.3728000000000001E-2</v>
      </c>
      <c r="X552">
        <v>2.0986999999999999E-2</v>
      </c>
      <c r="Y552">
        <v>0.25882300000000003</v>
      </c>
      <c r="Z552">
        <v>0.16841200000000001</v>
      </c>
      <c r="AA552">
        <v>99.827969999999993</v>
      </c>
      <c r="AB552" s="10">
        <v>84.529168625987353</v>
      </c>
      <c r="AD552" s="27">
        <v>-7744</v>
      </c>
      <c r="AE552">
        <v>-2800</v>
      </c>
      <c r="AF552">
        <v>27</v>
      </c>
      <c r="AP552">
        <v>0</v>
      </c>
    </row>
    <row r="553" spans="1:42" hidden="1" x14ac:dyDescent="0.2">
      <c r="A553" s="24" t="s">
        <v>1086</v>
      </c>
      <c r="B553" t="s">
        <v>1233</v>
      </c>
      <c r="C553" t="s">
        <v>1248</v>
      </c>
      <c r="D553" t="s">
        <v>1246</v>
      </c>
      <c r="F553" t="s">
        <v>1253</v>
      </c>
      <c r="G553" t="s">
        <v>1742</v>
      </c>
      <c r="H553" t="s">
        <v>1264</v>
      </c>
      <c r="I553" t="str">
        <f t="shared" si="8"/>
        <v>AZ18 WHT06_ol41_prof 2</v>
      </c>
      <c r="K553" t="s">
        <v>1249</v>
      </c>
      <c r="L553" s="28">
        <v>44013</v>
      </c>
      <c r="P553">
        <v>44.825020000000002</v>
      </c>
      <c r="Q553">
        <v>39.837060000000001</v>
      </c>
      <c r="R553">
        <v>0.242455</v>
      </c>
      <c r="T553">
        <v>14.63791</v>
      </c>
      <c r="V553" s="27">
        <v>2.8749E-2</v>
      </c>
      <c r="W553">
        <v>1.7420000000000001E-2</v>
      </c>
      <c r="X553">
        <v>1.6272999999999999E-2</v>
      </c>
      <c r="Y553">
        <v>0.23314099999999999</v>
      </c>
      <c r="Z553">
        <v>0.163577</v>
      </c>
      <c r="AA553">
        <v>100.0016</v>
      </c>
      <c r="AB553" s="10">
        <v>84.517071017062619</v>
      </c>
      <c r="AD553" s="27">
        <v>-7745.7</v>
      </c>
      <c r="AE553">
        <v>-2802</v>
      </c>
      <c r="AF553">
        <v>27</v>
      </c>
      <c r="AP553">
        <v>2.6248809496812195</v>
      </c>
    </row>
    <row r="554" spans="1:42" hidden="1" x14ac:dyDescent="0.2">
      <c r="A554" s="24" t="s">
        <v>1087</v>
      </c>
      <c r="B554" t="s">
        <v>1233</v>
      </c>
      <c r="C554" t="s">
        <v>1248</v>
      </c>
      <c r="D554" t="s">
        <v>1246</v>
      </c>
      <c r="F554" t="s">
        <v>1253</v>
      </c>
      <c r="G554" t="s">
        <v>1742</v>
      </c>
      <c r="H554" t="s">
        <v>1264</v>
      </c>
      <c r="I554" t="str">
        <f t="shared" si="8"/>
        <v>AZ18 WHT06_ol41_prof 2</v>
      </c>
      <c r="K554" t="s">
        <v>1249</v>
      </c>
      <c r="L554" s="28">
        <v>44013</v>
      </c>
      <c r="P554">
        <v>45.012050000000002</v>
      </c>
      <c r="Q554">
        <v>39.794960000000003</v>
      </c>
      <c r="R554">
        <v>0.22750000000000001</v>
      </c>
      <c r="T554">
        <v>14.68459</v>
      </c>
      <c r="V554" s="27">
        <v>2.563E-2</v>
      </c>
      <c r="W554">
        <v>1.8890000000000001E-2</v>
      </c>
      <c r="X554">
        <v>1.7930000000000001E-2</v>
      </c>
      <c r="Y554">
        <v>0.20594799999999999</v>
      </c>
      <c r="Z554">
        <v>0.16500000000000001</v>
      </c>
      <c r="AA554">
        <v>100.1525</v>
      </c>
      <c r="AB554" s="10">
        <v>84.529893169538354</v>
      </c>
      <c r="AD554" s="27">
        <v>-7747.5</v>
      </c>
      <c r="AE554">
        <v>-2803.9</v>
      </c>
      <c r="AF554">
        <v>27</v>
      </c>
      <c r="AP554">
        <v>5.2421314153418912</v>
      </c>
    </row>
    <row r="555" spans="1:42" hidden="1" x14ac:dyDescent="0.2">
      <c r="A555" s="24" t="s">
        <v>1088</v>
      </c>
      <c r="B555" t="s">
        <v>1233</v>
      </c>
      <c r="C555" t="s">
        <v>1248</v>
      </c>
      <c r="D555" t="s">
        <v>1246</v>
      </c>
      <c r="F555" t="s">
        <v>1253</v>
      </c>
      <c r="G555" t="s">
        <v>1742</v>
      </c>
      <c r="H555" t="s">
        <v>1264</v>
      </c>
      <c r="I555" t="str">
        <f t="shared" si="8"/>
        <v>AZ18 WHT06_ol41_prof 2</v>
      </c>
      <c r="K555" t="s">
        <v>1249</v>
      </c>
      <c r="L555" s="28">
        <v>44013</v>
      </c>
      <c r="P555">
        <v>45.197009999999999</v>
      </c>
      <c r="Q555">
        <v>40.094799999999999</v>
      </c>
      <c r="R555">
        <v>0.21720999999999999</v>
      </c>
      <c r="T555">
        <v>14.78126</v>
      </c>
      <c r="V555" s="27">
        <v>2.3968E-2</v>
      </c>
      <c r="W555">
        <v>1.0184E-2</v>
      </c>
      <c r="X555">
        <v>2.0150999999999999E-2</v>
      </c>
      <c r="Y555">
        <v>0.220938</v>
      </c>
      <c r="Z555">
        <v>0.17664199999999999</v>
      </c>
      <c r="AA555">
        <v>100.7422</v>
      </c>
      <c r="AB555" s="10">
        <v>84.497691208788183</v>
      </c>
      <c r="AD555" s="27">
        <v>-7749.2</v>
      </c>
      <c r="AE555">
        <v>-2805.9</v>
      </c>
      <c r="AF555">
        <v>27</v>
      </c>
      <c r="AP555">
        <v>7.8670123650231112</v>
      </c>
    </row>
    <row r="556" spans="1:42" hidden="1" x14ac:dyDescent="0.2">
      <c r="A556" s="24" t="s">
        <v>1089</v>
      </c>
      <c r="B556" t="s">
        <v>1233</v>
      </c>
      <c r="C556" t="s">
        <v>1248</v>
      </c>
      <c r="D556" t="s">
        <v>1246</v>
      </c>
      <c r="F556" t="s">
        <v>1253</v>
      </c>
      <c r="G556" t="s">
        <v>1742</v>
      </c>
      <c r="H556" t="s">
        <v>1264</v>
      </c>
      <c r="I556" t="str">
        <f t="shared" si="8"/>
        <v>AZ18 WHT06_ol41_prof 2</v>
      </c>
      <c r="K556" t="s">
        <v>1249</v>
      </c>
      <c r="L556" s="28">
        <v>44013</v>
      </c>
      <c r="P556">
        <v>45.199330000000003</v>
      </c>
      <c r="Q556">
        <v>40.041049999999998</v>
      </c>
      <c r="R556">
        <v>0.23456399999999999</v>
      </c>
      <c r="T556">
        <v>14.587820000000001</v>
      </c>
      <c r="V556" s="27">
        <v>2.3885E-2</v>
      </c>
      <c r="W556">
        <v>1.2123999999999999E-2</v>
      </c>
      <c r="X556">
        <v>1.771E-2</v>
      </c>
      <c r="Y556">
        <v>0.20745</v>
      </c>
      <c r="Z556">
        <v>0.155664</v>
      </c>
      <c r="AA556">
        <v>100.4796</v>
      </c>
      <c r="AB556" s="10">
        <v>84.670126131639336</v>
      </c>
      <c r="AD556" s="27">
        <v>-7751</v>
      </c>
      <c r="AE556">
        <v>-2807.8</v>
      </c>
      <c r="AF556">
        <v>27</v>
      </c>
      <c r="AP556">
        <v>10.484262830683782</v>
      </c>
    </row>
    <row r="557" spans="1:42" hidden="1" x14ac:dyDescent="0.2">
      <c r="A557" s="24" t="s">
        <v>1090</v>
      </c>
      <c r="B557" t="s">
        <v>1233</v>
      </c>
      <c r="C557" t="s">
        <v>1248</v>
      </c>
      <c r="D557" t="s">
        <v>1246</v>
      </c>
      <c r="F557" t="s">
        <v>1253</v>
      </c>
      <c r="G557" t="s">
        <v>1742</v>
      </c>
      <c r="H557" t="s">
        <v>1264</v>
      </c>
      <c r="I557" t="str">
        <f t="shared" si="8"/>
        <v>AZ18 WHT06_ol41_prof 2</v>
      </c>
      <c r="K557" t="s">
        <v>1249</v>
      </c>
      <c r="L557" s="28">
        <v>44013</v>
      </c>
      <c r="P557">
        <v>45.348030000000001</v>
      </c>
      <c r="Q557">
        <v>40.242559999999997</v>
      </c>
      <c r="R557">
        <v>0.22103999999999999</v>
      </c>
      <c r="T557">
        <v>14.730589999999999</v>
      </c>
      <c r="V557" s="27">
        <v>2.5822000000000001E-2</v>
      </c>
      <c r="W557">
        <v>1.2997999999999999E-2</v>
      </c>
      <c r="X557">
        <v>2.5142999999999999E-2</v>
      </c>
      <c r="Y557">
        <v>0.222354</v>
      </c>
      <c r="Z557">
        <v>0.18740899999999999</v>
      </c>
      <c r="AA557">
        <v>101.0159</v>
      </c>
      <c r="AB557" s="10">
        <v>84.586157874550622</v>
      </c>
      <c r="AD557" s="27">
        <v>-7752.7</v>
      </c>
      <c r="AE557">
        <v>-2809.8</v>
      </c>
      <c r="AF557">
        <v>27</v>
      </c>
      <c r="AP557">
        <v>13.109143780365002</v>
      </c>
    </row>
    <row r="558" spans="1:42" hidden="1" x14ac:dyDescent="0.2">
      <c r="A558" s="24" t="s">
        <v>1091</v>
      </c>
      <c r="B558" t="s">
        <v>1233</v>
      </c>
      <c r="C558" t="s">
        <v>1248</v>
      </c>
      <c r="D558" t="s">
        <v>1246</v>
      </c>
      <c r="F558" t="s">
        <v>1253</v>
      </c>
      <c r="G558" t="s">
        <v>1742</v>
      </c>
      <c r="H558" t="s">
        <v>1264</v>
      </c>
      <c r="I558" t="str">
        <f t="shared" si="8"/>
        <v>AZ18 WHT06_ol41_prof 2</v>
      </c>
      <c r="K558" t="s">
        <v>1249</v>
      </c>
      <c r="L558" s="28">
        <v>44013</v>
      </c>
      <c r="P558">
        <v>45.494729999999997</v>
      </c>
      <c r="Q558">
        <v>40.226430000000001</v>
      </c>
      <c r="R558">
        <v>0.226275</v>
      </c>
      <c r="T558">
        <v>14.62358</v>
      </c>
      <c r="V558" s="27">
        <v>2.7734000000000002E-2</v>
      </c>
      <c r="W558">
        <v>2.2363000000000001E-2</v>
      </c>
      <c r="X558">
        <v>2.0563000000000001E-2</v>
      </c>
      <c r="Y558">
        <v>0.216083</v>
      </c>
      <c r="Z558">
        <v>0.18357299999999999</v>
      </c>
      <c r="AA558">
        <v>101.04130000000001</v>
      </c>
      <c r="AB558" s="10">
        <v>84.722823353546971</v>
      </c>
      <c r="AD558" s="27">
        <v>-7754.4</v>
      </c>
      <c r="AE558">
        <v>-2811.7</v>
      </c>
      <c r="AF558">
        <v>27</v>
      </c>
      <c r="AP558">
        <v>15.658653537161003</v>
      </c>
    </row>
    <row r="559" spans="1:42" hidden="1" x14ac:dyDescent="0.2">
      <c r="A559" s="24" t="s">
        <v>1092</v>
      </c>
      <c r="B559" t="s">
        <v>1233</v>
      </c>
      <c r="C559" t="s">
        <v>1248</v>
      </c>
      <c r="D559" t="s">
        <v>1246</v>
      </c>
      <c r="F559" t="s">
        <v>1253</v>
      </c>
      <c r="G559" t="s">
        <v>1742</v>
      </c>
      <c r="H559" t="s">
        <v>1264</v>
      </c>
      <c r="I559" t="str">
        <f t="shared" si="8"/>
        <v>AZ18 WHT06_ol41_prof 2</v>
      </c>
      <c r="K559" t="s">
        <v>1249</v>
      </c>
      <c r="L559" s="28">
        <v>44013</v>
      </c>
      <c r="P559">
        <v>45.515149999999998</v>
      </c>
      <c r="Q559">
        <v>40.171340000000001</v>
      </c>
      <c r="R559">
        <v>0.20875199999999999</v>
      </c>
      <c r="T559">
        <v>14.561780000000001</v>
      </c>
      <c r="V559" s="27">
        <v>2.2404E-2</v>
      </c>
      <c r="W559">
        <v>1.1847999999999999E-2</v>
      </c>
      <c r="X559">
        <v>1.8166999999999999E-2</v>
      </c>
      <c r="Y559">
        <v>0.225466</v>
      </c>
      <c r="Z559">
        <v>0.178037</v>
      </c>
      <c r="AA559">
        <v>100.91289999999999</v>
      </c>
      <c r="AB559" s="10">
        <v>84.783352741269596</v>
      </c>
      <c r="AD559" s="27">
        <v>-7756.2</v>
      </c>
      <c r="AE559">
        <v>-2813.7</v>
      </c>
      <c r="AF559">
        <v>27</v>
      </c>
      <c r="AP559">
        <v>18.349378346575868</v>
      </c>
    </row>
    <row r="560" spans="1:42" hidden="1" x14ac:dyDescent="0.2">
      <c r="A560" s="24" t="s">
        <v>1093</v>
      </c>
      <c r="B560" t="s">
        <v>1233</v>
      </c>
      <c r="C560" t="s">
        <v>1248</v>
      </c>
      <c r="D560" t="s">
        <v>1246</v>
      </c>
      <c r="F560" t="s">
        <v>1253</v>
      </c>
      <c r="G560" t="s">
        <v>1742</v>
      </c>
      <c r="H560" t="s">
        <v>1264</v>
      </c>
      <c r="I560" t="str">
        <f t="shared" si="8"/>
        <v>AZ18 WHT06_ol41_prof 2</v>
      </c>
      <c r="K560" t="s">
        <v>1249</v>
      </c>
      <c r="L560" s="28">
        <v>44013</v>
      </c>
      <c r="P560">
        <v>45.558109999999999</v>
      </c>
      <c r="Q560">
        <v>40.192709999999998</v>
      </c>
      <c r="R560">
        <v>0.206202</v>
      </c>
      <c r="T560">
        <v>14.51667</v>
      </c>
      <c r="V560" s="27">
        <v>2.503E-2</v>
      </c>
      <c r="W560">
        <v>1.5358E-2</v>
      </c>
      <c r="X560">
        <v>1.9923E-2</v>
      </c>
      <c r="Y560">
        <v>0.20752899999999999</v>
      </c>
      <c r="Z560">
        <v>0.18640599999999999</v>
      </c>
      <c r="AA560">
        <v>100.92789999999999</v>
      </c>
      <c r="AB560" s="10">
        <v>84.83547530091235</v>
      </c>
      <c r="AD560" s="27">
        <v>-7757.9</v>
      </c>
      <c r="AE560">
        <v>-2815.6</v>
      </c>
      <c r="AF560">
        <v>27</v>
      </c>
      <c r="AP560">
        <v>20.898888103372208</v>
      </c>
    </row>
    <row r="561" spans="1:42" hidden="1" x14ac:dyDescent="0.2">
      <c r="A561" s="24" t="s">
        <v>1094</v>
      </c>
      <c r="B561" t="s">
        <v>1233</v>
      </c>
      <c r="C561" t="s">
        <v>1248</v>
      </c>
      <c r="D561" t="s">
        <v>1246</v>
      </c>
      <c r="F561" t="s">
        <v>1253</v>
      </c>
      <c r="G561" t="s">
        <v>1742</v>
      </c>
      <c r="H561" t="s">
        <v>1264</v>
      </c>
      <c r="I561" t="str">
        <f t="shared" si="8"/>
        <v>AZ18 WHT06_ol41_prof 2</v>
      </c>
      <c r="K561" t="s">
        <v>1249</v>
      </c>
      <c r="L561" s="28">
        <v>44013</v>
      </c>
      <c r="P561">
        <v>45.556359999999998</v>
      </c>
      <c r="Q561">
        <v>40.141840000000002</v>
      </c>
      <c r="R561">
        <v>0.206876</v>
      </c>
      <c r="T561">
        <v>14.6112</v>
      </c>
      <c r="V561" s="27">
        <v>2.741E-2</v>
      </c>
      <c r="W561">
        <v>1.9227999999999999E-2</v>
      </c>
      <c r="X561">
        <v>1.9820999999999998E-2</v>
      </c>
      <c r="Y561">
        <v>0.21634700000000001</v>
      </c>
      <c r="Z561">
        <v>0.20629800000000001</v>
      </c>
      <c r="AA561">
        <v>101.00539999999999</v>
      </c>
      <c r="AB561" s="10">
        <v>84.751283300105513</v>
      </c>
      <c r="AD561" s="27">
        <v>-7759.6</v>
      </c>
      <c r="AE561">
        <v>-2817.6</v>
      </c>
      <c r="AF561">
        <v>27</v>
      </c>
      <c r="AP561">
        <v>23.523769053054018</v>
      </c>
    </row>
    <row r="562" spans="1:42" hidden="1" x14ac:dyDescent="0.2">
      <c r="A562" s="24" t="s">
        <v>1095</v>
      </c>
      <c r="B562" t="s">
        <v>1233</v>
      </c>
      <c r="C562" t="s">
        <v>1248</v>
      </c>
      <c r="D562" t="s">
        <v>1246</v>
      </c>
      <c r="F562" t="s">
        <v>1253</v>
      </c>
      <c r="G562" t="s">
        <v>1742</v>
      </c>
      <c r="H562" t="s">
        <v>1264</v>
      </c>
      <c r="I562" t="str">
        <f t="shared" si="8"/>
        <v>AZ18 WHT06_ol41_prof 2</v>
      </c>
      <c r="K562" t="s">
        <v>1249</v>
      </c>
      <c r="L562" s="28">
        <v>44013</v>
      </c>
      <c r="P562">
        <v>45.527209999999997</v>
      </c>
      <c r="Q562">
        <v>40.059559999999998</v>
      </c>
      <c r="R562">
        <v>0.20761599999999999</v>
      </c>
      <c r="T562">
        <v>14.365769999999999</v>
      </c>
      <c r="V562" s="27">
        <v>2.8055E-2</v>
      </c>
      <c r="W562">
        <v>1.0562999999999999E-2</v>
      </c>
      <c r="X562">
        <v>1.7292999999999999E-2</v>
      </c>
      <c r="Y562">
        <v>0.185118</v>
      </c>
      <c r="Z562">
        <v>0.19914299999999999</v>
      </c>
      <c r="AA562">
        <v>100.6003</v>
      </c>
      <c r="AB562" s="10">
        <v>84.960749925054159</v>
      </c>
      <c r="AD562" s="27">
        <v>-7761.4</v>
      </c>
      <c r="AE562">
        <v>-2819.5</v>
      </c>
      <c r="AF562">
        <v>27</v>
      </c>
      <c r="AP562">
        <v>26.141019518714064</v>
      </c>
    </row>
    <row r="563" spans="1:42" hidden="1" x14ac:dyDescent="0.2">
      <c r="A563" s="24" t="s">
        <v>1096</v>
      </c>
      <c r="B563" t="s">
        <v>1233</v>
      </c>
      <c r="C563" t="s">
        <v>1248</v>
      </c>
      <c r="D563" t="s">
        <v>1246</v>
      </c>
      <c r="F563" t="s">
        <v>1253</v>
      </c>
      <c r="G563" t="s">
        <v>1742</v>
      </c>
      <c r="H563" t="s">
        <v>1264</v>
      </c>
      <c r="I563" t="str">
        <f t="shared" si="8"/>
        <v>AZ18 WHT06_ol41_prof 2</v>
      </c>
      <c r="K563" t="s">
        <v>1249</v>
      </c>
      <c r="L563" s="28">
        <v>44013</v>
      </c>
      <c r="P563">
        <v>45.711100000000002</v>
      </c>
      <c r="Q563">
        <v>40.165689999999998</v>
      </c>
      <c r="R563">
        <v>0.19176199999999999</v>
      </c>
      <c r="T563">
        <v>14.40241</v>
      </c>
      <c r="V563" s="27">
        <v>2.5679E-2</v>
      </c>
      <c r="W563">
        <v>9.8709999999999996E-3</v>
      </c>
      <c r="X563">
        <v>1.8904000000000001E-2</v>
      </c>
      <c r="Y563">
        <v>0.221971</v>
      </c>
      <c r="Z563">
        <v>0.20500499999999999</v>
      </c>
      <c r="AA563">
        <v>100.9524</v>
      </c>
      <c r="AB563" s="10">
        <v>84.979696596658997</v>
      </c>
      <c r="AD563" s="27">
        <v>-7763.1</v>
      </c>
      <c r="AE563">
        <v>-2821.5</v>
      </c>
      <c r="AF563">
        <v>27</v>
      </c>
      <c r="AP563">
        <v>28.765900468395873</v>
      </c>
    </row>
    <row r="564" spans="1:42" hidden="1" x14ac:dyDescent="0.2">
      <c r="A564" s="24" t="s">
        <v>1097</v>
      </c>
      <c r="B564" t="s">
        <v>1233</v>
      </c>
      <c r="C564" t="s">
        <v>1248</v>
      </c>
      <c r="D564" t="s">
        <v>1246</v>
      </c>
      <c r="F564" t="s">
        <v>1253</v>
      </c>
      <c r="G564" t="s">
        <v>1742</v>
      </c>
      <c r="H564" t="s">
        <v>1264</v>
      </c>
      <c r="I564" t="str">
        <f t="shared" si="8"/>
        <v>AZ18 WHT06_ol41_prof 2</v>
      </c>
      <c r="K564" t="s">
        <v>1249</v>
      </c>
      <c r="L564" s="28">
        <v>44013</v>
      </c>
      <c r="P564">
        <v>45.859229999999997</v>
      </c>
      <c r="Q564">
        <v>40.398600000000002</v>
      </c>
      <c r="R564">
        <v>0.19056899999999999</v>
      </c>
      <c r="T564">
        <v>14.4255</v>
      </c>
      <c r="V564" s="27">
        <v>2.9477E-2</v>
      </c>
      <c r="W564">
        <v>8.9940000000000003E-3</v>
      </c>
      <c r="X564">
        <v>1.3695000000000001E-2</v>
      </c>
      <c r="Y564">
        <v>0.195601</v>
      </c>
      <c r="Z564">
        <v>0.21559900000000001</v>
      </c>
      <c r="AA564">
        <v>101.3373</v>
      </c>
      <c r="AB564" s="10">
        <v>85.000542060476477</v>
      </c>
      <c r="AD564" s="27">
        <v>-7764.9</v>
      </c>
      <c r="AE564">
        <v>-2823.4</v>
      </c>
      <c r="AF564">
        <v>27</v>
      </c>
      <c r="AP564">
        <v>31.383150934055919</v>
      </c>
    </row>
    <row r="565" spans="1:42" hidden="1" x14ac:dyDescent="0.2">
      <c r="A565" s="24" t="s">
        <v>1098</v>
      </c>
      <c r="B565" t="s">
        <v>1233</v>
      </c>
      <c r="C565" t="s">
        <v>1248</v>
      </c>
      <c r="D565" t="s">
        <v>1246</v>
      </c>
      <c r="F565" t="s">
        <v>1253</v>
      </c>
      <c r="G565" t="s">
        <v>1742</v>
      </c>
      <c r="H565" t="s">
        <v>1264</v>
      </c>
      <c r="I565" t="str">
        <f t="shared" si="8"/>
        <v>AZ18 WHT06_ol41_prof 2</v>
      </c>
      <c r="K565" t="s">
        <v>1249</v>
      </c>
      <c r="L565" s="28">
        <v>44013</v>
      </c>
      <c r="P565">
        <v>45.77872</v>
      </c>
      <c r="Q565">
        <v>40.385480000000001</v>
      </c>
      <c r="R565">
        <v>0.17937700000000001</v>
      </c>
      <c r="T565">
        <v>14.4968</v>
      </c>
      <c r="V565" s="27">
        <v>2.7963999999999999E-2</v>
      </c>
      <c r="W565">
        <v>1.7524999999999999E-2</v>
      </c>
      <c r="X565">
        <v>1.6886999999999999E-2</v>
      </c>
      <c r="Y565">
        <v>0.18754499999999999</v>
      </c>
      <c r="Z565">
        <v>0.22034999999999999</v>
      </c>
      <c r="AA565">
        <v>101.31059999999999</v>
      </c>
      <c r="AB565" s="10">
        <v>84.915077524617615</v>
      </c>
      <c r="AD565" s="27">
        <v>-7766.6</v>
      </c>
      <c r="AE565">
        <v>-2825.4</v>
      </c>
      <c r="AF565">
        <v>27</v>
      </c>
      <c r="AP565">
        <v>34.008031883737729</v>
      </c>
    </row>
    <row r="566" spans="1:42" hidden="1" x14ac:dyDescent="0.2">
      <c r="A566" s="24" t="s">
        <v>1099</v>
      </c>
      <c r="B566" t="s">
        <v>1233</v>
      </c>
      <c r="C566" t="s">
        <v>1248</v>
      </c>
      <c r="D566" t="s">
        <v>1246</v>
      </c>
      <c r="F566" t="s">
        <v>1253</v>
      </c>
      <c r="G566" t="s">
        <v>1742</v>
      </c>
      <c r="H566" t="s">
        <v>1264</v>
      </c>
      <c r="I566" t="str">
        <f t="shared" si="8"/>
        <v>AZ18 WHT06_ol41_prof 2</v>
      </c>
      <c r="K566" t="s">
        <v>1249</v>
      </c>
      <c r="L566" s="28">
        <v>44013</v>
      </c>
      <c r="P566">
        <v>45.658160000000002</v>
      </c>
      <c r="Q566">
        <v>40.282539999999997</v>
      </c>
      <c r="R566">
        <v>0.164272</v>
      </c>
      <c r="T566">
        <v>14.62182</v>
      </c>
      <c r="V566" s="27">
        <v>2.7335000000000002E-2</v>
      </c>
      <c r="W566">
        <v>5.7169999999999999E-3</v>
      </c>
      <c r="X566">
        <v>1.3198E-2</v>
      </c>
      <c r="Y566">
        <v>0.19109300000000001</v>
      </c>
      <c r="Z566">
        <v>0.211033</v>
      </c>
      <c r="AA566">
        <v>101.1752</v>
      </c>
      <c r="AB566" s="10">
        <v>84.770732993146709</v>
      </c>
      <c r="AD566" s="27">
        <v>-7768.3</v>
      </c>
      <c r="AE566">
        <v>-2827.3</v>
      </c>
      <c r="AF566">
        <v>27</v>
      </c>
      <c r="AP566">
        <v>36.557541640534069</v>
      </c>
    </row>
    <row r="567" spans="1:42" hidden="1" x14ac:dyDescent="0.2">
      <c r="A567" s="24" t="s">
        <v>1100</v>
      </c>
      <c r="B567" t="s">
        <v>1233</v>
      </c>
      <c r="C567" t="s">
        <v>1248</v>
      </c>
      <c r="D567" t="s">
        <v>1246</v>
      </c>
      <c r="F567" t="s">
        <v>1253</v>
      </c>
      <c r="G567" t="s">
        <v>1742</v>
      </c>
      <c r="H567" t="s">
        <v>1264</v>
      </c>
      <c r="I567" t="str">
        <f t="shared" si="8"/>
        <v>AZ18 WHT06_ol41_prof 2</v>
      </c>
      <c r="K567" t="s">
        <v>1249</v>
      </c>
      <c r="L567" s="28">
        <v>44013</v>
      </c>
      <c r="P567">
        <v>45.580069999999999</v>
      </c>
      <c r="Q567">
        <v>40.258609999999997</v>
      </c>
      <c r="R567">
        <v>0.16614599999999999</v>
      </c>
      <c r="T567">
        <v>14.76779</v>
      </c>
      <c r="V567" s="27">
        <v>2.8544E-2</v>
      </c>
      <c r="W567">
        <v>1.2215999999999999E-2</v>
      </c>
      <c r="X567">
        <v>1.4308E-2</v>
      </c>
      <c r="Y567">
        <v>0.18357699999999999</v>
      </c>
      <c r="Z567">
        <v>0.205626</v>
      </c>
      <c r="AA567">
        <v>101.2169</v>
      </c>
      <c r="AB567" s="10">
        <v>84.619782873806344</v>
      </c>
      <c r="AD567" s="27">
        <v>-7770.1</v>
      </c>
      <c r="AE567">
        <v>-2829.3</v>
      </c>
      <c r="AF567">
        <v>27</v>
      </c>
      <c r="AP567">
        <v>39.248266449948936</v>
      </c>
    </row>
    <row r="568" spans="1:42" hidden="1" x14ac:dyDescent="0.2">
      <c r="A568" s="24" t="s">
        <v>1101</v>
      </c>
      <c r="B568" t="s">
        <v>1233</v>
      </c>
      <c r="C568" t="s">
        <v>1248</v>
      </c>
      <c r="D568" t="s">
        <v>1246</v>
      </c>
      <c r="F568" t="s">
        <v>1253</v>
      </c>
      <c r="G568" t="s">
        <v>1742</v>
      </c>
      <c r="H568" t="s">
        <v>1264</v>
      </c>
      <c r="I568" t="str">
        <f t="shared" si="8"/>
        <v>AZ18 WHT06_ol41_prof 2</v>
      </c>
      <c r="K568" t="s">
        <v>1249</v>
      </c>
      <c r="L568" s="28">
        <v>44013</v>
      </c>
      <c r="P568">
        <v>45.48603</v>
      </c>
      <c r="Q568">
        <v>40.32835</v>
      </c>
      <c r="R568">
        <v>0.15906600000000001</v>
      </c>
      <c r="T568">
        <v>15.099130000000001</v>
      </c>
      <c r="V568" s="27">
        <v>2.9905000000000001E-2</v>
      </c>
      <c r="W568">
        <v>2.4889000000000001E-2</v>
      </c>
      <c r="X568">
        <v>1.4829E-2</v>
      </c>
      <c r="Y568">
        <v>0.194325</v>
      </c>
      <c r="Z568">
        <v>0.20500299999999999</v>
      </c>
      <c r="AA568">
        <v>101.5415</v>
      </c>
      <c r="AB568" s="10">
        <v>84.301470391587358</v>
      </c>
      <c r="AD568" s="27">
        <v>-7771.8</v>
      </c>
      <c r="AE568">
        <v>-2831.2</v>
      </c>
      <c r="AF568">
        <v>27</v>
      </c>
      <c r="AP568">
        <v>41.797776206744935</v>
      </c>
    </row>
    <row r="569" spans="1:42" hidden="1" x14ac:dyDescent="0.2">
      <c r="A569" s="24" t="s">
        <v>1102</v>
      </c>
      <c r="B569" t="s">
        <v>1233</v>
      </c>
      <c r="C569" t="s">
        <v>1248</v>
      </c>
      <c r="D569" t="s">
        <v>1246</v>
      </c>
      <c r="F569" t="s">
        <v>1253</v>
      </c>
      <c r="G569" t="s">
        <v>1742</v>
      </c>
      <c r="H569" t="s">
        <v>1264</v>
      </c>
      <c r="I569" t="str">
        <f t="shared" si="8"/>
        <v>AZ18 WHT06_ol41_prof 2</v>
      </c>
      <c r="K569" t="s">
        <v>1249</v>
      </c>
      <c r="L569" s="28">
        <v>44013</v>
      </c>
      <c r="P569">
        <v>45.382919999999999</v>
      </c>
      <c r="Q569">
        <v>40.2789</v>
      </c>
      <c r="R569">
        <v>0.16181699999999999</v>
      </c>
      <c r="T569">
        <v>15.337999999999999</v>
      </c>
      <c r="V569" s="27">
        <v>2.4376999999999999E-2</v>
      </c>
      <c r="W569">
        <v>2.3404000000000001E-2</v>
      </c>
      <c r="X569">
        <v>2.2221000000000001E-2</v>
      </c>
      <c r="Y569">
        <v>0.19757</v>
      </c>
      <c r="Z569">
        <v>0.19542300000000001</v>
      </c>
      <c r="AA569">
        <v>101.6246</v>
      </c>
      <c r="AB569" s="10">
        <v>84.062243189109722</v>
      </c>
      <c r="AD569" s="27">
        <v>-7773.5</v>
      </c>
      <c r="AE569">
        <v>-2833.2</v>
      </c>
      <c r="AF569">
        <v>27</v>
      </c>
      <c r="AP569">
        <v>44.422657156426155</v>
      </c>
    </row>
    <row r="570" spans="1:42" hidden="1" x14ac:dyDescent="0.2">
      <c r="A570" s="24" t="s">
        <v>1103</v>
      </c>
      <c r="B570" t="s">
        <v>1233</v>
      </c>
      <c r="C570" t="s">
        <v>1248</v>
      </c>
      <c r="D570" t="s">
        <v>1246</v>
      </c>
      <c r="F570" t="s">
        <v>1253</v>
      </c>
      <c r="G570" t="s">
        <v>1742</v>
      </c>
      <c r="H570" t="s">
        <v>1264</v>
      </c>
      <c r="I570" t="str">
        <f t="shared" si="8"/>
        <v>AZ18 WHT06_ol41_prof 2</v>
      </c>
      <c r="K570" t="s">
        <v>1249</v>
      </c>
      <c r="L570" s="28">
        <v>44013</v>
      </c>
      <c r="P570">
        <v>45.21152</v>
      </c>
      <c r="Q570">
        <v>40.308149999999998</v>
      </c>
      <c r="R570">
        <v>0.15767500000000001</v>
      </c>
      <c r="T570">
        <v>15.46449</v>
      </c>
      <c r="V570" s="27">
        <v>2.4899999999999999E-2</v>
      </c>
      <c r="W570">
        <v>2.0447E-2</v>
      </c>
      <c r="X570">
        <v>1.8808999999999999E-2</v>
      </c>
      <c r="Y570">
        <v>0.186141</v>
      </c>
      <c r="Z570">
        <v>0.187169</v>
      </c>
      <c r="AA570">
        <v>101.5793</v>
      </c>
      <c r="AB570" s="10">
        <v>83.900851704279603</v>
      </c>
      <c r="AD570" s="27">
        <v>-7775.3</v>
      </c>
      <c r="AE570">
        <v>-2835.1</v>
      </c>
      <c r="AF570">
        <v>27</v>
      </c>
      <c r="AP570">
        <v>47.03990762208683</v>
      </c>
    </row>
    <row r="571" spans="1:42" hidden="1" x14ac:dyDescent="0.2">
      <c r="A571" s="24" t="s">
        <v>1104</v>
      </c>
      <c r="B571" t="s">
        <v>1233</v>
      </c>
      <c r="C571" t="s">
        <v>1248</v>
      </c>
      <c r="D571" t="s">
        <v>1246</v>
      </c>
      <c r="F571" t="s">
        <v>1253</v>
      </c>
      <c r="G571" t="s">
        <v>1742</v>
      </c>
      <c r="H571" t="s">
        <v>1264</v>
      </c>
      <c r="I571" t="str">
        <f t="shared" si="8"/>
        <v>AZ18 WHT06_ol41_prof 2</v>
      </c>
      <c r="K571" t="s">
        <v>1249</v>
      </c>
      <c r="L571" s="28">
        <v>44013</v>
      </c>
      <c r="P571">
        <v>44.948360000000001</v>
      </c>
      <c r="Q571">
        <v>40.234900000000003</v>
      </c>
      <c r="R571">
        <v>0.152508</v>
      </c>
      <c r="T571">
        <v>15.57442</v>
      </c>
      <c r="V571" s="27">
        <v>3.6540999999999997E-2</v>
      </c>
      <c r="W571">
        <v>1.6574999999999999E-2</v>
      </c>
      <c r="X571">
        <v>2.0924000000000002E-2</v>
      </c>
      <c r="Y571">
        <v>0.19439100000000001</v>
      </c>
      <c r="Z571">
        <v>0.176153</v>
      </c>
      <c r="AA571">
        <v>101.3548</v>
      </c>
      <c r="AB571" s="10">
        <v>83.725555990543114</v>
      </c>
      <c r="AD571" s="27">
        <v>-7777</v>
      </c>
      <c r="AE571">
        <v>-2837.1</v>
      </c>
      <c r="AF571">
        <v>27</v>
      </c>
      <c r="AP571">
        <v>49.66478857176805</v>
      </c>
    </row>
    <row r="572" spans="1:42" hidden="1" x14ac:dyDescent="0.2">
      <c r="A572" s="24" t="s">
        <v>1105</v>
      </c>
      <c r="B572" t="s">
        <v>1233</v>
      </c>
      <c r="C572" t="s">
        <v>1248</v>
      </c>
      <c r="D572" t="s">
        <v>1246</v>
      </c>
      <c r="F572" t="s">
        <v>1253</v>
      </c>
      <c r="G572" t="s">
        <v>1742</v>
      </c>
      <c r="H572" t="s">
        <v>1264</v>
      </c>
      <c r="I572" t="str">
        <f t="shared" si="8"/>
        <v>AZ18 WHT06_ol41_prof 2</v>
      </c>
      <c r="K572" t="s">
        <v>1249</v>
      </c>
      <c r="L572" s="28">
        <v>44013</v>
      </c>
      <c r="P572">
        <v>44.826250000000002</v>
      </c>
      <c r="Q572">
        <v>40.208480000000002</v>
      </c>
      <c r="R572">
        <v>0.15517</v>
      </c>
      <c r="T572">
        <v>15.67543</v>
      </c>
      <c r="V572" s="27">
        <v>3.2326000000000001E-2</v>
      </c>
      <c r="W572">
        <v>9.7599999999999996E-3</v>
      </c>
      <c r="X572">
        <v>2.8330999999999999E-2</v>
      </c>
      <c r="Y572">
        <v>0.17777000000000001</v>
      </c>
      <c r="Z572">
        <v>0.17625399999999999</v>
      </c>
      <c r="AA572">
        <v>101.2898</v>
      </c>
      <c r="AB572" s="10">
        <v>83.600017713002643</v>
      </c>
      <c r="AD572" s="27">
        <v>-7778.8</v>
      </c>
      <c r="AE572">
        <v>-2839</v>
      </c>
      <c r="AF572">
        <v>27</v>
      </c>
      <c r="AP572">
        <v>52.282039037428717</v>
      </c>
    </row>
    <row r="573" spans="1:42" hidden="1" x14ac:dyDescent="0.2">
      <c r="A573" s="24" t="s">
        <v>1106</v>
      </c>
      <c r="B573" t="s">
        <v>1233</v>
      </c>
      <c r="C573" t="s">
        <v>1248</v>
      </c>
      <c r="D573" t="s">
        <v>1246</v>
      </c>
      <c r="F573" t="s">
        <v>1253</v>
      </c>
      <c r="G573" t="s">
        <v>1742</v>
      </c>
      <c r="H573" t="s">
        <v>1264</v>
      </c>
      <c r="I573" t="str">
        <f t="shared" si="8"/>
        <v>AZ18 WHT06_ol41_prof 2</v>
      </c>
      <c r="K573" t="s">
        <v>1249</v>
      </c>
      <c r="L573" s="28">
        <v>44013</v>
      </c>
      <c r="P573">
        <v>44.752569999999999</v>
      </c>
      <c r="Q573">
        <v>40.128830000000001</v>
      </c>
      <c r="R573">
        <v>0.14759700000000001</v>
      </c>
      <c r="T573">
        <v>15.90395</v>
      </c>
      <c r="V573" s="27">
        <v>3.9132E-2</v>
      </c>
      <c r="W573">
        <v>6.306E-3</v>
      </c>
      <c r="X573">
        <v>2.8062E-2</v>
      </c>
      <c r="Y573">
        <v>0.18464800000000001</v>
      </c>
      <c r="Z573">
        <v>0.18223600000000001</v>
      </c>
      <c r="AA573">
        <v>101.3733</v>
      </c>
      <c r="AB573" s="10">
        <v>83.377836707461995</v>
      </c>
      <c r="AD573" s="27">
        <v>-7780.5</v>
      </c>
      <c r="AE573">
        <v>-2841</v>
      </c>
      <c r="AF573">
        <v>27</v>
      </c>
      <c r="AP573">
        <v>54.906919987109937</v>
      </c>
    </row>
    <row r="574" spans="1:42" hidden="1" x14ac:dyDescent="0.2">
      <c r="A574" s="24" t="s">
        <v>1107</v>
      </c>
      <c r="B574" t="s">
        <v>1233</v>
      </c>
      <c r="C574" t="s">
        <v>1248</v>
      </c>
      <c r="D574" t="s">
        <v>1246</v>
      </c>
      <c r="F574" t="s">
        <v>1253</v>
      </c>
      <c r="G574" t="s">
        <v>1742</v>
      </c>
      <c r="H574" t="s">
        <v>1264</v>
      </c>
      <c r="I574" t="str">
        <f t="shared" si="8"/>
        <v>AZ18 WHT06_ol41_prof 2</v>
      </c>
      <c r="K574" t="s">
        <v>1249</v>
      </c>
      <c r="L574" s="28">
        <v>44013</v>
      </c>
      <c r="P574">
        <v>44.576949999999997</v>
      </c>
      <c r="Q574">
        <v>40.058880000000002</v>
      </c>
      <c r="R574">
        <v>0.15048700000000001</v>
      </c>
      <c r="T574">
        <v>16.131799999999998</v>
      </c>
      <c r="V574" s="27">
        <v>3.0845999999999998E-2</v>
      </c>
      <c r="W574">
        <v>1.0168999999999999E-2</v>
      </c>
      <c r="X574">
        <v>2.5219999999999999E-2</v>
      </c>
      <c r="Y574">
        <v>0.18457599999999999</v>
      </c>
      <c r="Z574">
        <v>0.171574</v>
      </c>
      <c r="AA574">
        <v>101.34050000000001</v>
      </c>
      <c r="AB574" s="10">
        <v>83.12466598570775</v>
      </c>
      <c r="AD574" s="27">
        <v>-7782.2</v>
      </c>
      <c r="AE574">
        <v>-2842.9</v>
      </c>
      <c r="AF574">
        <v>27</v>
      </c>
      <c r="AP574">
        <v>57.456429743906277</v>
      </c>
    </row>
    <row r="575" spans="1:42" hidden="1" x14ac:dyDescent="0.2">
      <c r="A575" s="24" t="s">
        <v>1108</v>
      </c>
      <c r="B575" t="s">
        <v>1233</v>
      </c>
      <c r="C575" t="s">
        <v>1248</v>
      </c>
      <c r="D575" t="s">
        <v>1246</v>
      </c>
      <c r="F575" t="s">
        <v>1253</v>
      </c>
      <c r="G575" t="s">
        <v>1742</v>
      </c>
      <c r="H575" t="s">
        <v>1264</v>
      </c>
      <c r="I575" t="str">
        <f t="shared" si="8"/>
        <v>AZ18 WHT06_ol41_prof 2</v>
      </c>
      <c r="K575" t="s">
        <v>1249</v>
      </c>
      <c r="L575" s="28">
        <v>44013</v>
      </c>
      <c r="P575">
        <v>44.38944</v>
      </c>
      <c r="Q575">
        <v>40.185310000000001</v>
      </c>
      <c r="R575">
        <v>0.14658299999999999</v>
      </c>
      <c r="T575">
        <v>16.603919999999999</v>
      </c>
      <c r="V575" s="27">
        <v>3.3512E-2</v>
      </c>
      <c r="W575">
        <v>1.4853E-2</v>
      </c>
      <c r="X575">
        <v>2.2032E-2</v>
      </c>
      <c r="Y575">
        <v>0.189412</v>
      </c>
      <c r="Z575">
        <v>0.167349</v>
      </c>
      <c r="AA575">
        <v>101.75239999999999</v>
      </c>
      <c r="AB575" s="10">
        <v>82.655800662660965</v>
      </c>
      <c r="AD575" s="27">
        <v>-7784</v>
      </c>
      <c r="AE575">
        <v>-2844.9</v>
      </c>
      <c r="AF575">
        <v>27</v>
      </c>
      <c r="AP575">
        <v>60.147154553321144</v>
      </c>
    </row>
    <row r="576" spans="1:42" hidden="1" x14ac:dyDescent="0.2">
      <c r="A576" s="24" t="s">
        <v>1109</v>
      </c>
      <c r="B576" t="s">
        <v>1233</v>
      </c>
      <c r="C576" t="s">
        <v>1248</v>
      </c>
      <c r="D576" t="s">
        <v>1246</v>
      </c>
      <c r="F576" t="s">
        <v>1253</v>
      </c>
      <c r="G576" t="s">
        <v>1742</v>
      </c>
      <c r="H576" t="s">
        <v>1264</v>
      </c>
      <c r="I576" t="str">
        <f t="shared" si="8"/>
        <v>AZ18 WHT06_ol41_prof 2</v>
      </c>
      <c r="K576" t="s">
        <v>1249</v>
      </c>
      <c r="L576" s="28">
        <v>44013</v>
      </c>
      <c r="P576">
        <v>44.247990000000001</v>
      </c>
      <c r="Q576">
        <v>40.089089999999999</v>
      </c>
      <c r="R576">
        <v>0.13869600000000001</v>
      </c>
      <c r="T576">
        <v>16.757999999999999</v>
      </c>
      <c r="V576" s="27">
        <v>3.4437000000000002E-2</v>
      </c>
      <c r="W576">
        <v>4.8729999999999997E-3</v>
      </c>
      <c r="X576">
        <v>2.9621999999999999E-2</v>
      </c>
      <c r="Y576">
        <v>0.201237</v>
      </c>
      <c r="Z576">
        <v>0.144149</v>
      </c>
      <c r="AA576">
        <v>101.6481</v>
      </c>
      <c r="AB576" s="10">
        <v>82.476903645712156</v>
      </c>
      <c r="AD576" s="27">
        <v>-7785.7</v>
      </c>
      <c r="AE576">
        <v>-2846.8</v>
      </c>
      <c r="AF576">
        <v>27</v>
      </c>
      <c r="AP576">
        <v>62.696664310117484</v>
      </c>
    </row>
    <row r="577" spans="1:42" hidden="1" x14ac:dyDescent="0.2">
      <c r="A577" s="24" t="s">
        <v>1110</v>
      </c>
      <c r="B577" t="s">
        <v>1233</v>
      </c>
      <c r="C577" t="s">
        <v>1248</v>
      </c>
      <c r="D577" t="s">
        <v>1246</v>
      </c>
      <c r="F577" t="s">
        <v>1253</v>
      </c>
      <c r="G577" t="s">
        <v>1742</v>
      </c>
      <c r="H577" t="s">
        <v>1264</v>
      </c>
      <c r="I577" t="str">
        <f t="shared" si="8"/>
        <v>AZ18 WHT06_ol41_prof 2</v>
      </c>
      <c r="K577" t="s">
        <v>1249</v>
      </c>
      <c r="L577" s="28">
        <v>44013</v>
      </c>
      <c r="P577">
        <v>44.016289999999998</v>
      </c>
      <c r="Q577">
        <v>39.936990000000002</v>
      </c>
      <c r="R577">
        <v>0.14455699999999999</v>
      </c>
      <c r="T577">
        <v>17.030570000000001</v>
      </c>
      <c r="V577" s="27">
        <v>3.0845999999999998E-2</v>
      </c>
      <c r="W577">
        <v>5.4679999999999998E-3</v>
      </c>
      <c r="X577">
        <v>2.2363000000000001E-2</v>
      </c>
      <c r="Y577">
        <v>0.18568000000000001</v>
      </c>
      <c r="Z577">
        <v>0.14264299999999999</v>
      </c>
      <c r="AA577">
        <v>101.5154</v>
      </c>
      <c r="AB577" s="10">
        <v>82.165694327962157</v>
      </c>
      <c r="AD577" s="27">
        <v>-7787.4</v>
      </c>
      <c r="AE577">
        <v>-2848.8</v>
      </c>
      <c r="AF577">
        <v>27</v>
      </c>
      <c r="AP577">
        <v>65.321545259798697</v>
      </c>
    </row>
    <row r="578" spans="1:42" hidden="1" x14ac:dyDescent="0.2">
      <c r="A578" s="24" t="s">
        <v>1111</v>
      </c>
      <c r="B578" t="s">
        <v>1233</v>
      </c>
      <c r="C578" t="s">
        <v>1248</v>
      </c>
      <c r="D578" t="s">
        <v>1246</v>
      </c>
      <c r="F578" t="s">
        <v>1253</v>
      </c>
      <c r="G578" t="s">
        <v>1742</v>
      </c>
      <c r="H578" t="s">
        <v>1264</v>
      </c>
      <c r="I578" t="str">
        <f t="shared" si="8"/>
        <v>AZ18 WHT06_ol41_prof 2</v>
      </c>
      <c r="K578" t="s">
        <v>1249</v>
      </c>
      <c r="L578" s="28">
        <v>44013</v>
      </c>
      <c r="P578">
        <v>43.834850000000003</v>
      </c>
      <c r="Q578">
        <v>39.883609999999997</v>
      </c>
      <c r="R578">
        <v>0.142041</v>
      </c>
      <c r="T578">
        <v>17.15934</v>
      </c>
      <c r="V578" s="27">
        <v>3.3646000000000002E-2</v>
      </c>
      <c r="W578">
        <v>8.1309999999999993E-3</v>
      </c>
      <c r="X578">
        <v>3.2709000000000002E-2</v>
      </c>
      <c r="Y578">
        <v>0.20852699999999999</v>
      </c>
      <c r="Z578">
        <v>0.13420599999999999</v>
      </c>
      <c r="AA578">
        <v>101.4371</v>
      </c>
      <c r="AB578" s="10">
        <v>81.99413714019478</v>
      </c>
      <c r="AD578" s="27">
        <v>-7789.2</v>
      </c>
      <c r="AE578">
        <v>-2850.7</v>
      </c>
      <c r="AF578">
        <v>27</v>
      </c>
      <c r="AP578">
        <v>67.938795725459045</v>
      </c>
    </row>
    <row r="579" spans="1:42" hidden="1" x14ac:dyDescent="0.2">
      <c r="A579" s="24" t="s">
        <v>1112</v>
      </c>
      <c r="B579" t="s">
        <v>1233</v>
      </c>
      <c r="C579" t="s">
        <v>1248</v>
      </c>
      <c r="D579" t="s">
        <v>1246</v>
      </c>
      <c r="F579" t="s">
        <v>1253</v>
      </c>
      <c r="G579" t="s">
        <v>1742</v>
      </c>
      <c r="H579" t="s">
        <v>1264</v>
      </c>
      <c r="I579" t="str">
        <f t="shared" ref="I579:I642" si="9">_xlfn.CONCAT(K579,"_",F579,"_",H579)</f>
        <v>AZ18 WHT06_ol41_prof 2</v>
      </c>
      <c r="K579" t="s">
        <v>1249</v>
      </c>
      <c r="L579" s="28">
        <v>44013</v>
      </c>
      <c r="P579">
        <v>43.721800000000002</v>
      </c>
      <c r="Q579">
        <v>39.898099999999999</v>
      </c>
      <c r="R579">
        <v>0.150565</v>
      </c>
      <c r="T579">
        <v>17.24963</v>
      </c>
      <c r="V579" s="27">
        <v>3.3083000000000001E-2</v>
      </c>
      <c r="W579">
        <v>3.8570000000000002E-3</v>
      </c>
      <c r="X579">
        <v>2.5748E-2</v>
      </c>
      <c r="Y579">
        <v>0.181698</v>
      </c>
      <c r="Z579">
        <v>0.140129</v>
      </c>
      <c r="AA579">
        <v>101.4046</v>
      </c>
      <c r="AB579" s="10">
        <v>81.878245707844172</v>
      </c>
      <c r="AD579" s="27">
        <v>-7790.9</v>
      </c>
      <c r="AE579">
        <v>-2852.7</v>
      </c>
      <c r="AF579">
        <v>27</v>
      </c>
      <c r="AP579">
        <v>70.563676675140258</v>
      </c>
    </row>
    <row r="580" spans="1:42" hidden="1" x14ac:dyDescent="0.2">
      <c r="A580" s="24" t="s">
        <v>1113</v>
      </c>
      <c r="B580" t="s">
        <v>1233</v>
      </c>
      <c r="C580" t="s">
        <v>1248</v>
      </c>
      <c r="D580" t="s">
        <v>1246</v>
      </c>
      <c r="F580" t="s">
        <v>1253</v>
      </c>
      <c r="G580" t="s">
        <v>1742</v>
      </c>
      <c r="H580" t="s">
        <v>1264</v>
      </c>
      <c r="I580" t="str">
        <f t="shared" si="9"/>
        <v>AZ18 WHT06_ol41_prof 2</v>
      </c>
      <c r="K580" t="s">
        <v>1249</v>
      </c>
      <c r="L580" s="28">
        <v>44013</v>
      </c>
      <c r="P580">
        <v>43.7502</v>
      </c>
      <c r="Q580">
        <v>39.855919999999998</v>
      </c>
      <c r="R580">
        <v>0.15732199999999999</v>
      </c>
      <c r="T580">
        <v>17.259720000000002</v>
      </c>
      <c r="V580" s="27">
        <v>3.3250000000000002E-2</v>
      </c>
      <c r="W580">
        <v>5.097E-3</v>
      </c>
      <c r="X580">
        <v>2.3300000000000001E-2</v>
      </c>
      <c r="Y580">
        <v>0.178116</v>
      </c>
      <c r="Z580">
        <v>0.12672700000000001</v>
      </c>
      <c r="AA580">
        <v>101.3896</v>
      </c>
      <c r="AB580" s="10">
        <v>81.879199724580914</v>
      </c>
      <c r="AD580" s="27">
        <v>-7792.7</v>
      </c>
      <c r="AE580">
        <v>-2854.6</v>
      </c>
      <c r="AF580">
        <v>27</v>
      </c>
      <c r="AP580">
        <v>73.180927140800932</v>
      </c>
    </row>
    <row r="581" spans="1:42" hidden="1" x14ac:dyDescent="0.2">
      <c r="A581" s="24" t="s">
        <v>181</v>
      </c>
      <c r="B581" t="s">
        <v>1234</v>
      </c>
      <c r="C581" t="s">
        <v>1248</v>
      </c>
      <c r="D581" t="s">
        <v>1244</v>
      </c>
      <c r="I581" t="str">
        <f t="shared" si="9"/>
        <v>San Carlos__</v>
      </c>
      <c r="K581" t="s">
        <v>543</v>
      </c>
      <c r="L581" s="28">
        <v>44013</v>
      </c>
      <c r="N581" s="28" t="s">
        <v>1742</v>
      </c>
      <c r="P581">
        <v>49.762210000000003</v>
      </c>
      <c r="Q581">
        <v>41.374000000000002</v>
      </c>
      <c r="R581">
        <v>0.116325</v>
      </c>
      <c r="T581">
        <v>9.7544000000000004</v>
      </c>
      <c r="V581" s="27">
        <v>2.5316000000000002E-2</v>
      </c>
      <c r="W581">
        <v>9.7289999999999998E-3</v>
      </c>
      <c r="X581">
        <v>6.7669999999999996E-3</v>
      </c>
      <c r="Y581">
        <v>0.159216</v>
      </c>
      <c r="Z581">
        <v>0.36049999999999999</v>
      </c>
      <c r="AA581">
        <v>101.5685</v>
      </c>
      <c r="AB581" s="10">
        <v>0</v>
      </c>
      <c r="AD581" s="27">
        <v>7671</v>
      </c>
      <c r="AE581">
        <v>31471</v>
      </c>
      <c r="AF581">
        <v>35</v>
      </c>
    </row>
    <row r="582" spans="1:42" hidden="1" x14ac:dyDescent="0.2">
      <c r="A582" s="24" t="s">
        <v>182</v>
      </c>
      <c r="B582" t="s">
        <v>1235</v>
      </c>
      <c r="C582" t="s">
        <v>1248</v>
      </c>
      <c r="D582" t="s">
        <v>1244</v>
      </c>
      <c r="I582" t="str">
        <f t="shared" si="9"/>
        <v>San Carlos__</v>
      </c>
      <c r="K582" t="s">
        <v>543</v>
      </c>
      <c r="L582" s="28">
        <v>44013</v>
      </c>
      <c r="N582" s="28" t="s">
        <v>1742</v>
      </c>
      <c r="P582">
        <v>49.783349999999999</v>
      </c>
      <c r="Q582">
        <v>41.358539999999998</v>
      </c>
      <c r="R582">
        <v>0.10614999999999999</v>
      </c>
      <c r="T582">
        <v>9.6757550000000005</v>
      </c>
      <c r="V582" s="27">
        <v>2.3859999999999999E-2</v>
      </c>
      <c r="W582">
        <v>1.051E-2</v>
      </c>
      <c r="X582">
        <v>1.0477E-2</v>
      </c>
      <c r="Y582">
        <v>0.13717199999999999</v>
      </c>
      <c r="Z582">
        <v>0.375587</v>
      </c>
      <c r="AA582">
        <v>101.48139999999999</v>
      </c>
      <c r="AB582" s="10">
        <v>0</v>
      </c>
      <c r="AD582" s="27">
        <v>7678</v>
      </c>
      <c r="AE582">
        <v>31475</v>
      </c>
      <c r="AF582">
        <v>35</v>
      </c>
    </row>
    <row r="583" spans="1:42" hidden="1" x14ac:dyDescent="0.2">
      <c r="A583" s="24" t="s">
        <v>1115</v>
      </c>
      <c r="B583" t="s">
        <v>1236</v>
      </c>
      <c r="C583" t="s">
        <v>1248</v>
      </c>
      <c r="D583" t="s">
        <v>1246</v>
      </c>
      <c r="F583" t="s">
        <v>1253</v>
      </c>
      <c r="G583" t="s">
        <v>1742</v>
      </c>
      <c r="H583" t="s">
        <v>1264</v>
      </c>
      <c r="I583" t="str">
        <f t="shared" si="9"/>
        <v>AZ18 WHT06_ol41_prof 2</v>
      </c>
      <c r="K583" t="s">
        <v>1249</v>
      </c>
      <c r="L583" s="28">
        <v>44013</v>
      </c>
      <c r="P583">
        <v>43.708649999999999</v>
      </c>
      <c r="Q583">
        <v>39.91169</v>
      </c>
      <c r="R583">
        <v>0.15156700000000001</v>
      </c>
      <c r="T583">
        <v>17.261880000000001</v>
      </c>
      <c r="V583" s="27">
        <v>2.9158E-2</v>
      </c>
      <c r="X583">
        <v>1.8870999999999999E-2</v>
      </c>
      <c r="Y583">
        <v>0.17421700000000001</v>
      </c>
      <c r="Z583">
        <v>0.14829000000000001</v>
      </c>
      <c r="AA583">
        <v>101.40430000000001</v>
      </c>
      <c r="AB583" s="10">
        <v>81.863241210385368</v>
      </c>
      <c r="AD583" s="27">
        <v>-7798</v>
      </c>
      <c r="AE583">
        <v>-2861</v>
      </c>
      <c r="AF583">
        <v>27</v>
      </c>
      <c r="AP583">
        <v>75.805808090482145</v>
      </c>
    </row>
    <row r="584" spans="1:42" hidden="1" x14ac:dyDescent="0.2">
      <c r="A584" s="24" t="s">
        <v>1116</v>
      </c>
      <c r="B584" t="s">
        <v>1236</v>
      </c>
      <c r="C584" t="s">
        <v>1248</v>
      </c>
      <c r="D584" t="s">
        <v>1246</v>
      </c>
      <c r="F584" t="s">
        <v>1253</v>
      </c>
      <c r="G584" t="s">
        <v>1742</v>
      </c>
      <c r="H584" t="s">
        <v>1264</v>
      </c>
      <c r="I584" t="str">
        <f t="shared" si="9"/>
        <v>AZ18 WHT06_ol41_prof 2</v>
      </c>
      <c r="K584" t="s">
        <v>1249</v>
      </c>
      <c r="L584" s="28">
        <v>44013</v>
      </c>
      <c r="P584">
        <v>43.712009999999999</v>
      </c>
      <c r="Q584">
        <v>40.021920000000001</v>
      </c>
      <c r="R584">
        <v>0.134546</v>
      </c>
      <c r="T584">
        <v>17.459779999999999</v>
      </c>
      <c r="V584" s="27">
        <v>3.4351E-2</v>
      </c>
      <c r="W584">
        <v>8.5109999999999995E-3</v>
      </c>
      <c r="X584">
        <v>2.2814999999999998E-2</v>
      </c>
      <c r="Y584">
        <v>0.19889000000000001</v>
      </c>
      <c r="Z584">
        <v>0.15943299999999999</v>
      </c>
      <c r="AA584">
        <v>101.7522</v>
      </c>
      <c r="AB584" s="10">
        <v>81.694530651744074</v>
      </c>
      <c r="AD584" s="27">
        <v>-7801.3</v>
      </c>
      <c r="AE584">
        <v>-2864.7</v>
      </c>
      <c r="AF584">
        <v>27</v>
      </c>
      <c r="AP584">
        <v>80.763630192978354</v>
      </c>
    </row>
    <row r="585" spans="1:42" hidden="1" x14ac:dyDescent="0.2">
      <c r="A585" s="24" t="s">
        <v>1117</v>
      </c>
      <c r="B585" t="s">
        <v>1236</v>
      </c>
      <c r="C585" t="s">
        <v>1248</v>
      </c>
      <c r="D585" t="s">
        <v>1246</v>
      </c>
      <c r="F585" t="s">
        <v>1253</v>
      </c>
      <c r="G585" t="s">
        <v>1742</v>
      </c>
      <c r="H585" t="s">
        <v>1264</v>
      </c>
      <c r="I585" t="str">
        <f t="shared" si="9"/>
        <v>AZ18 WHT06_ol41_prof 2</v>
      </c>
      <c r="K585" t="s">
        <v>1249</v>
      </c>
      <c r="L585" s="28">
        <v>44013</v>
      </c>
      <c r="P585">
        <v>43.723970000000001</v>
      </c>
      <c r="Q585">
        <v>40.082540000000002</v>
      </c>
      <c r="R585">
        <v>0.12889800000000001</v>
      </c>
      <c r="T585">
        <v>17.359549999999999</v>
      </c>
      <c r="V585" s="27">
        <v>3.4460999999999999E-2</v>
      </c>
      <c r="W585">
        <v>1.4742E-2</v>
      </c>
      <c r="X585">
        <v>2.5484E-2</v>
      </c>
      <c r="Y585">
        <v>0.184701</v>
      </c>
      <c r="Z585">
        <v>0.12718699999999999</v>
      </c>
      <c r="AA585">
        <v>101.6815</v>
      </c>
      <c r="AB585" s="10">
        <v>81.784542651788442</v>
      </c>
      <c r="AD585" s="27">
        <v>-7804.7</v>
      </c>
      <c r="AE585">
        <v>-2868.5</v>
      </c>
      <c r="AF585">
        <v>27</v>
      </c>
      <c r="AP585">
        <v>85.862649706571034</v>
      </c>
    </row>
    <row r="586" spans="1:42" hidden="1" x14ac:dyDescent="0.2">
      <c r="A586" s="24" t="s">
        <v>1118</v>
      </c>
      <c r="B586" t="s">
        <v>1236</v>
      </c>
      <c r="C586" t="s">
        <v>1248</v>
      </c>
      <c r="D586" t="s">
        <v>1246</v>
      </c>
      <c r="F586" t="s">
        <v>1253</v>
      </c>
      <c r="G586" t="s">
        <v>1742</v>
      </c>
      <c r="H586" t="s">
        <v>1264</v>
      </c>
      <c r="I586" t="str">
        <f t="shared" si="9"/>
        <v>AZ18 WHT06_ol41_prof 2</v>
      </c>
      <c r="K586" t="s">
        <v>1249</v>
      </c>
      <c r="L586" s="28">
        <v>44013</v>
      </c>
      <c r="P586">
        <v>43.808779999999999</v>
      </c>
      <c r="Q586">
        <v>40.187159999999999</v>
      </c>
      <c r="R586">
        <v>0.145704</v>
      </c>
      <c r="T586">
        <v>17.255369999999999</v>
      </c>
      <c r="V586" s="27">
        <v>3.2181000000000001E-2</v>
      </c>
      <c r="W586">
        <v>1.0168E-2</v>
      </c>
      <c r="X586">
        <v>2.0759E-2</v>
      </c>
      <c r="Y586">
        <v>0.18120600000000001</v>
      </c>
      <c r="Z586">
        <v>0.14777299999999999</v>
      </c>
      <c r="AA586">
        <v>101.7891</v>
      </c>
      <c r="AB586" s="10">
        <v>81.902790544073241</v>
      </c>
      <c r="AD586" s="27">
        <v>-7808</v>
      </c>
      <c r="AE586">
        <v>-2872.2</v>
      </c>
      <c r="AF586">
        <v>27</v>
      </c>
      <c r="AP586">
        <v>90.820471809067243</v>
      </c>
    </row>
    <row r="587" spans="1:42" hidden="1" x14ac:dyDescent="0.2">
      <c r="A587" s="24" t="s">
        <v>1119</v>
      </c>
      <c r="B587" t="s">
        <v>1236</v>
      </c>
      <c r="C587" t="s">
        <v>1248</v>
      </c>
      <c r="D587" t="s">
        <v>1246</v>
      </c>
      <c r="F587" t="s">
        <v>1253</v>
      </c>
      <c r="G587" t="s">
        <v>1742</v>
      </c>
      <c r="H587" t="s">
        <v>1264</v>
      </c>
      <c r="I587" t="str">
        <f t="shared" si="9"/>
        <v>AZ18 WHT06_ol41_prof 2</v>
      </c>
      <c r="K587" t="s">
        <v>1249</v>
      </c>
      <c r="L587" s="28">
        <v>44013</v>
      </c>
      <c r="P587">
        <v>43.857439999999997</v>
      </c>
      <c r="Q587">
        <v>39.982309999999998</v>
      </c>
      <c r="R587">
        <v>0.15914800000000001</v>
      </c>
      <c r="T587">
        <v>17.25018</v>
      </c>
      <c r="V587" s="27">
        <v>3.2238999999999997E-2</v>
      </c>
      <c r="W587">
        <v>9.6600000000000002E-3</v>
      </c>
      <c r="X587">
        <v>1.8946999999999999E-2</v>
      </c>
      <c r="Y587">
        <v>0.198739</v>
      </c>
      <c r="Z587">
        <v>0.16059999999999999</v>
      </c>
      <c r="AA587">
        <v>101.66930000000001</v>
      </c>
      <c r="AB587" s="10">
        <v>81.923688258414359</v>
      </c>
      <c r="AD587" s="27">
        <v>-7811.3</v>
      </c>
      <c r="AE587">
        <v>-2875.9</v>
      </c>
      <c r="AF587">
        <v>27</v>
      </c>
      <c r="AP587">
        <v>95.778293911563779</v>
      </c>
    </row>
    <row r="588" spans="1:42" hidden="1" x14ac:dyDescent="0.2">
      <c r="A588" s="24" t="s">
        <v>1120</v>
      </c>
      <c r="B588" t="s">
        <v>1236</v>
      </c>
      <c r="C588" t="s">
        <v>1248</v>
      </c>
      <c r="D588" t="s">
        <v>1246</v>
      </c>
      <c r="F588" t="s">
        <v>1253</v>
      </c>
      <c r="G588" t="s">
        <v>1742</v>
      </c>
      <c r="H588" t="s">
        <v>1264</v>
      </c>
      <c r="I588" t="str">
        <f t="shared" si="9"/>
        <v>AZ18 WHT06_ol41_prof 2</v>
      </c>
      <c r="K588" t="s">
        <v>1249</v>
      </c>
      <c r="L588" s="28">
        <v>44013</v>
      </c>
      <c r="P588">
        <v>43.848529999999997</v>
      </c>
      <c r="Q588">
        <v>39.85595</v>
      </c>
      <c r="R588">
        <v>0.15080299999999999</v>
      </c>
      <c r="T588">
        <v>17.1389</v>
      </c>
      <c r="V588" s="27">
        <v>3.0478999999999999E-2</v>
      </c>
      <c r="W588">
        <v>1.5560000000000001E-3</v>
      </c>
      <c r="X588">
        <v>1.0893E-2</v>
      </c>
      <c r="Y588">
        <v>0.168799</v>
      </c>
      <c r="Z588">
        <v>0.15381600000000001</v>
      </c>
      <c r="AA588">
        <v>101.3597</v>
      </c>
      <c r="AB588" s="10">
        <v>82.016332006005428</v>
      </c>
      <c r="AD588" s="27">
        <v>-7814.7</v>
      </c>
      <c r="AE588">
        <v>-2879.6</v>
      </c>
      <c r="AF588">
        <v>27</v>
      </c>
      <c r="AP588">
        <v>100.80323172212384</v>
      </c>
    </row>
    <row r="589" spans="1:42" hidden="1" x14ac:dyDescent="0.2">
      <c r="A589" s="24" t="s">
        <v>1121</v>
      </c>
      <c r="B589" t="s">
        <v>1236</v>
      </c>
      <c r="C589" t="s">
        <v>1248</v>
      </c>
      <c r="D589" t="s">
        <v>1246</v>
      </c>
      <c r="F589" t="s">
        <v>1253</v>
      </c>
      <c r="G589" t="s">
        <v>1742</v>
      </c>
      <c r="H589" t="s">
        <v>1264</v>
      </c>
      <c r="I589" t="str">
        <f t="shared" si="9"/>
        <v>AZ18 WHT06_ol41_prof 2</v>
      </c>
      <c r="K589" t="s">
        <v>1249</v>
      </c>
      <c r="L589" s="28">
        <v>44013</v>
      </c>
      <c r="P589">
        <v>43.911969999999997</v>
      </c>
      <c r="Q589">
        <v>40.097929999999998</v>
      </c>
      <c r="R589">
        <v>0.15565799999999999</v>
      </c>
      <c r="T589">
        <v>17.171720000000001</v>
      </c>
      <c r="V589" s="27">
        <v>3.3665E-2</v>
      </c>
      <c r="W589">
        <v>1.2411999999999999E-2</v>
      </c>
      <c r="X589">
        <v>2.1663999999999999E-2</v>
      </c>
      <c r="Y589">
        <v>0.19442499999999999</v>
      </c>
      <c r="Z589">
        <v>0.15191099999999999</v>
      </c>
      <c r="AA589">
        <v>101.7514</v>
      </c>
      <c r="AB589" s="10">
        <v>82.009442259450154</v>
      </c>
      <c r="AD589" s="27">
        <v>-7818</v>
      </c>
      <c r="AE589">
        <v>-2883.4</v>
      </c>
      <c r="AF589">
        <v>27</v>
      </c>
      <c r="AP589">
        <v>105.83612353498874</v>
      </c>
    </row>
    <row r="590" spans="1:42" hidden="1" x14ac:dyDescent="0.2">
      <c r="A590" s="24" t="s">
        <v>1122</v>
      </c>
      <c r="B590" t="s">
        <v>1236</v>
      </c>
      <c r="C590" t="s">
        <v>1248</v>
      </c>
      <c r="D590" t="s">
        <v>1246</v>
      </c>
      <c r="F590" t="s">
        <v>1253</v>
      </c>
      <c r="G590" t="s">
        <v>1742</v>
      </c>
      <c r="H590" t="s">
        <v>1264</v>
      </c>
      <c r="I590" t="str">
        <f t="shared" si="9"/>
        <v>AZ18 WHT06_ol41_prof 2</v>
      </c>
      <c r="K590" t="s">
        <v>1249</v>
      </c>
      <c r="L590" s="28">
        <v>44013</v>
      </c>
      <c r="P590">
        <v>44.021120000000003</v>
      </c>
      <c r="Q590">
        <v>40.193199999999997</v>
      </c>
      <c r="R590">
        <v>0.15061099999999999</v>
      </c>
      <c r="T590">
        <v>17.152100000000001</v>
      </c>
      <c r="V590" s="27">
        <v>3.3214E-2</v>
      </c>
      <c r="X590">
        <v>2.0521999999999999E-2</v>
      </c>
      <c r="Y590">
        <v>0.191137</v>
      </c>
      <c r="Z590">
        <v>0.169297</v>
      </c>
      <c r="AA590">
        <v>101.9312</v>
      </c>
      <c r="AB590" s="10">
        <v>82.062872465323835</v>
      </c>
      <c r="AD590" s="27">
        <v>-7821.3</v>
      </c>
      <c r="AE590">
        <v>-2887.1</v>
      </c>
      <c r="AF590">
        <v>27</v>
      </c>
      <c r="AP590">
        <v>110.79394563748494</v>
      </c>
    </row>
    <row r="591" spans="1:42" hidden="1" x14ac:dyDescent="0.2">
      <c r="A591" s="24" t="s">
        <v>1123</v>
      </c>
      <c r="B591" t="s">
        <v>1236</v>
      </c>
      <c r="C591" t="s">
        <v>1248</v>
      </c>
      <c r="D591" t="s">
        <v>1246</v>
      </c>
      <c r="F591" t="s">
        <v>1253</v>
      </c>
      <c r="G591" t="s">
        <v>1742</v>
      </c>
      <c r="H591" t="s">
        <v>1264</v>
      </c>
      <c r="I591" t="str">
        <f t="shared" si="9"/>
        <v>AZ18 WHT06_ol41_prof 2</v>
      </c>
      <c r="K591" t="s">
        <v>1249</v>
      </c>
      <c r="L591" s="28">
        <v>44013</v>
      </c>
      <c r="P591">
        <v>44.110280000000003</v>
      </c>
      <c r="Q591">
        <v>40.123809999999999</v>
      </c>
      <c r="R591">
        <v>0.151924</v>
      </c>
      <c r="T591">
        <v>17.14293</v>
      </c>
      <c r="V591" s="27">
        <v>3.1234000000000001E-2</v>
      </c>
      <c r="W591">
        <v>5.13E-3</v>
      </c>
      <c r="X591">
        <v>1.4097E-2</v>
      </c>
      <c r="Y591">
        <v>0.17738599999999999</v>
      </c>
      <c r="Z591">
        <v>0.16638500000000001</v>
      </c>
      <c r="AA591">
        <v>101.92319999999999</v>
      </c>
      <c r="AB591" s="10">
        <v>82.100493056420333</v>
      </c>
      <c r="AD591" s="27">
        <v>-7824.7</v>
      </c>
      <c r="AE591">
        <v>-2890.8</v>
      </c>
      <c r="AF591">
        <v>27</v>
      </c>
      <c r="AP591">
        <v>115.81888344804534</v>
      </c>
    </row>
    <row r="592" spans="1:42" hidden="1" x14ac:dyDescent="0.2">
      <c r="A592" s="24" t="s">
        <v>1124</v>
      </c>
      <c r="B592" t="s">
        <v>1236</v>
      </c>
      <c r="C592" t="s">
        <v>1248</v>
      </c>
      <c r="D592" t="s">
        <v>1246</v>
      </c>
      <c r="F592" t="s">
        <v>1253</v>
      </c>
      <c r="G592" t="s">
        <v>1742</v>
      </c>
      <c r="H592" t="s">
        <v>1264</v>
      </c>
      <c r="I592" t="str">
        <f t="shared" si="9"/>
        <v>AZ18 WHT06_ol41_prof 2</v>
      </c>
      <c r="K592" t="s">
        <v>1249</v>
      </c>
      <c r="L592" s="28">
        <v>44013</v>
      </c>
      <c r="P592">
        <v>44.031709999999997</v>
      </c>
      <c r="Q592">
        <v>40.185479999999998</v>
      </c>
      <c r="R592">
        <v>0.15282799999999999</v>
      </c>
      <c r="T592">
        <v>16.790980000000001</v>
      </c>
      <c r="V592" s="27">
        <v>3.2612000000000002E-2</v>
      </c>
      <c r="W592">
        <v>3.2529999999999998E-3</v>
      </c>
      <c r="X592">
        <v>1.8814000000000001E-2</v>
      </c>
      <c r="Y592">
        <v>0.19558200000000001</v>
      </c>
      <c r="Z592">
        <v>0.191305</v>
      </c>
      <c r="AA592">
        <v>101.6026</v>
      </c>
      <c r="AB592" s="10">
        <v>82.377446307205886</v>
      </c>
      <c r="AD592" s="27">
        <v>-7828</v>
      </c>
      <c r="AE592">
        <v>-2894.5</v>
      </c>
      <c r="AF592">
        <v>27</v>
      </c>
      <c r="AP592">
        <v>120.77670555054155</v>
      </c>
    </row>
    <row r="593" spans="1:42" hidden="1" x14ac:dyDescent="0.2">
      <c r="A593" s="24" t="s">
        <v>1125</v>
      </c>
      <c r="B593" t="s">
        <v>1236</v>
      </c>
      <c r="C593" t="s">
        <v>1248</v>
      </c>
      <c r="D593" t="s">
        <v>1246</v>
      </c>
      <c r="F593" t="s">
        <v>1253</v>
      </c>
      <c r="G593" t="s">
        <v>1742</v>
      </c>
      <c r="H593" t="s">
        <v>1264</v>
      </c>
      <c r="I593" t="str">
        <f t="shared" si="9"/>
        <v>AZ18 WHT06_ol41_prof 2</v>
      </c>
      <c r="K593" t="s">
        <v>1249</v>
      </c>
      <c r="L593" s="28">
        <v>44013</v>
      </c>
      <c r="P593">
        <v>44.116689999999998</v>
      </c>
      <c r="Q593">
        <v>40.184519999999999</v>
      </c>
      <c r="R593">
        <v>0.148783</v>
      </c>
      <c r="T593">
        <v>16.779199999999999</v>
      </c>
      <c r="V593" s="27">
        <v>4.6295999999999997E-2</v>
      </c>
      <c r="W593">
        <v>3.0699999999999998E-3</v>
      </c>
      <c r="X593">
        <v>9.4909999999999994E-3</v>
      </c>
      <c r="Y593">
        <v>0.18601100000000001</v>
      </c>
      <c r="Z593">
        <v>0.18249000000000001</v>
      </c>
      <c r="AA593">
        <v>101.6566</v>
      </c>
      <c r="AB593" s="10">
        <v>82.415595582001771</v>
      </c>
      <c r="AD593" s="27">
        <v>-7831.3</v>
      </c>
      <c r="AE593">
        <v>-2898.3</v>
      </c>
      <c r="AF593">
        <v>27</v>
      </c>
      <c r="AP593">
        <v>125.80959736340645</v>
      </c>
    </row>
    <row r="594" spans="1:42" hidden="1" x14ac:dyDescent="0.2">
      <c r="A594" s="24" t="s">
        <v>1126</v>
      </c>
      <c r="B594" t="s">
        <v>1236</v>
      </c>
      <c r="C594" t="s">
        <v>1248</v>
      </c>
      <c r="D594" t="s">
        <v>1246</v>
      </c>
      <c r="F594" t="s">
        <v>1253</v>
      </c>
      <c r="G594" t="s">
        <v>1742</v>
      </c>
      <c r="H594" t="s">
        <v>1264</v>
      </c>
      <c r="I594" t="str">
        <f t="shared" si="9"/>
        <v>AZ18 WHT06_ol41_prof 2</v>
      </c>
      <c r="K594" t="s">
        <v>1249</v>
      </c>
      <c r="L594" s="28">
        <v>44013</v>
      </c>
      <c r="P594">
        <v>44.35228</v>
      </c>
      <c r="Q594">
        <v>40.186920000000001</v>
      </c>
      <c r="R594">
        <v>0.14001</v>
      </c>
      <c r="T594">
        <v>16.756620000000002</v>
      </c>
      <c r="V594" s="27">
        <v>3.2818E-2</v>
      </c>
      <c r="W594">
        <v>1.0909E-2</v>
      </c>
      <c r="X594">
        <v>1.7503000000000001E-2</v>
      </c>
      <c r="Y594">
        <v>0.19702500000000001</v>
      </c>
      <c r="Z594">
        <v>0.209121</v>
      </c>
      <c r="AA594">
        <v>101.9032</v>
      </c>
      <c r="AB594" s="10">
        <v>82.512089023773399</v>
      </c>
      <c r="AD594" s="27">
        <v>-7844.3</v>
      </c>
      <c r="AE594">
        <v>-2912.7</v>
      </c>
      <c r="AF594">
        <v>27</v>
      </c>
      <c r="AP594">
        <v>145.20959736340617</v>
      </c>
    </row>
    <row r="595" spans="1:42" hidden="1" x14ac:dyDescent="0.2">
      <c r="A595" s="24" t="s">
        <v>1127</v>
      </c>
      <c r="B595" t="s">
        <v>1236</v>
      </c>
      <c r="C595" t="s">
        <v>1248</v>
      </c>
      <c r="D595" t="s">
        <v>1246</v>
      </c>
      <c r="F595" t="s">
        <v>1253</v>
      </c>
      <c r="G595" t="s">
        <v>1742</v>
      </c>
      <c r="H595" t="s">
        <v>1264</v>
      </c>
      <c r="I595" t="str">
        <f t="shared" si="9"/>
        <v>AZ18 WHT06_ol41_prof 2</v>
      </c>
      <c r="K595" t="s">
        <v>1249</v>
      </c>
      <c r="L595" s="28">
        <v>44013</v>
      </c>
      <c r="P595">
        <v>44.642110000000002</v>
      </c>
      <c r="Q595">
        <v>40.244729999999997</v>
      </c>
      <c r="R595">
        <v>0.148678</v>
      </c>
      <c r="T595">
        <v>16.551269999999999</v>
      </c>
      <c r="V595" s="27">
        <v>3.1544999999999997E-2</v>
      </c>
      <c r="W595">
        <v>1.839E-2</v>
      </c>
      <c r="X595">
        <v>1.2019E-2</v>
      </c>
      <c r="Y595">
        <v>0.18476500000000001</v>
      </c>
      <c r="Z595">
        <v>0.21154100000000001</v>
      </c>
      <c r="AA595">
        <v>102.045</v>
      </c>
      <c r="AB595" s="10">
        <v>82.782334222697713</v>
      </c>
      <c r="AD595" s="27">
        <v>-7857.2</v>
      </c>
      <c r="AE595">
        <v>-2927.1</v>
      </c>
      <c r="AF595">
        <v>27</v>
      </c>
      <c r="AP595">
        <v>164.54272954626762</v>
      </c>
    </row>
    <row r="596" spans="1:42" hidden="1" x14ac:dyDescent="0.2">
      <c r="A596" s="24" t="s">
        <v>1128</v>
      </c>
      <c r="B596" t="s">
        <v>1236</v>
      </c>
      <c r="C596" t="s">
        <v>1248</v>
      </c>
      <c r="D596" t="s">
        <v>1246</v>
      </c>
      <c r="F596" t="s">
        <v>1253</v>
      </c>
      <c r="G596" t="s">
        <v>1742</v>
      </c>
      <c r="H596" t="s">
        <v>1264</v>
      </c>
      <c r="I596" t="str">
        <f t="shared" si="9"/>
        <v>AZ18 WHT06_ol41_prof 2</v>
      </c>
      <c r="K596" t="s">
        <v>1249</v>
      </c>
      <c r="L596" s="28">
        <v>44013</v>
      </c>
      <c r="P596">
        <v>44.873649999999998</v>
      </c>
      <c r="Q596">
        <v>40.347529999999999</v>
      </c>
      <c r="R596">
        <v>0.14085</v>
      </c>
      <c r="T596">
        <v>16.1465</v>
      </c>
      <c r="V596" s="27">
        <v>3.0832999999999999E-2</v>
      </c>
      <c r="W596">
        <v>1.33E-3</v>
      </c>
      <c r="X596">
        <v>1.2167000000000001E-2</v>
      </c>
      <c r="Y596">
        <v>0.18043000000000001</v>
      </c>
      <c r="Z596">
        <v>0.22958400000000001</v>
      </c>
      <c r="AA596">
        <v>101.9629</v>
      </c>
      <c r="AB596" s="10">
        <v>83.20479813742358</v>
      </c>
      <c r="AD596" s="27">
        <v>-7870.1</v>
      </c>
      <c r="AE596">
        <v>-2941.6</v>
      </c>
      <c r="AF596">
        <v>27</v>
      </c>
      <c r="AP596">
        <v>183.95045996484089</v>
      </c>
    </row>
    <row r="597" spans="1:42" hidden="1" x14ac:dyDescent="0.2">
      <c r="A597" s="24" t="s">
        <v>1129</v>
      </c>
      <c r="B597" t="s">
        <v>1236</v>
      </c>
      <c r="C597" t="s">
        <v>1248</v>
      </c>
      <c r="D597" t="s">
        <v>1246</v>
      </c>
      <c r="F597" t="s">
        <v>1253</v>
      </c>
      <c r="G597" t="s">
        <v>1742</v>
      </c>
      <c r="H597" t="s">
        <v>1264</v>
      </c>
      <c r="I597" t="str">
        <f t="shared" si="9"/>
        <v>AZ18 WHT06_ol41_prof 2</v>
      </c>
      <c r="K597" t="s">
        <v>1249</v>
      </c>
      <c r="L597" s="28">
        <v>44013</v>
      </c>
      <c r="P597">
        <v>45.091679999999997</v>
      </c>
      <c r="Q597">
        <v>40.287999999999997</v>
      </c>
      <c r="R597">
        <v>0.150584</v>
      </c>
      <c r="T597">
        <v>16.056229999999999</v>
      </c>
      <c r="V597" s="27">
        <v>3.3531999999999999E-2</v>
      </c>
      <c r="W597">
        <v>2.1520000000000001E-2</v>
      </c>
      <c r="X597">
        <v>1.5977999999999999E-2</v>
      </c>
      <c r="Y597">
        <v>0.17852599999999999</v>
      </c>
      <c r="Z597">
        <v>0.24809899999999999</v>
      </c>
      <c r="AA597">
        <v>102.08410000000001</v>
      </c>
      <c r="AB597" s="10">
        <v>83.350369416542321</v>
      </c>
      <c r="AD597" s="27">
        <v>-7883</v>
      </c>
      <c r="AE597">
        <v>-2956</v>
      </c>
      <c r="AF597">
        <v>27</v>
      </c>
      <c r="AP597">
        <v>203.28359214770234</v>
      </c>
    </row>
    <row r="598" spans="1:42" hidden="1" x14ac:dyDescent="0.2">
      <c r="A598" s="24" t="s">
        <v>343</v>
      </c>
      <c r="B598" t="s">
        <v>1237</v>
      </c>
      <c r="C598" t="s">
        <v>1248</v>
      </c>
      <c r="D598" t="s">
        <v>1244</v>
      </c>
      <c r="I598" t="str">
        <f t="shared" si="9"/>
        <v>San Carlos__</v>
      </c>
      <c r="K598" t="s">
        <v>543</v>
      </c>
      <c r="L598" s="28">
        <v>44013</v>
      </c>
      <c r="N598" s="28" t="s">
        <v>1742</v>
      </c>
      <c r="P598">
        <v>49.697949999999999</v>
      </c>
      <c r="Q598">
        <v>41.310250000000003</v>
      </c>
      <c r="R598">
        <v>0.106986</v>
      </c>
      <c r="T598">
        <v>9.7593519999999998</v>
      </c>
      <c r="V598" s="27">
        <v>2.1568E-2</v>
      </c>
      <c r="W598">
        <v>1.145E-2</v>
      </c>
      <c r="X598">
        <v>6.0480000000000004E-3</v>
      </c>
      <c r="Y598">
        <v>0.13788700000000001</v>
      </c>
      <c r="Z598">
        <v>0.35575899999999999</v>
      </c>
      <c r="AA598">
        <v>101.4072</v>
      </c>
      <c r="AB598" s="10">
        <v>90.07693031059307</v>
      </c>
      <c r="AD598" s="27">
        <v>7623</v>
      </c>
      <c r="AE598">
        <v>31622</v>
      </c>
      <c r="AF598">
        <v>35</v>
      </c>
    </row>
    <row r="599" spans="1:42" hidden="1" x14ac:dyDescent="0.2">
      <c r="A599" s="24" t="s">
        <v>346</v>
      </c>
      <c r="B599" t="s">
        <v>1238</v>
      </c>
      <c r="C599" t="s">
        <v>1248</v>
      </c>
      <c r="D599" t="s">
        <v>1244</v>
      </c>
      <c r="I599" t="str">
        <f t="shared" si="9"/>
        <v>San Carlos__</v>
      </c>
      <c r="K599" t="s">
        <v>543</v>
      </c>
      <c r="L599" s="28">
        <v>44013</v>
      </c>
      <c r="N599" s="28" t="s">
        <v>1742</v>
      </c>
      <c r="P599">
        <v>49.77619</v>
      </c>
      <c r="Q599">
        <v>41.28</v>
      </c>
      <c r="R599">
        <v>9.7339999999999996E-2</v>
      </c>
      <c r="T599">
        <v>9.7294239999999999</v>
      </c>
      <c r="V599" s="27">
        <v>2.2870000000000001E-2</v>
      </c>
      <c r="W599">
        <v>1.3754000000000001E-2</v>
      </c>
      <c r="X599">
        <v>9.0290000000000006E-3</v>
      </c>
      <c r="Y599">
        <v>0.121971</v>
      </c>
      <c r="Z599">
        <v>0.39855200000000002</v>
      </c>
      <c r="AA599">
        <v>101.4491</v>
      </c>
      <c r="AB599" s="10">
        <v>90.118366362370011</v>
      </c>
      <c r="AD599" s="27">
        <v>7685</v>
      </c>
      <c r="AE599">
        <v>31625</v>
      </c>
      <c r="AF599">
        <v>35</v>
      </c>
    </row>
    <row r="600" spans="1:42" hidden="1" x14ac:dyDescent="0.2">
      <c r="A600" s="24" t="s">
        <v>1130</v>
      </c>
      <c r="B600" t="s">
        <v>1239</v>
      </c>
      <c r="C600" t="s">
        <v>1248</v>
      </c>
      <c r="D600" t="s">
        <v>1246</v>
      </c>
      <c r="F600" t="s">
        <v>1258</v>
      </c>
      <c r="G600" t="s">
        <v>1742</v>
      </c>
      <c r="H600" t="s">
        <v>1263</v>
      </c>
      <c r="I600" t="str">
        <f t="shared" si="9"/>
        <v>AZ18 WHT06_ol47_not_onMap_prof 1</v>
      </c>
      <c r="K600" t="s">
        <v>1249</v>
      </c>
      <c r="L600" s="28">
        <v>44013</v>
      </c>
      <c r="P600">
        <v>45.841279999999998</v>
      </c>
      <c r="Q600">
        <v>40.259039999999999</v>
      </c>
      <c r="R600">
        <v>0.191218</v>
      </c>
      <c r="T600">
        <v>14.132440000000001</v>
      </c>
      <c r="V600" s="27">
        <v>2.7706999999999999E-2</v>
      </c>
      <c r="W600">
        <v>1.8346999999999999E-2</v>
      </c>
      <c r="X600">
        <v>1.8246999999999999E-2</v>
      </c>
      <c r="Y600">
        <v>0.18970799999999999</v>
      </c>
      <c r="Z600">
        <v>0.207846</v>
      </c>
      <c r="AA600">
        <v>100.8858</v>
      </c>
      <c r="AB600" s="10">
        <v>85.255416667165647</v>
      </c>
      <c r="AD600" s="27">
        <v>-12645</v>
      </c>
      <c r="AE600">
        <v>-3149</v>
      </c>
      <c r="AF600">
        <v>20</v>
      </c>
    </row>
    <row r="601" spans="1:42" hidden="1" x14ac:dyDescent="0.2">
      <c r="A601" s="24" t="s">
        <v>1131</v>
      </c>
      <c r="B601" t="s">
        <v>1239</v>
      </c>
      <c r="C601" t="s">
        <v>1248</v>
      </c>
      <c r="D601" t="s">
        <v>1246</v>
      </c>
      <c r="F601" t="s">
        <v>1258</v>
      </c>
      <c r="G601" t="s">
        <v>1742</v>
      </c>
      <c r="H601" t="s">
        <v>1263</v>
      </c>
      <c r="I601" t="str">
        <f t="shared" si="9"/>
        <v>AZ18 WHT06_ol47_not_onMap_prof 1</v>
      </c>
      <c r="K601" t="s">
        <v>1249</v>
      </c>
      <c r="L601" s="28">
        <v>44013</v>
      </c>
      <c r="P601">
        <v>45.975389999999997</v>
      </c>
      <c r="Q601">
        <v>40.307459999999999</v>
      </c>
      <c r="R601">
        <v>0.176512</v>
      </c>
      <c r="T601">
        <v>14.22528</v>
      </c>
      <c r="V601" s="27">
        <v>3.1126999999999998E-2</v>
      </c>
      <c r="W601">
        <v>1.4633999999999999E-2</v>
      </c>
      <c r="X601">
        <v>1.9498000000000001E-2</v>
      </c>
      <c r="Y601">
        <v>0.18055099999999999</v>
      </c>
      <c r="Z601">
        <v>0.23941599999999999</v>
      </c>
      <c r="AA601">
        <v>101.1699</v>
      </c>
      <c r="AB601" s="10">
        <v>85.209767353135874</v>
      </c>
      <c r="AD601" s="27">
        <v>-12650.3</v>
      </c>
      <c r="AE601">
        <v>-3150.5</v>
      </c>
      <c r="AF601">
        <v>20</v>
      </c>
      <c r="AP601">
        <v>5.5081757415674648</v>
      </c>
    </row>
    <row r="602" spans="1:42" hidden="1" x14ac:dyDescent="0.2">
      <c r="A602" s="24" t="s">
        <v>1132</v>
      </c>
      <c r="B602" t="s">
        <v>1239</v>
      </c>
      <c r="C602" t="s">
        <v>1248</v>
      </c>
      <c r="D602" t="s">
        <v>1246</v>
      </c>
      <c r="F602" t="s">
        <v>1258</v>
      </c>
      <c r="G602" t="s">
        <v>1742</v>
      </c>
      <c r="H602" t="s">
        <v>1263</v>
      </c>
      <c r="I602" t="str">
        <f t="shared" si="9"/>
        <v>AZ18 WHT06_ol47_not_onMap_prof 1</v>
      </c>
      <c r="K602" t="s">
        <v>1249</v>
      </c>
      <c r="L602" s="28">
        <v>44013</v>
      </c>
      <c r="P602">
        <v>46.148139999999998</v>
      </c>
      <c r="Q602">
        <v>40.401330000000002</v>
      </c>
      <c r="R602">
        <v>0.17563699999999999</v>
      </c>
      <c r="T602">
        <v>14.04501</v>
      </c>
      <c r="V602" s="27">
        <v>3.0563E-2</v>
      </c>
      <c r="W602">
        <v>1.0119E-2</v>
      </c>
      <c r="X602">
        <v>2.1128999999999998E-2</v>
      </c>
      <c r="Y602">
        <v>0.189468</v>
      </c>
      <c r="Z602">
        <v>0.22190399999999999</v>
      </c>
      <c r="AA602">
        <v>101.2433</v>
      </c>
      <c r="AB602" s="10">
        <v>85.416554905852678</v>
      </c>
      <c r="AD602" s="27">
        <v>-12655.6</v>
      </c>
      <c r="AE602">
        <v>-3152</v>
      </c>
      <c r="AF602">
        <v>20</v>
      </c>
      <c r="AP602">
        <v>11.016351483136679</v>
      </c>
    </row>
    <row r="603" spans="1:42" hidden="1" x14ac:dyDescent="0.2">
      <c r="A603" s="24" t="s">
        <v>1133</v>
      </c>
      <c r="B603" t="s">
        <v>1239</v>
      </c>
      <c r="C603" t="s">
        <v>1248</v>
      </c>
      <c r="D603" t="s">
        <v>1246</v>
      </c>
      <c r="F603" t="s">
        <v>1258</v>
      </c>
      <c r="G603" t="s">
        <v>1742</v>
      </c>
      <c r="H603" t="s">
        <v>1263</v>
      </c>
      <c r="I603" t="str">
        <f t="shared" si="9"/>
        <v>AZ18 WHT06_ol47_not_onMap_prof 1</v>
      </c>
      <c r="K603" t="s">
        <v>1249</v>
      </c>
      <c r="L603" s="28">
        <v>44013</v>
      </c>
      <c r="P603">
        <v>46.201839999999997</v>
      </c>
      <c r="Q603">
        <v>40.309130000000003</v>
      </c>
      <c r="R603">
        <v>0.18379200000000001</v>
      </c>
      <c r="T603">
        <v>13.98405</v>
      </c>
      <c r="V603" s="27">
        <v>2.7486E-2</v>
      </c>
      <c r="W603">
        <v>1.0292000000000001E-2</v>
      </c>
      <c r="X603">
        <v>1.8178E-2</v>
      </c>
      <c r="Y603">
        <v>0.16905700000000001</v>
      </c>
      <c r="Z603">
        <v>0.23430000000000001</v>
      </c>
      <c r="AA603">
        <v>101.13809999999999</v>
      </c>
      <c r="AB603" s="10">
        <v>85.485098920614803</v>
      </c>
      <c r="AD603" s="27">
        <v>-12660.9</v>
      </c>
      <c r="AE603">
        <v>-3153.5</v>
      </c>
      <c r="AF603">
        <v>20</v>
      </c>
      <c r="AP603">
        <v>16.524527224704144</v>
      </c>
    </row>
    <row r="604" spans="1:42" hidden="1" x14ac:dyDescent="0.2">
      <c r="A604" s="24" t="s">
        <v>1134</v>
      </c>
      <c r="B604" t="s">
        <v>1239</v>
      </c>
      <c r="C604" t="s">
        <v>1248</v>
      </c>
      <c r="D604" t="s">
        <v>1246</v>
      </c>
      <c r="F604" t="s">
        <v>1258</v>
      </c>
      <c r="G604" t="s">
        <v>1742</v>
      </c>
      <c r="H604" t="s">
        <v>1263</v>
      </c>
      <c r="I604" t="str">
        <f t="shared" si="9"/>
        <v>AZ18 WHT06_ol47_not_onMap_prof 1</v>
      </c>
      <c r="K604" t="s">
        <v>1249</v>
      </c>
      <c r="L604" s="28">
        <v>44013</v>
      </c>
      <c r="P604">
        <v>46.513559999999998</v>
      </c>
      <c r="Q604">
        <v>40.553840000000001</v>
      </c>
      <c r="R604">
        <v>0.16057399999999999</v>
      </c>
      <c r="T604">
        <v>13.979749999999999</v>
      </c>
      <c r="V604" s="27">
        <v>3.209E-2</v>
      </c>
      <c r="W604">
        <v>1.0824E-2</v>
      </c>
      <c r="X604">
        <v>1.8553E-2</v>
      </c>
      <c r="Y604">
        <v>0.20476900000000001</v>
      </c>
      <c r="Z604">
        <v>0.24090200000000001</v>
      </c>
      <c r="AA604">
        <v>101.7149</v>
      </c>
      <c r="AB604" s="10">
        <v>85.572133249713573</v>
      </c>
      <c r="AD604" s="27">
        <v>-12666.1</v>
      </c>
      <c r="AE604">
        <v>-3155.1</v>
      </c>
      <c r="AF604">
        <v>20</v>
      </c>
      <c r="AP604">
        <v>21.965115428198992</v>
      </c>
    </row>
    <row r="605" spans="1:42" hidden="1" x14ac:dyDescent="0.2">
      <c r="A605" s="24" t="s">
        <v>1135</v>
      </c>
      <c r="B605" t="s">
        <v>1239</v>
      </c>
      <c r="C605" t="s">
        <v>1248</v>
      </c>
      <c r="D605" t="s">
        <v>1246</v>
      </c>
      <c r="F605" t="s">
        <v>1258</v>
      </c>
      <c r="G605" t="s">
        <v>1742</v>
      </c>
      <c r="H605" t="s">
        <v>1263</v>
      </c>
      <c r="I605" t="str">
        <f t="shared" si="9"/>
        <v>AZ18 WHT06_ol47_not_onMap_prof 1</v>
      </c>
      <c r="K605" t="s">
        <v>1249</v>
      </c>
      <c r="L605" s="28">
        <v>44013</v>
      </c>
      <c r="P605">
        <v>46.871569999999998</v>
      </c>
      <c r="Q605">
        <v>40.57076</v>
      </c>
      <c r="R605">
        <v>0.15599499999999999</v>
      </c>
      <c r="T605">
        <v>13.64395</v>
      </c>
      <c r="V605" s="27">
        <v>1.9703999999999999E-2</v>
      </c>
      <c r="W605">
        <v>8.5170000000000003E-3</v>
      </c>
      <c r="X605">
        <v>2.1590999999999999E-2</v>
      </c>
      <c r="Y605">
        <v>0.18637699999999999</v>
      </c>
      <c r="Z605">
        <v>0.26523400000000003</v>
      </c>
      <c r="AA605">
        <v>101.7437</v>
      </c>
      <c r="AB605" s="10">
        <v>85.962504254175059</v>
      </c>
      <c r="AD605" s="27">
        <v>-12671.4</v>
      </c>
      <c r="AE605">
        <v>-3156.6</v>
      </c>
      <c r="AF605">
        <v>20</v>
      </c>
      <c r="AP605">
        <v>27.473291169766455</v>
      </c>
    </row>
    <row r="606" spans="1:42" hidden="1" x14ac:dyDescent="0.2">
      <c r="A606" s="24" t="s">
        <v>1136</v>
      </c>
      <c r="B606" t="s">
        <v>1239</v>
      </c>
      <c r="C606" t="s">
        <v>1248</v>
      </c>
      <c r="D606" t="s">
        <v>1246</v>
      </c>
      <c r="F606" t="s">
        <v>1258</v>
      </c>
      <c r="G606" t="s">
        <v>1742</v>
      </c>
      <c r="H606" t="s">
        <v>1263</v>
      </c>
      <c r="I606" t="str">
        <f t="shared" si="9"/>
        <v>AZ18 WHT06_ol47_not_onMap_prof 1</v>
      </c>
      <c r="K606" t="s">
        <v>1249</v>
      </c>
      <c r="L606" s="28">
        <v>44013</v>
      </c>
      <c r="P606">
        <v>46.861359999999998</v>
      </c>
      <c r="Q606">
        <v>40.576830000000001</v>
      </c>
      <c r="R606">
        <v>0.16646</v>
      </c>
      <c r="T606">
        <v>13.26281</v>
      </c>
      <c r="V606" s="27">
        <v>3.1365999999999998E-2</v>
      </c>
      <c r="W606">
        <v>1.6917999999999999E-2</v>
      </c>
      <c r="X606">
        <v>1.7876E-2</v>
      </c>
      <c r="Y606">
        <v>0.166266</v>
      </c>
      <c r="Z606">
        <v>0.26277499999999998</v>
      </c>
      <c r="AA606">
        <v>101.3627</v>
      </c>
      <c r="AB606" s="10">
        <v>86.298340865480213</v>
      </c>
      <c r="AD606" s="27">
        <v>-12676.7</v>
      </c>
      <c r="AE606">
        <v>-3158.1</v>
      </c>
      <c r="AF606">
        <v>20</v>
      </c>
      <c r="AP606">
        <v>32.981466911335673</v>
      </c>
    </row>
    <row r="607" spans="1:42" hidden="1" x14ac:dyDescent="0.2">
      <c r="A607" s="24" t="s">
        <v>1137</v>
      </c>
      <c r="B607" t="s">
        <v>1239</v>
      </c>
      <c r="C607" t="s">
        <v>1248</v>
      </c>
      <c r="D607" t="s">
        <v>1246</v>
      </c>
      <c r="F607" t="s">
        <v>1258</v>
      </c>
      <c r="G607" t="s">
        <v>1742</v>
      </c>
      <c r="H607" t="s">
        <v>1263</v>
      </c>
      <c r="I607" t="str">
        <f t="shared" si="9"/>
        <v>AZ18 WHT06_ol47_not_onMap_prof 1</v>
      </c>
      <c r="K607" t="s">
        <v>1249</v>
      </c>
      <c r="L607" s="28">
        <v>44013</v>
      </c>
      <c r="P607">
        <v>47.16225</v>
      </c>
      <c r="Q607">
        <v>40.547330000000002</v>
      </c>
      <c r="R607">
        <v>0.150398</v>
      </c>
      <c r="T607">
        <v>13.20782</v>
      </c>
      <c r="V607" s="27">
        <v>2.7032E-2</v>
      </c>
      <c r="W607">
        <v>1.2154999999999999E-2</v>
      </c>
      <c r="X607">
        <v>1.3408E-2</v>
      </c>
      <c r="Y607">
        <v>0.18146799999999999</v>
      </c>
      <c r="Z607">
        <v>0.29227900000000001</v>
      </c>
      <c r="AA607">
        <v>101.5941</v>
      </c>
      <c r="AB607" s="10">
        <v>86.422677665829539</v>
      </c>
      <c r="AD607" s="27">
        <v>-12682</v>
      </c>
      <c r="AE607">
        <v>-3159.6</v>
      </c>
      <c r="AF607">
        <v>20</v>
      </c>
      <c r="AP607">
        <v>38.489642652903136</v>
      </c>
    </row>
    <row r="608" spans="1:42" hidden="1" x14ac:dyDescent="0.2">
      <c r="A608" s="24" t="s">
        <v>1138</v>
      </c>
      <c r="B608" t="s">
        <v>1239</v>
      </c>
      <c r="C608" t="s">
        <v>1248</v>
      </c>
      <c r="D608" t="s">
        <v>1246</v>
      </c>
      <c r="F608" t="s">
        <v>1258</v>
      </c>
      <c r="G608" t="s">
        <v>1742</v>
      </c>
      <c r="H608" t="s">
        <v>1263</v>
      </c>
      <c r="I608" t="str">
        <f t="shared" si="9"/>
        <v>AZ18 WHT06_ol47_not_onMap_prof 1</v>
      </c>
      <c r="K608" t="s">
        <v>1249</v>
      </c>
      <c r="L608" s="28">
        <v>44013</v>
      </c>
      <c r="P608">
        <v>47.061160000000001</v>
      </c>
      <c r="Q608">
        <v>40.596260000000001</v>
      </c>
      <c r="R608">
        <v>0.14941699999999999</v>
      </c>
      <c r="T608">
        <v>13.14564</v>
      </c>
      <c r="V608" s="27">
        <v>3.1116999999999999E-2</v>
      </c>
      <c r="W608">
        <v>1.0522E-2</v>
      </c>
      <c r="X608">
        <v>1.7586000000000001E-2</v>
      </c>
      <c r="Y608">
        <v>0.18679599999999999</v>
      </c>
      <c r="Z608">
        <v>0.29322100000000001</v>
      </c>
      <c r="AA608">
        <v>101.49169999999999</v>
      </c>
      <c r="AB608" s="10">
        <v>86.452837890318136</v>
      </c>
      <c r="AD608" s="27">
        <v>-12687.3</v>
      </c>
      <c r="AE608">
        <v>-3161.1</v>
      </c>
      <c r="AF608">
        <v>20</v>
      </c>
      <c r="AP608">
        <v>43.997818394470599</v>
      </c>
    </row>
    <row r="609" spans="1:42" hidden="1" x14ac:dyDescent="0.2">
      <c r="A609" s="24" t="s">
        <v>1139</v>
      </c>
      <c r="B609" t="s">
        <v>1239</v>
      </c>
      <c r="C609" t="s">
        <v>1248</v>
      </c>
      <c r="D609" t="s">
        <v>1246</v>
      </c>
      <c r="F609" t="s">
        <v>1258</v>
      </c>
      <c r="G609" t="s">
        <v>1742</v>
      </c>
      <c r="H609" t="s">
        <v>1263</v>
      </c>
      <c r="I609" t="str">
        <f t="shared" si="9"/>
        <v>AZ18 WHT06_ol47_not_onMap_prof 1</v>
      </c>
      <c r="K609" t="s">
        <v>1249</v>
      </c>
      <c r="L609" s="28">
        <v>44013</v>
      </c>
      <c r="P609">
        <v>47.101709999999997</v>
      </c>
      <c r="Q609">
        <v>40.691200000000002</v>
      </c>
      <c r="R609">
        <v>0.128883</v>
      </c>
      <c r="T609">
        <v>13.380879999999999</v>
      </c>
      <c r="V609" s="27">
        <v>2.2651000000000001E-2</v>
      </c>
      <c r="W609">
        <v>1.9318999999999999E-2</v>
      </c>
      <c r="X609">
        <v>1.8689999999999998E-2</v>
      </c>
      <c r="Y609">
        <v>0.16762299999999999</v>
      </c>
      <c r="Z609">
        <v>0.27704899999999999</v>
      </c>
      <c r="AA609">
        <v>101.80800000000001</v>
      </c>
      <c r="AB609" s="10">
        <v>86.253972795292981</v>
      </c>
      <c r="AD609" s="27">
        <v>-12692.5</v>
      </c>
      <c r="AE609">
        <v>-3162.6</v>
      </c>
      <c r="AF609">
        <v>20</v>
      </c>
      <c r="AP609">
        <v>49.40984204556522</v>
      </c>
    </row>
    <row r="610" spans="1:42" hidden="1" x14ac:dyDescent="0.2">
      <c r="A610" s="24" t="s">
        <v>1140</v>
      </c>
      <c r="B610" t="s">
        <v>1239</v>
      </c>
      <c r="C610" t="s">
        <v>1248</v>
      </c>
      <c r="D610" t="s">
        <v>1246</v>
      </c>
      <c r="F610" t="s">
        <v>1258</v>
      </c>
      <c r="G610" t="s">
        <v>1742</v>
      </c>
      <c r="H610" t="s">
        <v>1263</v>
      </c>
      <c r="I610" t="str">
        <f t="shared" si="9"/>
        <v>AZ18 WHT06_ol47_not_onMap_prof 1</v>
      </c>
      <c r="K610" t="s">
        <v>1249</v>
      </c>
      <c r="L610" s="28">
        <v>44013</v>
      </c>
      <c r="P610">
        <v>47.10089</v>
      </c>
      <c r="Q610">
        <v>40.72822</v>
      </c>
      <c r="R610">
        <v>0.144875</v>
      </c>
      <c r="T610">
        <v>13.28815</v>
      </c>
      <c r="V610" s="27">
        <v>3.1544000000000003E-2</v>
      </c>
      <c r="W610">
        <v>2.0324999999999999E-2</v>
      </c>
      <c r="X610">
        <v>1.5207E-2</v>
      </c>
      <c r="Y610">
        <v>0.16463800000000001</v>
      </c>
      <c r="Z610">
        <v>0.29241699999999998</v>
      </c>
      <c r="AA610">
        <v>101.7863</v>
      </c>
      <c r="AB610" s="10">
        <v>86.336014120239213</v>
      </c>
      <c r="AD610" s="27">
        <v>-12697.8</v>
      </c>
      <c r="AE610">
        <v>-3164.1</v>
      </c>
      <c r="AF610">
        <v>20</v>
      </c>
      <c r="AP610">
        <v>54.918017787132683</v>
      </c>
    </row>
    <row r="611" spans="1:42" hidden="1" x14ac:dyDescent="0.2">
      <c r="A611" s="24" t="s">
        <v>1141</v>
      </c>
      <c r="B611" t="s">
        <v>1239</v>
      </c>
      <c r="C611" t="s">
        <v>1248</v>
      </c>
      <c r="D611" t="s">
        <v>1246</v>
      </c>
      <c r="F611" t="s">
        <v>1258</v>
      </c>
      <c r="G611" t="s">
        <v>1742</v>
      </c>
      <c r="H611" t="s">
        <v>1263</v>
      </c>
      <c r="I611" t="str">
        <f t="shared" si="9"/>
        <v>AZ18 WHT06_ol47_not_onMap_prof 1</v>
      </c>
      <c r="K611" t="s">
        <v>1249</v>
      </c>
      <c r="L611" s="28">
        <v>44013</v>
      </c>
      <c r="P611">
        <v>47.03622</v>
      </c>
      <c r="Q611">
        <v>40.626640000000002</v>
      </c>
      <c r="R611">
        <v>0.142793</v>
      </c>
      <c r="T611">
        <v>13.263159999999999</v>
      </c>
      <c r="V611" s="27">
        <v>3.8761999999999998E-2</v>
      </c>
      <c r="W611">
        <v>1.4924E-2</v>
      </c>
      <c r="X611">
        <v>1.3088000000000001E-2</v>
      </c>
      <c r="Y611">
        <v>0.19151899999999999</v>
      </c>
      <c r="Z611">
        <v>0.29461199999999999</v>
      </c>
      <c r="AA611">
        <v>101.6217</v>
      </c>
      <c r="AB611" s="10">
        <v>86.342010746107078</v>
      </c>
      <c r="AD611" s="27">
        <v>-12703.1</v>
      </c>
      <c r="AE611">
        <v>-3165.6</v>
      </c>
      <c r="AF611">
        <v>20</v>
      </c>
      <c r="AP611">
        <v>60.426193528701901</v>
      </c>
    </row>
    <row r="612" spans="1:42" hidden="1" x14ac:dyDescent="0.2">
      <c r="A612" s="24" t="s">
        <v>1142</v>
      </c>
      <c r="B612" t="s">
        <v>1239</v>
      </c>
      <c r="C612" t="s">
        <v>1248</v>
      </c>
      <c r="D612" t="s">
        <v>1246</v>
      </c>
      <c r="F612" t="s">
        <v>1258</v>
      </c>
      <c r="G612" t="s">
        <v>1742</v>
      </c>
      <c r="H612" t="s">
        <v>1263</v>
      </c>
      <c r="I612" t="str">
        <f t="shared" si="9"/>
        <v>AZ18 WHT06_ol47_not_onMap_prof 1</v>
      </c>
      <c r="K612" t="s">
        <v>1249</v>
      </c>
      <c r="L612" s="28">
        <v>44013</v>
      </c>
      <c r="P612">
        <v>47.126959999999997</v>
      </c>
      <c r="Q612">
        <v>40.744689999999999</v>
      </c>
      <c r="R612">
        <v>0.13728399999999999</v>
      </c>
      <c r="T612">
        <v>13.23671</v>
      </c>
      <c r="V612" s="27">
        <v>2.8042000000000001E-2</v>
      </c>
      <c r="W612">
        <v>2.1439E-2</v>
      </c>
      <c r="X612">
        <v>1.3004999999999999E-2</v>
      </c>
      <c r="Y612">
        <v>0.15415799999999999</v>
      </c>
      <c r="Z612">
        <v>0.29654399999999997</v>
      </c>
      <c r="AA612">
        <v>101.75879999999999</v>
      </c>
      <c r="AB612" s="10">
        <v>86.388206830750406</v>
      </c>
      <c r="AD612" s="27">
        <v>-12708.4</v>
      </c>
      <c r="AE612">
        <v>-3167.2</v>
      </c>
      <c r="AF612">
        <v>20</v>
      </c>
      <c r="AP612">
        <v>65.962437742967737</v>
      </c>
    </row>
    <row r="613" spans="1:42" hidden="1" x14ac:dyDescent="0.2">
      <c r="A613" s="24" t="s">
        <v>1143</v>
      </c>
      <c r="B613" t="s">
        <v>1239</v>
      </c>
      <c r="C613" t="s">
        <v>1248</v>
      </c>
      <c r="D613" t="s">
        <v>1246</v>
      </c>
      <c r="F613" t="s">
        <v>1258</v>
      </c>
      <c r="G613" t="s">
        <v>1742</v>
      </c>
      <c r="H613" t="s">
        <v>1263</v>
      </c>
      <c r="I613" t="str">
        <f t="shared" si="9"/>
        <v>AZ18 WHT06_ol47_not_onMap_prof 1</v>
      </c>
      <c r="K613" t="s">
        <v>1249</v>
      </c>
      <c r="L613" s="28">
        <v>44013</v>
      </c>
      <c r="P613">
        <v>47.170479999999998</v>
      </c>
      <c r="Q613">
        <v>40.753740000000001</v>
      </c>
      <c r="R613">
        <v>0.13764499999999999</v>
      </c>
      <c r="T613">
        <v>13.100809999999999</v>
      </c>
      <c r="V613" s="27">
        <v>3.6366000000000002E-2</v>
      </c>
      <c r="W613">
        <v>2.6734000000000001E-2</v>
      </c>
      <c r="X613">
        <v>1.602E-2</v>
      </c>
      <c r="Y613">
        <v>0.165524</v>
      </c>
      <c r="Z613">
        <v>0.28490100000000002</v>
      </c>
      <c r="AA613">
        <v>101.6922</v>
      </c>
      <c r="AB613" s="10">
        <v>86.5198777658252</v>
      </c>
      <c r="AD613" s="27">
        <v>-12713.7</v>
      </c>
      <c r="AE613">
        <v>-3168.7</v>
      </c>
      <c r="AF613">
        <v>20</v>
      </c>
      <c r="AP613">
        <v>71.470613484536955</v>
      </c>
    </row>
    <row r="614" spans="1:42" hidden="1" x14ac:dyDescent="0.2">
      <c r="A614" s="24" t="s">
        <v>1144</v>
      </c>
      <c r="B614" t="s">
        <v>1239</v>
      </c>
      <c r="C614" t="s">
        <v>1248</v>
      </c>
      <c r="D614" t="s">
        <v>1246</v>
      </c>
      <c r="F614" t="s">
        <v>1258</v>
      </c>
      <c r="G614" t="s">
        <v>1742</v>
      </c>
      <c r="H614" t="s">
        <v>1263</v>
      </c>
      <c r="I614" t="str">
        <f t="shared" si="9"/>
        <v>AZ18 WHT06_ol47_not_onMap_prof 1</v>
      </c>
      <c r="K614" t="s">
        <v>1249</v>
      </c>
      <c r="L614" s="28">
        <v>44013</v>
      </c>
      <c r="P614">
        <v>47.178310000000003</v>
      </c>
      <c r="Q614">
        <v>40.768639999999998</v>
      </c>
      <c r="R614">
        <v>0.14726300000000001</v>
      </c>
      <c r="T614">
        <v>13.27821</v>
      </c>
      <c r="V614" s="27">
        <v>3.1995000000000003E-2</v>
      </c>
      <c r="W614">
        <v>2.2769999999999999E-2</v>
      </c>
      <c r="X614">
        <v>1.9911999999999999E-2</v>
      </c>
      <c r="Y614">
        <v>0.18015700000000001</v>
      </c>
      <c r="Z614">
        <v>0.31294</v>
      </c>
      <c r="AA614">
        <v>101.9402</v>
      </c>
      <c r="AB614" s="10">
        <v>86.36419815566984</v>
      </c>
      <c r="AD614" s="27">
        <v>-12719</v>
      </c>
      <c r="AE614">
        <v>-3170.2</v>
      </c>
      <c r="AF614">
        <v>20</v>
      </c>
      <c r="AP614">
        <v>76.978789226104425</v>
      </c>
    </row>
    <row r="615" spans="1:42" hidden="1" x14ac:dyDescent="0.2">
      <c r="A615" s="24" t="s">
        <v>1145</v>
      </c>
      <c r="B615" t="s">
        <v>1239</v>
      </c>
      <c r="C615" t="s">
        <v>1248</v>
      </c>
      <c r="D615" t="s">
        <v>1246</v>
      </c>
      <c r="F615" t="s">
        <v>1258</v>
      </c>
      <c r="G615" t="s">
        <v>1742</v>
      </c>
      <c r="H615" t="s">
        <v>1263</v>
      </c>
      <c r="I615" t="str">
        <f t="shared" si="9"/>
        <v>AZ18 WHT06_ol47_not_onMap_prof 1</v>
      </c>
      <c r="K615" t="s">
        <v>1249</v>
      </c>
      <c r="L615" s="28">
        <v>44013</v>
      </c>
      <c r="P615">
        <v>47.149070000000002</v>
      </c>
      <c r="Q615">
        <v>40.700870000000002</v>
      </c>
      <c r="R615">
        <v>0.16278599999999999</v>
      </c>
      <c r="T615">
        <v>13.475519999999999</v>
      </c>
      <c r="V615" s="27">
        <v>3.3510999999999999E-2</v>
      </c>
      <c r="W615">
        <v>1.0775E-2</v>
      </c>
      <c r="X615">
        <v>1.5788E-2</v>
      </c>
      <c r="Y615">
        <v>0.17427799999999999</v>
      </c>
      <c r="Z615">
        <v>0.31067800000000001</v>
      </c>
      <c r="AA615">
        <v>102.0333</v>
      </c>
      <c r="AB615" s="10">
        <v>86.182173384506939</v>
      </c>
      <c r="AD615" s="27">
        <v>-12724.2</v>
      </c>
      <c r="AE615">
        <v>-3171.7</v>
      </c>
      <c r="AF615">
        <v>20</v>
      </c>
      <c r="AP615">
        <v>82.390812877199053</v>
      </c>
    </row>
    <row r="616" spans="1:42" hidden="1" x14ac:dyDescent="0.2">
      <c r="A616" s="24" t="s">
        <v>1146</v>
      </c>
      <c r="B616" t="s">
        <v>1239</v>
      </c>
      <c r="C616" t="s">
        <v>1248</v>
      </c>
      <c r="D616" t="s">
        <v>1246</v>
      </c>
      <c r="F616" t="s">
        <v>1258</v>
      </c>
      <c r="G616" t="s">
        <v>1742</v>
      </c>
      <c r="H616" t="s">
        <v>1263</v>
      </c>
      <c r="I616" t="str">
        <f t="shared" si="9"/>
        <v>AZ18 WHT06_ol47_not_onMap_prof 1</v>
      </c>
      <c r="K616" t="s">
        <v>1249</v>
      </c>
      <c r="L616" s="28">
        <v>44013</v>
      </c>
      <c r="P616">
        <v>46.78848</v>
      </c>
      <c r="Q616">
        <v>40.58746</v>
      </c>
      <c r="R616">
        <v>0.15920300000000001</v>
      </c>
      <c r="T616">
        <v>13.537699999999999</v>
      </c>
      <c r="V616" s="27">
        <v>3.0556E-2</v>
      </c>
      <c r="W616">
        <v>2.9430999999999999E-2</v>
      </c>
      <c r="X616">
        <v>1.5872000000000001E-2</v>
      </c>
      <c r="Y616">
        <v>0.17840500000000001</v>
      </c>
      <c r="Z616">
        <v>0.291713</v>
      </c>
      <c r="AA616">
        <v>101.61879999999999</v>
      </c>
      <c r="AB616" s="10">
        <v>86.035269675747941</v>
      </c>
      <c r="AD616" s="27">
        <v>-12729.5</v>
      </c>
      <c r="AE616">
        <v>-3173.2</v>
      </c>
      <c r="AF616">
        <v>20</v>
      </c>
      <c r="AP616">
        <v>87.898988618766523</v>
      </c>
    </row>
    <row r="617" spans="1:42" hidden="1" x14ac:dyDescent="0.2">
      <c r="A617" s="24" t="s">
        <v>1147</v>
      </c>
      <c r="B617" t="s">
        <v>1239</v>
      </c>
      <c r="C617" t="s">
        <v>1248</v>
      </c>
      <c r="D617" t="s">
        <v>1246</v>
      </c>
      <c r="F617" t="s">
        <v>1258</v>
      </c>
      <c r="G617" t="s">
        <v>1742</v>
      </c>
      <c r="H617" t="s">
        <v>1263</v>
      </c>
      <c r="I617" t="str">
        <f t="shared" si="9"/>
        <v>AZ18 WHT06_ol47_not_onMap_prof 1</v>
      </c>
      <c r="K617" t="s">
        <v>1249</v>
      </c>
      <c r="L617" s="28">
        <v>44013</v>
      </c>
      <c r="P617">
        <v>46.743110000000001</v>
      </c>
      <c r="Q617">
        <v>40.755279999999999</v>
      </c>
      <c r="R617">
        <v>0.14141599999999999</v>
      </c>
      <c r="T617">
        <v>13.54008</v>
      </c>
      <c r="V617" s="27">
        <v>1.9265999999999998E-2</v>
      </c>
      <c r="W617">
        <v>1.8919999999999999E-2</v>
      </c>
      <c r="X617">
        <v>1.4201E-2</v>
      </c>
      <c r="Y617">
        <v>0.17319300000000001</v>
      </c>
      <c r="Z617">
        <v>0.30144599999999999</v>
      </c>
      <c r="AA617">
        <v>101.7069</v>
      </c>
      <c r="AB617" s="10">
        <v>86.021502344545326</v>
      </c>
      <c r="AD617" s="27">
        <v>-12734.8</v>
      </c>
      <c r="AE617">
        <v>-3174.7</v>
      </c>
      <c r="AF617">
        <v>20</v>
      </c>
      <c r="AP617">
        <v>93.407164360333994</v>
      </c>
    </row>
    <row r="618" spans="1:42" hidden="1" x14ac:dyDescent="0.2">
      <c r="A618" s="24" t="s">
        <v>1148</v>
      </c>
      <c r="B618" t="s">
        <v>1239</v>
      </c>
      <c r="C618" t="s">
        <v>1248</v>
      </c>
      <c r="D618" t="s">
        <v>1246</v>
      </c>
      <c r="F618" t="s">
        <v>1258</v>
      </c>
      <c r="G618" t="s">
        <v>1742</v>
      </c>
      <c r="H618" t="s">
        <v>1263</v>
      </c>
      <c r="I618" t="str">
        <f t="shared" si="9"/>
        <v>AZ18 WHT06_ol47_not_onMap_prof 1</v>
      </c>
      <c r="K618" t="s">
        <v>1249</v>
      </c>
      <c r="L618" s="28">
        <v>44013</v>
      </c>
      <c r="P618">
        <v>46.677599999999998</v>
      </c>
      <c r="Q618">
        <v>40.519939999999998</v>
      </c>
      <c r="R618">
        <v>0.154586</v>
      </c>
      <c r="T618">
        <v>13.70909</v>
      </c>
      <c r="V618" s="27">
        <v>4.1444000000000002E-2</v>
      </c>
      <c r="W618">
        <v>2.4969000000000002E-2</v>
      </c>
      <c r="X618">
        <v>1.8054000000000001E-2</v>
      </c>
      <c r="Y618">
        <v>0.166766</v>
      </c>
      <c r="Z618">
        <v>0.29038599999999998</v>
      </c>
      <c r="AA618">
        <v>101.6028</v>
      </c>
      <c r="AB618" s="10">
        <v>85.854645915476596</v>
      </c>
      <c r="AD618" s="27">
        <v>-12740.1</v>
      </c>
      <c r="AE618">
        <v>-3176.2</v>
      </c>
      <c r="AF618">
        <v>20</v>
      </c>
      <c r="AP618">
        <v>98.915340101903212</v>
      </c>
    </row>
    <row r="619" spans="1:42" hidden="1" x14ac:dyDescent="0.2">
      <c r="A619" s="24" t="s">
        <v>1149</v>
      </c>
      <c r="B619" t="s">
        <v>1239</v>
      </c>
      <c r="C619" t="s">
        <v>1248</v>
      </c>
      <c r="D619" t="s">
        <v>1246</v>
      </c>
      <c r="F619" t="s">
        <v>1258</v>
      </c>
      <c r="G619" t="s">
        <v>1742</v>
      </c>
      <c r="H619" t="s">
        <v>1263</v>
      </c>
      <c r="I619" t="str">
        <f t="shared" si="9"/>
        <v>AZ18 WHT06_ol47_not_onMap_prof 1</v>
      </c>
      <c r="K619" t="s">
        <v>1249</v>
      </c>
      <c r="L619" s="28">
        <v>44013</v>
      </c>
      <c r="M619" t="s">
        <v>1525</v>
      </c>
      <c r="N619" t="s">
        <v>1742</v>
      </c>
      <c r="P619">
        <v>44.411479999999997</v>
      </c>
      <c r="Q619">
        <v>38.59299</v>
      </c>
      <c r="R619">
        <v>0.131221</v>
      </c>
      <c r="T619">
        <v>13.04388</v>
      </c>
      <c r="V619" s="27">
        <v>2.2037999999999999E-2</v>
      </c>
      <c r="W619">
        <v>6.5030000000000001E-3</v>
      </c>
      <c r="X619">
        <v>1.7E-5</v>
      </c>
      <c r="Y619">
        <v>0.159001</v>
      </c>
      <c r="Z619">
        <v>0.30053299999999999</v>
      </c>
      <c r="AA619">
        <v>96.667659999999998</v>
      </c>
      <c r="AB619" s="10">
        <v>85.854327579681339</v>
      </c>
      <c r="AD619" s="27">
        <v>-12745.4</v>
      </c>
      <c r="AE619">
        <v>-3177.7</v>
      </c>
      <c r="AF619">
        <v>20</v>
      </c>
      <c r="AP619">
        <v>104.42351584347068</v>
      </c>
    </row>
    <row r="620" spans="1:42" hidden="1" x14ac:dyDescent="0.2">
      <c r="A620" s="24" t="s">
        <v>1150</v>
      </c>
      <c r="B620" t="s">
        <v>1239</v>
      </c>
      <c r="C620" t="s">
        <v>1248</v>
      </c>
      <c r="D620" t="s">
        <v>1246</v>
      </c>
      <c r="F620" t="s">
        <v>1258</v>
      </c>
      <c r="G620" t="s">
        <v>1742</v>
      </c>
      <c r="H620" t="s">
        <v>1263</v>
      </c>
      <c r="I620" t="str">
        <f t="shared" si="9"/>
        <v>AZ18 WHT06_ol47_not_onMap_prof 1</v>
      </c>
      <c r="K620" t="s">
        <v>1249</v>
      </c>
      <c r="L620" s="28">
        <v>44013</v>
      </c>
      <c r="P620">
        <v>46.82555</v>
      </c>
      <c r="Q620">
        <v>40.73133</v>
      </c>
      <c r="R620">
        <v>0.14735899999999999</v>
      </c>
      <c r="T620">
        <v>13.62129</v>
      </c>
      <c r="V620" s="27">
        <v>3.1677999999999998E-2</v>
      </c>
      <c r="W620">
        <v>2.6696000000000001E-2</v>
      </c>
      <c r="X620">
        <v>9.6419999999999995E-3</v>
      </c>
      <c r="Y620">
        <v>0.19478599999999999</v>
      </c>
      <c r="Z620">
        <v>0.28675899999999999</v>
      </c>
      <c r="AA620">
        <v>101.8751</v>
      </c>
      <c r="AB620" s="10">
        <v>85.970706421256992</v>
      </c>
      <c r="AD620" s="27">
        <v>-12750.6</v>
      </c>
      <c r="AE620">
        <v>-3179.3</v>
      </c>
      <c r="AF620">
        <v>20</v>
      </c>
      <c r="AP620">
        <v>109.86410404696566</v>
      </c>
    </row>
    <row r="621" spans="1:42" hidden="1" x14ac:dyDescent="0.2">
      <c r="A621" s="24" t="s">
        <v>1151</v>
      </c>
      <c r="B621" t="s">
        <v>1239</v>
      </c>
      <c r="C621" t="s">
        <v>1248</v>
      </c>
      <c r="D621" t="s">
        <v>1246</v>
      </c>
      <c r="F621" t="s">
        <v>1258</v>
      </c>
      <c r="G621" t="s">
        <v>1742</v>
      </c>
      <c r="H621" t="s">
        <v>1263</v>
      </c>
      <c r="I621" t="str">
        <f t="shared" si="9"/>
        <v>AZ18 WHT06_ol47_not_onMap_prof 1</v>
      </c>
      <c r="K621" t="s">
        <v>1249</v>
      </c>
      <c r="L621" s="28">
        <v>44013</v>
      </c>
      <c r="P621">
        <v>46.938290000000002</v>
      </c>
      <c r="Q621">
        <v>40.738849999999999</v>
      </c>
      <c r="R621">
        <v>0.14382800000000001</v>
      </c>
      <c r="T621">
        <v>13.474349999999999</v>
      </c>
      <c r="V621" s="27">
        <v>3.1511999999999998E-2</v>
      </c>
      <c r="W621">
        <v>2.6980000000000001E-2</v>
      </c>
      <c r="X621">
        <v>9.8289999999999992E-3</v>
      </c>
      <c r="Y621">
        <v>0.162414</v>
      </c>
      <c r="Z621">
        <v>0.285719</v>
      </c>
      <c r="AA621">
        <v>101.81180000000001</v>
      </c>
      <c r="AB621" s="10">
        <v>86.129759584104377</v>
      </c>
      <c r="AD621" s="27">
        <v>-12755.9</v>
      </c>
      <c r="AE621">
        <v>-3180.8</v>
      </c>
      <c r="AF621">
        <v>20</v>
      </c>
      <c r="AP621">
        <v>115.37227978853313</v>
      </c>
    </row>
    <row r="622" spans="1:42" hidden="1" x14ac:dyDescent="0.2">
      <c r="A622" s="24" t="s">
        <v>1152</v>
      </c>
      <c r="B622" t="s">
        <v>1239</v>
      </c>
      <c r="C622" t="s">
        <v>1248</v>
      </c>
      <c r="D622" t="s">
        <v>1246</v>
      </c>
      <c r="F622" t="s">
        <v>1258</v>
      </c>
      <c r="G622" t="s">
        <v>1742</v>
      </c>
      <c r="H622" t="s">
        <v>1263</v>
      </c>
      <c r="I622" t="str">
        <f t="shared" si="9"/>
        <v>AZ18 WHT06_ol47_not_onMap_prof 1</v>
      </c>
      <c r="K622" t="s">
        <v>1249</v>
      </c>
      <c r="L622" s="28">
        <v>44013</v>
      </c>
      <c r="P622">
        <v>47.193939999999998</v>
      </c>
      <c r="Q622">
        <v>40.871490000000001</v>
      </c>
      <c r="R622">
        <v>0.12944900000000001</v>
      </c>
      <c r="T622">
        <v>13.581630000000001</v>
      </c>
      <c r="V622" s="27">
        <v>2.9876E-2</v>
      </c>
      <c r="W622">
        <v>2.5829999999999999E-2</v>
      </c>
      <c r="X622">
        <v>1.4841E-2</v>
      </c>
      <c r="Y622">
        <v>0.18123300000000001</v>
      </c>
      <c r="Z622">
        <v>0.30927500000000002</v>
      </c>
      <c r="AA622">
        <v>102.33759999999999</v>
      </c>
      <c r="AB622" s="10">
        <v>86.099887586995251</v>
      </c>
      <c r="AD622" s="27">
        <v>-12761.2</v>
      </c>
      <c r="AE622">
        <v>-3182.3</v>
      </c>
      <c r="AF622">
        <v>20</v>
      </c>
      <c r="AP622">
        <v>120.88045553010235</v>
      </c>
    </row>
    <row r="623" spans="1:42" hidden="1" x14ac:dyDescent="0.2">
      <c r="A623" s="24" t="s">
        <v>1153</v>
      </c>
      <c r="B623" t="s">
        <v>1239</v>
      </c>
      <c r="C623" t="s">
        <v>1248</v>
      </c>
      <c r="D623" t="s">
        <v>1246</v>
      </c>
      <c r="F623" t="s">
        <v>1258</v>
      </c>
      <c r="G623" t="s">
        <v>1742</v>
      </c>
      <c r="H623" t="s">
        <v>1263</v>
      </c>
      <c r="I623" t="str">
        <f t="shared" si="9"/>
        <v>AZ18 WHT06_ol47_not_onMap_prof 1</v>
      </c>
      <c r="K623" t="s">
        <v>1249</v>
      </c>
      <c r="L623" s="28">
        <v>44013</v>
      </c>
      <c r="P623">
        <v>47.431190000000001</v>
      </c>
      <c r="Q623">
        <v>40.81541</v>
      </c>
      <c r="R623">
        <v>0.13323499999999999</v>
      </c>
      <c r="T623">
        <v>13.389530000000001</v>
      </c>
      <c r="V623" s="27">
        <v>3.4195999999999997E-2</v>
      </c>
      <c r="W623">
        <v>2.5991E-2</v>
      </c>
      <c r="X623">
        <v>1.3135000000000001E-2</v>
      </c>
      <c r="Y623">
        <v>0.16747100000000001</v>
      </c>
      <c r="Z623">
        <v>0.320299</v>
      </c>
      <c r="AA623">
        <v>102.3304</v>
      </c>
      <c r="AB623" s="10">
        <v>86.328788155868821</v>
      </c>
      <c r="AD623" s="27">
        <v>-12766.5</v>
      </c>
      <c r="AE623">
        <v>-3183.8</v>
      </c>
      <c r="AF623">
        <v>20</v>
      </c>
      <c r="AP623">
        <v>126.38863127166982</v>
      </c>
    </row>
    <row r="624" spans="1:42" hidden="1" x14ac:dyDescent="0.2">
      <c r="A624" s="24" t="s">
        <v>1154</v>
      </c>
      <c r="B624" t="s">
        <v>1239</v>
      </c>
      <c r="C624" t="s">
        <v>1248</v>
      </c>
      <c r="D624" t="s">
        <v>1246</v>
      </c>
      <c r="F624" t="s">
        <v>1258</v>
      </c>
      <c r="G624" t="s">
        <v>1742</v>
      </c>
      <c r="H624" t="s">
        <v>1263</v>
      </c>
      <c r="I624" t="str">
        <f t="shared" si="9"/>
        <v>AZ18 WHT06_ol47_not_onMap_prof 1</v>
      </c>
      <c r="K624" t="s">
        <v>1249</v>
      </c>
      <c r="L624" s="28">
        <v>44013</v>
      </c>
      <c r="P624">
        <v>47.373620000000003</v>
      </c>
      <c r="Q624">
        <v>40.748240000000003</v>
      </c>
      <c r="R624">
        <v>0.14649899999999999</v>
      </c>
      <c r="T624">
        <v>12.92314</v>
      </c>
      <c r="V624" s="27">
        <v>3.1635000000000003E-2</v>
      </c>
      <c r="W624">
        <v>2.7369999999999998E-2</v>
      </c>
      <c r="X624">
        <v>1.3269E-2</v>
      </c>
      <c r="Y624">
        <v>0.16952700000000001</v>
      </c>
      <c r="Z624">
        <v>0.323125</v>
      </c>
      <c r="AA624">
        <v>101.7564</v>
      </c>
      <c r="AB624" s="10">
        <v>86.727883778122077</v>
      </c>
      <c r="AD624" s="27">
        <v>-12771.8</v>
      </c>
      <c r="AE624">
        <v>-3185.3</v>
      </c>
      <c r="AF624">
        <v>20</v>
      </c>
      <c r="AP624">
        <v>131.89680701323729</v>
      </c>
    </row>
    <row r="625" spans="1:43" hidden="1" x14ac:dyDescent="0.2">
      <c r="A625" s="24" t="s">
        <v>1155</v>
      </c>
      <c r="B625" t="s">
        <v>1239</v>
      </c>
      <c r="C625" t="s">
        <v>1248</v>
      </c>
      <c r="D625" t="s">
        <v>1246</v>
      </c>
      <c r="F625" t="s">
        <v>1258</v>
      </c>
      <c r="G625" t="s">
        <v>1742</v>
      </c>
      <c r="H625" t="s">
        <v>1263</v>
      </c>
      <c r="I625" t="str">
        <f t="shared" si="9"/>
        <v>AZ18 WHT06_ol47_not_onMap_prof 1</v>
      </c>
      <c r="K625" t="s">
        <v>1249</v>
      </c>
      <c r="L625" s="28">
        <v>44013</v>
      </c>
      <c r="P625">
        <v>47.34543</v>
      </c>
      <c r="Q625">
        <v>40.814190000000004</v>
      </c>
      <c r="R625">
        <v>0.13846800000000001</v>
      </c>
      <c r="T625">
        <v>12.885680000000001</v>
      </c>
      <c r="V625" s="27">
        <v>3.0360000000000002E-2</v>
      </c>
      <c r="W625">
        <v>2.5621000000000001E-2</v>
      </c>
      <c r="X625">
        <v>1.4763999999999999E-2</v>
      </c>
      <c r="Y625">
        <v>0.16533300000000001</v>
      </c>
      <c r="Z625">
        <v>0.33186300000000002</v>
      </c>
      <c r="AA625">
        <v>101.7517</v>
      </c>
      <c r="AB625" s="10">
        <v>86.75442347377691</v>
      </c>
      <c r="AD625" s="27">
        <v>-12777.1</v>
      </c>
      <c r="AE625">
        <v>-3186.8</v>
      </c>
      <c r="AF625">
        <v>20</v>
      </c>
      <c r="AP625">
        <v>137.4049827548065</v>
      </c>
    </row>
    <row r="626" spans="1:43" hidden="1" x14ac:dyDescent="0.2">
      <c r="A626" s="24" t="s">
        <v>1156</v>
      </c>
      <c r="B626" t="s">
        <v>1239</v>
      </c>
      <c r="C626" t="s">
        <v>1248</v>
      </c>
      <c r="D626" t="s">
        <v>1246</v>
      </c>
      <c r="F626" t="s">
        <v>1258</v>
      </c>
      <c r="G626" t="s">
        <v>1742</v>
      </c>
      <c r="H626" t="s">
        <v>1263</v>
      </c>
      <c r="I626" t="str">
        <f t="shared" si="9"/>
        <v>AZ18 WHT06_ol47_not_onMap_prof 1</v>
      </c>
      <c r="K626" t="s">
        <v>1249</v>
      </c>
      <c r="L626" s="28">
        <v>44013</v>
      </c>
      <c r="P626">
        <v>47.539940000000001</v>
      </c>
      <c r="Q626">
        <v>40.799700000000001</v>
      </c>
      <c r="R626">
        <v>0.13472999999999999</v>
      </c>
      <c r="T626">
        <v>12.61603</v>
      </c>
      <c r="V626" s="27">
        <v>2.1267999999999999E-2</v>
      </c>
      <c r="W626">
        <v>3.1408999999999999E-2</v>
      </c>
      <c r="X626">
        <v>1.1997000000000001E-2</v>
      </c>
      <c r="Y626">
        <v>0.18127299999999999</v>
      </c>
      <c r="Z626">
        <v>0.33546599999999999</v>
      </c>
      <c r="AA626">
        <v>101.6718</v>
      </c>
      <c r="AB626" s="10">
        <v>87.041870167693816</v>
      </c>
      <c r="AD626" s="27">
        <v>-12782.3</v>
      </c>
      <c r="AE626">
        <v>-3188.3</v>
      </c>
      <c r="AF626">
        <v>20</v>
      </c>
      <c r="AP626">
        <v>142.81700640589938</v>
      </c>
    </row>
    <row r="627" spans="1:43" hidden="1" x14ac:dyDescent="0.2">
      <c r="A627" s="24" t="s">
        <v>1157</v>
      </c>
      <c r="B627" t="s">
        <v>1239</v>
      </c>
      <c r="C627" t="s">
        <v>1248</v>
      </c>
      <c r="D627" t="s">
        <v>1246</v>
      </c>
      <c r="F627" t="s">
        <v>1258</v>
      </c>
      <c r="G627" t="s">
        <v>1742</v>
      </c>
      <c r="H627" t="s">
        <v>1263</v>
      </c>
      <c r="I627" t="str">
        <f t="shared" si="9"/>
        <v>AZ18 WHT06_ol47_not_onMap_prof 1</v>
      </c>
      <c r="K627" t="s">
        <v>1249</v>
      </c>
      <c r="L627" s="28">
        <v>44013</v>
      </c>
      <c r="P627">
        <v>47.556080000000001</v>
      </c>
      <c r="Q627">
        <v>40.744320000000002</v>
      </c>
      <c r="R627">
        <v>0.12978899999999999</v>
      </c>
      <c r="T627">
        <v>12.611050000000001</v>
      </c>
      <c r="V627" s="27">
        <v>3.1310999999999999E-2</v>
      </c>
      <c r="W627">
        <v>2.6467999999999998E-2</v>
      </c>
      <c r="X627">
        <v>1.4685E-2</v>
      </c>
      <c r="Y627">
        <v>0.16350100000000001</v>
      </c>
      <c r="Z627">
        <v>0.34525</v>
      </c>
      <c r="AA627">
        <v>101.6225</v>
      </c>
      <c r="AB627" s="10">
        <v>87.050150437984513</v>
      </c>
      <c r="AD627" s="27">
        <v>-12787.6</v>
      </c>
      <c r="AE627">
        <v>-3189.8</v>
      </c>
      <c r="AF627">
        <v>20</v>
      </c>
      <c r="AP627">
        <v>148.32518214746858</v>
      </c>
    </row>
    <row r="628" spans="1:43" hidden="1" x14ac:dyDescent="0.2">
      <c r="A628" s="24" t="s">
        <v>1158</v>
      </c>
      <c r="B628" t="s">
        <v>1239</v>
      </c>
      <c r="C628" t="s">
        <v>1248</v>
      </c>
      <c r="D628" t="s">
        <v>1246</v>
      </c>
      <c r="F628" t="s">
        <v>1258</v>
      </c>
      <c r="G628" t="s">
        <v>1742</v>
      </c>
      <c r="H628" t="s">
        <v>1263</v>
      </c>
      <c r="I628" t="str">
        <f t="shared" si="9"/>
        <v>AZ18 WHT06_ol47_not_onMap_prof 1</v>
      </c>
      <c r="K628" t="s">
        <v>1249</v>
      </c>
      <c r="L628" s="28">
        <v>44013</v>
      </c>
      <c r="P628">
        <v>47.795940000000002</v>
      </c>
      <c r="Q628">
        <v>40.782029999999999</v>
      </c>
      <c r="R628">
        <v>0.131824</v>
      </c>
      <c r="T628">
        <v>12.48251</v>
      </c>
      <c r="V628" s="27">
        <v>3.3411999999999997E-2</v>
      </c>
      <c r="W628">
        <v>2.8731E-2</v>
      </c>
      <c r="X628">
        <v>1.4257000000000001E-2</v>
      </c>
      <c r="Y628">
        <v>0.19076000000000001</v>
      </c>
      <c r="Z628">
        <v>0.33037300000000003</v>
      </c>
      <c r="AA628">
        <v>101.7898</v>
      </c>
      <c r="AB628" s="10">
        <v>87.221377327165001</v>
      </c>
      <c r="AD628" s="27">
        <v>-12792.9</v>
      </c>
      <c r="AE628">
        <v>-3191.4</v>
      </c>
      <c r="AF628">
        <v>20</v>
      </c>
      <c r="AP628">
        <v>153.86142636173443</v>
      </c>
    </row>
    <row r="629" spans="1:43" hidden="1" x14ac:dyDescent="0.2">
      <c r="A629" s="24" t="s">
        <v>1159</v>
      </c>
      <c r="B629" t="s">
        <v>1239</v>
      </c>
      <c r="C629" t="s">
        <v>1248</v>
      </c>
      <c r="D629" t="s">
        <v>1246</v>
      </c>
      <c r="F629" t="s">
        <v>1258</v>
      </c>
      <c r="G629" t="s">
        <v>1742</v>
      </c>
      <c r="H629" t="s">
        <v>1263</v>
      </c>
      <c r="I629" t="str">
        <f t="shared" si="9"/>
        <v>AZ18 WHT06_ol47_not_onMap_prof 1</v>
      </c>
      <c r="K629" t="s">
        <v>1249</v>
      </c>
      <c r="L629" s="28">
        <v>44013</v>
      </c>
      <c r="P629">
        <v>47.841250000000002</v>
      </c>
      <c r="Q629">
        <v>40.865360000000003</v>
      </c>
      <c r="R629">
        <v>0.130964</v>
      </c>
      <c r="T629">
        <v>12.413629999999999</v>
      </c>
      <c r="V629" s="27">
        <v>2.9729999999999999E-2</v>
      </c>
      <c r="W629">
        <v>2.8948999999999999E-2</v>
      </c>
      <c r="X629">
        <v>1.3181999999999999E-2</v>
      </c>
      <c r="Y629">
        <v>0.178565</v>
      </c>
      <c r="Z629">
        <v>0.33310200000000001</v>
      </c>
      <c r="AA629">
        <v>101.8347</v>
      </c>
      <c r="AB629" s="10">
        <v>87.293445830654775</v>
      </c>
      <c r="AD629" s="27">
        <v>-12798.2</v>
      </c>
      <c r="AE629">
        <v>-3192.9</v>
      </c>
      <c r="AF629">
        <v>20</v>
      </c>
      <c r="AP629">
        <v>159.36960210330363</v>
      </c>
    </row>
    <row r="630" spans="1:43" hidden="1" x14ac:dyDescent="0.2">
      <c r="A630" s="24" t="s">
        <v>1160</v>
      </c>
      <c r="B630" t="s">
        <v>1239</v>
      </c>
      <c r="C630" t="s">
        <v>1248</v>
      </c>
      <c r="D630" t="s">
        <v>1246</v>
      </c>
      <c r="F630" t="s">
        <v>1258</v>
      </c>
      <c r="G630" t="s">
        <v>1742</v>
      </c>
      <c r="H630" t="s">
        <v>1263</v>
      </c>
      <c r="I630" t="str">
        <f t="shared" si="9"/>
        <v>AZ18 WHT06_ol47_not_onMap_prof 1</v>
      </c>
      <c r="K630" t="s">
        <v>1249</v>
      </c>
      <c r="L630" s="28">
        <v>44013</v>
      </c>
      <c r="P630">
        <v>47.886360000000003</v>
      </c>
      <c r="Q630">
        <v>40.855130000000003</v>
      </c>
      <c r="R630">
        <v>0.13206100000000001</v>
      </c>
      <c r="T630">
        <v>12.31068</v>
      </c>
      <c r="V630" s="27">
        <v>3.3319000000000001E-2</v>
      </c>
      <c r="W630">
        <v>2.5998E-2</v>
      </c>
      <c r="X630">
        <v>1.5771E-2</v>
      </c>
      <c r="Y630">
        <v>0.17446300000000001</v>
      </c>
      <c r="Z630">
        <v>0.35732799999999998</v>
      </c>
      <c r="AA630">
        <v>101.7911</v>
      </c>
      <c r="AB630" s="10">
        <v>87.395918090564706</v>
      </c>
      <c r="AD630" s="27">
        <v>-12803.5</v>
      </c>
      <c r="AE630">
        <v>-3194.4</v>
      </c>
      <c r="AF630">
        <v>20</v>
      </c>
      <c r="AP630">
        <v>164.8777778448711</v>
      </c>
    </row>
    <row r="631" spans="1:43" hidden="1" x14ac:dyDescent="0.2">
      <c r="A631" s="24" t="s">
        <v>1161</v>
      </c>
      <c r="B631" t="s">
        <v>1239</v>
      </c>
      <c r="C631" t="s">
        <v>1248</v>
      </c>
      <c r="D631" t="s">
        <v>1246</v>
      </c>
      <c r="F631" t="s">
        <v>1258</v>
      </c>
      <c r="G631" t="s">
        <v>1742</v>
      </c>
      <c r="H631" t="s">
        <v>1263</v>
      </c>
      <c r="I631" t="str">
        <f t="shared" si="9"/>
        <v>AZ18 WHT06_ol47_not_onMap_prof 1</v>
      </c>
      <c r="K631" t="s">
        <v>1249</v>
      </c>
      <c r="L631" s="28">
        <v>44013</v>
      </c>
      <c r="P631">
        <v>48.031950000000002</v>
      </c>
      <c r="Q631">
        <v>40.895580000000002</v>
      </c>
      <c r="R631">
        <v>0.13672599999999999</v>
      </c>
      <c r="T631">
        <v>12.293240000000001</v>
      </c>
      <c r="V631" s="27">
        <v>3.3191999999999999E-2</v>
      </c>
      <c r="W631">
        <v>3.61E-2</v>
      </c>
      <c r="X631">
        <v>2.0410000000000001E-2</v>
      </c>
      <c r="Y631">
        <v>0.159749</v>
      </c>
      <c r="Z631">
        <v>0.36420200000000003</v>
      </c>
      <c r="AA631">
        <v>101.97110000000001</v>
      </c>
      <c r="AB631" s="10">
        <v>87.444894314673434</v>
      </c>
      <c r="AD631" s="27">
        <v>-12808.7</v>
      </c>
      <c r="AE631">
        <v>-3195.9</v>
      </c>
      <c r="AF631">
        <v>20</v>
      </c>
      <c r="AP631">
        <v>170.28980149596572</v>
      </c>
    </row>
    <row r="632" spans="1:43" hidden="1" x14ac:dyDescent="0.2">
      <c r="A632" s="24" t="s">
        <v>1162</v>
      </c>
      <c r="B632" t="s">
        <v>1239</v>
      </c>
      <c r="C632" t="s">
        <v>1248</v>
      </c>
      <c r="D632" t="s">
        <v>1246</v>
      </c>
      <c r="F632" t="s">
        <v>1258</v>
      </c>
      <c r="G632" t="s">
        <v>1742</v>
      </c>
      <c r="H632" t="s">
        <v>1263</v>
      </c>
      <c r="I632" t="str">
        <f t="shared" si="9"/>
        <v>AZ18 WHT06_ol47_not_onMap_prof 1</v>
      </c>
      <c r="K632" t="s">
        <v>1249</v>
      </c>
      <c r="L632" s="28">
        <v>44013</v>
      </c>
      <c r="P632">
        <v>48.000819999999997</v>
      </c>
      <c r="Q632">
        <v>40.873240000000003</v>
      </c>
      <c r="R632">
        <v>0.12789400000000001</v>
      </c>
      <c r="T632">
        <v>12.27506</v>
      </c>
      <c r="V632" s="27">
        <v>3.4673000000000002E-2</v>
      </c>
      <c r="W632">
        <v>2.9807E-2</v>
      </c>
      <c r="X632">
        <v>1.1192000000000001E-2</v>
      </c>
      <c r="Y632">
        <v>0.16192899999999999</v>
      </c>
      <c r="Z632">
        <v>0.36974200000000002</v>
      </c>
      <c r="AA632">
        <v>101.8843</v>
      </c>
      <c r="AB632" s="10">
        <v>87.45401736440428</v>
      </c>
      <c r="AD632" s="27">
        <v>-12814</v>
      </c>
      <c r="AE632">
        <v>-3197.4</v>
      </c>
      <c r="AF632">
        <v>20</v>
      </c>
      <c r="AP632">
        <v>175.79797723753319</v>
      </c>
    </row>
    <row r="633" spans="1:43" hidden="1" x14ac:dyDescent="0.2">
      <c r="A633" s="24" t="s">
        <v>1163</v>
      </c>
      <c r="B633" t="s">
        <v>1239</v>
      </c>
      <c r="C633" t="s">
        <v>1248</v>
      </c>
      <c r="D633" t="s">
        <v>1246</v>
      </c>
      <c r="F633" t="s">
        <v>1258</v>
      </c>
      <c r="G633" t="s">
        <v>1742</v>
      </c>
      <c r="H633" t="s">
        <v>1263</v>
      </c>
      <c r="I633" t="str">
        <f t="shared" si="9"/>
        <v>AZ18 WHT06_ol47_not_onMap_prof 1</v>
      </c>
      <c r="K633" t="s">
        <v>1249</v>
      </c>
      <c r="L633" s="28">
        <v>44013</v>
      </c>
      <c r="P633">
        <v>47.814929999999997</v>
      </c>
      <c r="Q633">
        <v>40.959870000000002</v>
      </c>
      <c r="R633">
        <v>0.129801</v>
      </c>
      <c r="T633">
        <v>12.049239999999999</v>
      </c>
      <c r="V633" s="27">
        <v>3.9921999999999999E-2</v>
      </c>
      <c r="W633">
        <v>3.1489000000000003E-2</v>
      </c>
      <c r="X633">
        <v>1.0494E-2</v>
      </c>
      <c r="Y633">
        <v>0.18037700000000001</v>
      </c>
      <c r="Z633">
        <v>0.35228199999999998</v>
      </c>
      <c r="AA633">
        <v>101.5684</v>
      </c>
      <c r="AB633" s="10">
        <v>87.614286793161227</v>
      </c>
      <c r="AD633" s="27">
        <v>-12819.3</v>
      </c>
      <c r="AE633">
        <v>-3198.9</v>
      </c>
      <c r="AF633">
        <v>20</v>
      </c>
      <c r="AP633">
        <v>181.30615297910066</v>
      </c>
    </row>
    <row r="634" spans="1:43" hidden="1" x14ac:dyDescent="0.2">
      <c r="A634" s="24" t="s">
        <v>1164</v>
      </c>
      <c r="B634" t="s">
        <v>1239</v>
      </c>
      <c r="C634" t="s">
        <v>1248</v>
      </c>
      <c r="D634" t="s">
        <v>1246</v>
      </c>
      <c r="F634" t="s">
        <v>1258</v>
      </c>
      <c r="G634" t="s">
        <v>1742</v>
      </c>
      <c r="H634" t="s">
        <v>1263</v>
      </c>
      <c r="I634" t="str">
        <f t="shared" si="9"/>
        <v>AZ18 WHT06_ol47_not_onMap_prof 1</v>
      </c>
      <c r="K634" t="s">
        <v>1249</v>
      </c>
      <c r="L634" s="28">
        <v>44013</v>
      </c>
      <c r="P634">
        <v>48.118049999999997</v>
      </c>
      <c r="Q634">
        <v>40.880859999999998</v>
      </c>
      <c r="R634">
        <v>0.13328499999999999</v>
      </c>
      <c r="T634">
        <v>12.173489999999999</v>
      </c>
      <c r="V634" s="27">
        <v>3.6062999999999998E-2</v>
      </c>
      <c r="W634">
        <v>2.9321E-2</v>
      </c>
      <c r="X634">
        <v>1.6400999999999999E-2</v>
      </c>
      <c r="Y634">
        <v>0.17585500000000001</v>
      </c>
      <c r="Z634">
        <v>0.354605</v>
      </c>
      <c r="AA634">
        <v>101.9179</v>
      </c>
      <c r="AB634" s="10">
        <v>87.571467437541699</v>
      </c>
      <c r="AD634" s="27">
        <v>-12824.6</v>
      </c>
      <c r="AE634">
        <v>-3200.4</v>
      </c>
      <c r="AF634">
        <v>20</v>
      </c>
      <c r="AP634">
        <v>186.81432872066986</v>
      </c>
    </row>
    <row r="635" spans="1:43" hidden="1" x14ac:dyDescent="0.2">
      <c r="A635" s="24" t="s">
        <v>1165</v>
      </c>
      <c r="B635" t="s">
        <v>1239</v>
      </c>
      <c r="C635" t="s">
        <v>1248</v>
      </c>
      <c r="D635" t="s">
        <v>1246</v>
      </c>
      <c r="F635" t="s">
        <v>1258</v>
      </c>
      <c r="G635" t="s">
        <v>1742</v>
      </c>
      <c r="H635" t="s">
        <v>1263</v>
      </c>
      <c r="I635" t="str">
        <f t="shared" si="9"/>
        <v>AZ18 WHT06_ol47_not_onMap_prof 1</v>
      </c>
      <c r="K635" t="s">
        <v>1249</v>
      </c>
      <c r="L635" s="28">
        <v>44013</v>
      </c>
      <c r="P635">
        <v>48.091880000000003</v>
      </c>
      <c r="Q635">
        <v>40.93242</v>
      </c>
      <c r="R635">
        <v>0.13786300000000001</v>
      </c>
      <c r="T635">
        <v>12.06513</v>
      </c>
      <c r="V635" s="27">
        <v>3.4096000000000001E-2</v>
      </c>
      <c r="W635">
        <v>2.1787000000000001E-2</v>
      </c>
      <c r="X635">
        <v>1.2707E-2</v>
      </c>
      <c r="Y635">
        <v>0.17147999999999999</v>
      </c>
      <c r="Z635">
        <v>0.364533</v>
      </c>
      <c r="AA635">
        <v>101.8319</v>
      </c>
      <c r="AB635" s="10">
        <v>87.662580165802908</v>
      </c>
      <c r="AD635" s="27">
        <v>-12829.9</v>
      </c>
      <c r="AE635">
        <v>-3201.9</v>
      </c>
      <c r="AF635">
        <v>20</v>
      </c>
      <c r="AP635">
        <v>192.32250446223733</v>
      </c>
    </row>
    <row r="636" spans="1:43" hidden="1" x14ac:dyDescent="0.2">
      <c r="A636" s="24" t="s">
        <v>1166</v>
      </c>
      <c r="B636" t="s">
        <v>1239</v>
      </c>
      <c r="C636" t="s">
        <v>1248</v>
      </c>
      <c r="D636" t="s">
        <v>1246</v>
      </c>
      <c r="F636" t="s">
        <v>1258</v>
      </c>
      <c r="G636" t="s">
        <v>1742</v>
      </c>
      <c r="H636" t="s">
        <v>1263</v>
      </c>
      <c r="I636" t="str">
        <f t="shared" si="9"/>
        <v>AZ18 WHT06_ol47_not_onMap_prof 1</v>
      </c>
      <c r="K636" t="s">
        <v>1249</v>
      </c>
      <c r="L636" s="28">
        <v>44013</v>
      </c>
      <c r="P636">
        <v>48.02993</v>
      </c>
      <c r="Q636">
        <v>40.999609999999997</v>
      </c>
      <c r="R636">
        <v>0.13639999999999999</v>
      </c>
      <c r="T636">
        <v>12.21224</v>
      </c>
      <c r="V636" s="27">
        <v>3.3189000000000003E-2</v>
      </c>
      <c r="W636">
        <v>2.6387000000000001E-2</v>
      </c>
      <c r="X636">
        <v>1.0873000000000001E-2</v>
      </c>
      <c r="Y636">
        <v>0.185056</v>
      </c>
      <c r="Z636">
        <v>0.36239100000000002</v>
      </c>
      <c r="AA636">
        <v>101.9961</v>
      </c>
      <c r="AB636" s="10">
        <v>87.516826022422123</v>
      </c>
      <c r="AD636" s="27">
        <v>-12835.2</v>
      </c>
      <c r="AE636">
        <v>-3203.5</v>
      </c>
      <c r="AF636">
        <v>20</v>
      </c>
      <c r="AP636">
        <v>197.85874867650492</v>
      </c>
    </row>
    <row r="637" spans="1:43" hidden="1" x14ac:dyDescent="0.2">
      <c r="A637" s="24" t="s">
        <v>1167</v>
      </c>
      <c r="B637" t="s">
        <v>1239</v>
      </c>
      <c r="C637" t="s">
        <v>1248</v>
      </c>
      <c r="D637" t="s">
        <v>1246</v>
      </c>
      <c r="F637" t="s">
        <v>1258</v>
      </c>
      <c r="G637" t="s">
        <v>1742</v>
      </c>
      <c r="H637" t="s">
        <v>1263</v>
      </c>
      <c r="I637" t="str">
        <f t="shared" si="9"/>
        <v>AZ18 WHT06_ol47_not_onMap_prof 1</v>
      </c>
      <c r="K637" t="s">
        <v>1249</v>
      </c>
      <c r="L637" s="28">
        <v>44013</v>
      </c>
      <c r="P637">
        <v>48.117440000000002</v>
      </c>
      <c r="Q637">
        <v>40.93289</v>
      </c>
      <c r="R637">
        <v>0.13097900000000001</v>
      </c>
      <c r="T637">
        <v>12.20177</v>
      </c>
      <c r="V637" s="27">
        <v>2.9973E-2</v>
      </c>
      <c r="W637">
        <v>2.5399000000000001E-2</v>
      </c>
      <c r="X637">
        <v>1.0232E-2</v>
      </c>
      <c r="Y637">
        <v>0.18473500000000001</v>
      </c>
      <c r="Z637">
        <v>0.36658600000000002</v>
      </c>
      <c r="AA637">
        <v>102</v>
      </c>
      <c r="AB637" s="10">
        <v>87.546060448548147</v>
      </c>
      <c r="AD637" s="27">
        <v>-12840.4</v>
      </c>
      <c r="AE637">
        <v>-3205</v>
      </c>
      <c r="AF637">
        <v>20</v>
      </c>
      <c r="AP637">
        <v>203.2707723275978</v>
      </c>
    </row>
    <row r="638" spans="1:43" hidden="1" x14ac:dyDescent="0.2">
      <c r="A638" s="24" t="s">
        <v>1168</v>
      </c>
      <c r="B638" t="s">
        <v>1239</v>
      </c>
      <c r="C638" t="s">
        <v>1248</v>
      </c>
      <c r="D638" t="s">
        <v>1246</v>
      </c>
      <c r="F638" t="s">
        <v>1258</v>
      </c>
      <c r="G638" t="s">
        <v>1742</v>
      </c>
      <c r="H638" t="s">
        <v>1263</v>
      </c>
      <c r="I638" t="str">
        <f t="shared" si="9"/>
        <v>AZ18 WHT06_ol47_not_onMap_prof 1</v>
      </c>
      <c r="K638" t="s">
        <v>1249</v>
      </c>
      <c r="L638" s="28">
        <v>44013</v>
      </c>
      <c r="P638">
        <v>48.083660000000002</v>
      </c>
      <c r="Q638">
        <v>41.02308</v>
      </c>
      <c r="R638">
        <v>0.143543</v>
      </c>
      <c r="T638">
        <v>12.12124</v>
      </c>
      <c r="V638" s="27">
        <v>3.4583999999999997E-2</v>
      </c>
      <c r="W638">
        <v>2.5437999999999999E-2</v>
      </c>
      <c r="X638">
        <v>1.1183999999999999E-2</v>
      </c>
      <c r="Y638">
        <v>0.17235500000000001</v>
      </c>
      <c r="Z638">
        <v>0.34979199999999999</v>
      </c>
      <c r="AA638">
        <v>101.9649</v>
      </c>
      <c r="AB638" s="10">
        <v>87.610453926729065</v>
      </c>
      <c r="AD638" s="27">
        <v>-12845.7</v>
      </c>
      <c r="AE638">
        <v>-3206.5</v>
      </c>
      <c r="AF638">
        <v>20</v>
      </c>
      <c r="AP638">
        <v>208.778948069167</v>
      </c>
    </row>
    <row r="639" spans="1:43" hidden="1" x14ac:dyDescent="0.2">
      <c r="A639" s="24" t="s">
        <v>1169</v>
      </c>
      <c r="B639" t="s">
        <v>1239</v>
      </c>
      <c r="C639" t="s">
        <v>1248</v>
      </c>
      <c r="D639" t="s">
        <v>1246</v>
      </c>
      <c r="F639" t="s">
        <v>1258</v>
      </c>
      <c r="G639" t="s">
        <v>1742</v>
      </c>
      <c r="H639" t="s">
        <v>1263</v>
      </c>
      <c r="I639" t="str">
        <f>_xlfn.CONCAT(K639,"_",F639,"_",H639)</f>
        <v>AZ18 WHT06_ol47_not_onMap_prof 1</v>
      </c>
      <c r="K639" t="s">
        <v>1249</v>
      </c>
      <c r="L639" s="28">
        <v>44013</v>
      </c>
      <c r="P639">
        <v>47.989280000000001</v>
      </c>
      <c r="Q639">
        <v>40.922899999999998</v>
      </c>
      <c r="R639">
        <v>0.13498599999999999</v>
      </c>
      <c r="T639">
        <v>12.263780000000001</v>
      </c>
      <c r="V639" s="27">
        <v>4.5860999999999999E-2</v>
      </c>
      <c r="W639">
        <v>3.4930000000000003E-2</v>
      </c>
      <c r="X639">
        <v>1.3406E-2</v>
      </c>
      <c r="Y639">
        <v>0.169211</v>
      </c>
      <c r="Z639">
        <v>0.34548699999999999</v>
      </c>
      <c r="AA639">
        <v>101.9198</v>
      </c>
      <c r="AB639" s="10">
        <v>87.461462350649285</v>
      </c>
      <c r="AD639" s="27">
        <v>-12851</v>
      </c>
      <c r="AE639">
        <v>-3208</v>
      </c>
      <c r="AF639">
        <v>20</v>
      </c>
      <c r="AP639">
        <v>214.28712381073447</v>
      </c>
    </row>
    <row r="640" spans="1:43" hidden="1" x14ac:dyDescent="0.2">
      <c r="A640" s="24" t="s">
        <v>1170</v>
      </c>
      <c r="B640" t="s">
        <v>1240</v>
      </c>
      <c r="C640" t="s">
        <v>1248</v>
      </c>
      <c r="D640" t="s">
        <v>1245</v>
      </c>
      <c r="F640" t="s">
        <v>1259</v>
      </c>
      <c r="G640" t="s">
        <v>1742</v>
      </c>
      <c r="H640" t="s">
        <v>1263</v>
      </c>
      <c r="I640" t="str">
        <f t="shared" si="9"/>
        <v>AZ18 WHT06_ol48_prof 1</v>
      </c>
      <c r="K640" t="s">
        <v>1249</v>
      </c>
      <c r="L640" s="28">
        <v>44013</v>
      </c>
      <c r="P640">
        <v>46.275910000000003</v>
      </c>
      <c r="Q640">
        <v>40.700200000000002</v>
      </c>
      <c r="R640">
        <v>0.20733099999999999</v>
      </c>
      <c r="T640">
        <v>14.69336</v>
      </c>
      <c r="V640" s="27">
        <v>1.5041000000000001E-2</v>
      </c>
      <c r="W640">
        <v>1.3093E-2</v>
      </c>
      <c r="X640">
        <v>1.6187E-2</v>
      </c>
      <c r="Y640">
        <v>0.2281</v>
      </c>
      <c r="Z640">
        <v>0.17899799999999999</v>
      </c>
      <c r="AA640">
        <v>102.3282</v>
      </c>
      <c r="AB640" s="10">
        <v>84.880890484545674</v>
      </c>
      <c r="AD640" s="27">
        <v>-18574</v>
      </c>
      <c r="AE640">
        <v>-29875</v>
      </c>
      <c r="AF640">
        <v>25</v>
      </c>
      <c r="AP640">
        <v>0</v>
      </c>
      <c r="AQ640" t="s">
        <v>1791</v>
      </c>
    </row>
    <row r="641" spans="1:43" hidden="1" x14ac:dyDescent="0.2">
      <c r="A641" s="24" t="s">
        <v>1171</v>
      </c>
      <c r="B641" t="s">
        <v>1240</v>
      </c>
      <c r="C641" t="s">
        <v>1248</v>
      </c>
      <c r="D641" t="s">
        <v>1245</v>
      </c>
      <c r="F641" t="s">
        <v>1259</v>
      </c>
      <c r="G641" t="s">
        <v>1742</v>
      </c>
      <c r="H641" t="s">
        <v>1263</v>
      </c>
      <c r="I641" t="str">
        <f t="shared" si="9"/>
        <v>AZ18 WHT06_ol48_prof 1</v>
      </c>
      <c r="K641" t="s">
        <v>1249</v>
      </c>
      <c r="L641" s="28">
        <v>44013</v>
      </c>
      <c r="P641">
        <v>46.284559999999999</v>
      </c>
      <c r="Q641">
        <v>40.751040000000003</v>
      </c>
      <c r="R641">
        <v>0.19709599999999999</v>
      </c>
      <c r="T641">
        <v>14.74098</v>
      </c>
      <c r="V641" s="27">
        <v>2.0598000000000002E-2</v>
      </c>
      <c r="W641">
        <v>1.6522999999999999E-2</v>
      </c>
      <c r="X641">
        <v>2.0993000000000001E-2</v>
      </c>
      <c r="Y641">
        <v>0.18909999999999999</v>
      </c>
      <c r="Z641">
        <v>0.205873</v>
      </c>
      <c r="AA641">
        <v>102.4268</v>
      </c>
      <c r="AB641" s="10">
        <v>84.841722569812262</v>
      </c>
      <c r="AD641" s="27">
        <v>-18575.2</v>
      </c>
      <c r="AE641">
        <v>-29872.7</v>
      </c>
      <c r="AF641">
        <v>25</v>
      </c>
      <c r="AP641">
        <v>2.5942243542142611</v>
      </c>
      <c r="AQ641" t="s">
        <v>1791</v>
      </c>
    </row>
    <row r="642" spans="1:43" hidden="1" x14ac:dyDescent="0.2">
      <c r="A642" s="24" t="s">
        <v>1172</v>
      </c>
      <c r="B642" t="s">
        <v>1240</v>
      </c>
      <c r="C642" t="s">
        <v>1248</v>
      </c>
      <c r="D642" t="s">
        <v>1245</v>
      </c>
      <c r="F642" t="s">
        <v>1259</v>
      </c>
      <c r="G642" t="s">
        <v>1742</v>
      </c>
      <c r="H642" t="s">
        <v>1263</v>
      </c>
      <c r="I642" t="str">
        <f t="shared" si="9"/>
        <v>AZ18 WHT06_ol48_prof 1</v>
      </c>
      <c r="K642" t="s">
        <v>1249</v>
      </c>
      <c r="L642" s="28">
        <v>44013</v>
      </c>
      <c r="P642">
        <v>46.362879999999997</v>
      </c>
      <c r="Q642">
        <v>40.799680000000002</v>
      </c>
      <c r="R642">
        <v>0.18791099999999999</v>
      </c>
      <c r="T642">
        <v>14.61647</v>
      </c>
      <c r="V642" s="27">
        <v>1.4696000000000001E-2</v>
      </c>
      <c r="W642">
        <v>1.8991000000000001E-2</v>
      </c>
      <c r="X642">
        <v>1.7423000000000001E-2</v>
      </c>
      <c r="Y642">
        <v>0.17052300000000001</v>
      </c>
      <c r="Z642">
        <v>0.19631999999999999</v>
      </c>
      <c r="AA642">
        <v>102.3849</v>
      </c>
      <c r="AB642" s="10">
        <v>84.972101327466291</v>
      </c>
      <c r="AD642" s="27">
        <v>-18576.3</v>
      </c>
      <c r="AE642">
        <v>-29870.400000000001</v>
      </c>
      <c r="AF642">
        <v>25</v>
      </c>
      <c r="AP642">
        <v>5.1437341110093691</v>
      </c>
      <c r="AQ642" t="s">
        <v>1791</v>
      </c>
    </row>
    <row r="643" spans="1:43" hidden="1" x14ac:dyDescent="0.2">
      <c r="A643" s="24" t="s">
        <v>1173</v>
      </c>
      <c r="B643" t="s">
        <v>1240</v>
      </c>
      <c r="C643" t="s">
        <v>1248</v>
      </c>
      <c r="D643" t="s">
        <v>1245</v>
      </c>
      <c r="F643" t="s">
        <v>1259</v>
      </c>
      <c r="G643" t="s">
        <v>1742</v>
      </c>
      <c r="H643" t="s">
        <v>1263</v>
      </c>
      <c r="I643" t="str">
        <f t="shared" ref="I643:I706" si="10">_xlfn.CONCAT(K643,"_",F643,"_",H643)</f>
        <v>AZ18 WHT06_ol48_prof 1</v>
      </c>
      <c r="K643" t="s">
        <v>1249</v>
      </c>
      <c r="L643" s="28">
        <v>44013</v>
      </c>
      <c r="P643">
        <v>46.21208</v>
      </c>
      <c r="Q643">
        <v>40.858600000000003</v>
      </c>
      <c r="R643">
        <v>0.18501899999999999</v>
      </c>
      <c r="T643">
        <v>14.594189999999999</v>
      </c>
      <c r="V643" s="27">
        <v>7.8890000000000002E-3</v>
      </c>
      <c r="W643">
        <v>1.7246000000000001E-2</v>
      </c>
      <c r="X643">
        <v>2.2653E-2</v>
      </c>
      <c r="Y643">
        <v>0.231239</v>
      </c>
      <c r="Z643">
        <v>0.199485</v>
      </c>
      <c r="AA643">
        <v>102.3284</v>
      </c>
      <c r="AB643" s="10">
        <v>84.94996105817377</v>
      </c>
      <c r="AD643" s="27">
        <v>-18577.5</v>
      </c>
      <c r="AE643">
        <v>-29868.1</v>
      </c>
      <c r="AF643">
        <v>25</v>
      </c>
      <c r="AP643">
        <v>7.7379584652268552</v>
      </c>
      <c r="AQ643" t="s">
        <v>1791</v>
      </c>
    </row>
    <row r="644" spans="1:43" hidden="1" x14ac:dyDescent="0.2">
      <c r="A644" s="24" t="s">
        <v>1174</v>
      </c>
      <c r="B644" t="s">
        <v>1240</v>
      </c>
      <c r="C644" t="s">
        <v>1248</v>
      </c>
      <c r="D644" t="s">
        <v>1245</v>
      </c>
      <c r="F644" t="s">
        <v>1259</v>
      </c>
      <c r="G644" t="s">
        <v>1742</v>
      </c>
      <c r="H644" t="s">
        <v>1263</v>
      </c>
      <c r="I644" t="str">
        <f t="shared" si="10"/>
        <v>AZ18 WHT06_ol48_prof 1</v>
      </c>
      <c r="K644" t="s">
        <v>1249</v>
      </c>
      <c r="L644" s="28">
        <v>44013</v>
      </c>
      <c r="P644">
        <v>46.382190000000001</v>
      </c>
      <c r="Q644">
        <v>40.664479999999998</v>
      </c>
      <c r="R644">
        <v>0.187471</v>
      </c>
      <c r="T644">
        <v>14.49755</v>
      </c>
      <c r="V644" s="27">
        <v>1.5003000000000001E-2</v>
      </c>
      <c r="W644">
        <v>1.308E-2</v>
      </c>
      <c r="X644">
        <v>2.2395999999999999E-2</v>
      </c>
      <c r="Y644">
        <v>0.18385899999999999</v>
      </c>
      <c r="Z644">
        <v>0.20318</v>
      </c>
      <c r="AA644">
        <v>102.1692</v>
      </c>
      <c r="AB644" s="10">
        <v>85.081402462079041</v>
      </c>
      <c r="AD644" s="27">
        <v>-18578.599999999999</v>
      </c>
      <c r="AE644">
        <v>-29865.8</v>
      </c>
      <c r="AF644">
        <v>25</v>
      </c>
      <c r="AP644">
        <v>10.287468222021964</v>
      </c>
      <c r="AQ644" t="s">
        <v>1791</v>
      </c>
    </row>
    <row r="645" spans="1:43" hidden="1" x14ac:dyDescent="0.2">
      <c r="A645" s="24" t="s">
        <v>1175</v>
      </c>
      <c r="B645" t="s">
        <v>1240</v>
      </c>
      <c r="C645" t="s">
        <v>1248</v>
      </c>
      <c r="D645" t="s">
        <v>1245</v>
      </c>
      <c r="F645" t="s">
        <v>1259</v>
      </c>
      <c r="G645" t="s">
        <v>1742</v>
      </c>
      <c r="H645" t="s">
        <v>1263</v>
      </c>
      <c r="I645" t="str">
        <f t="shared" si="10"/>
        <v>AZ18 WHT06_ol48_prof 1</v>
      </c>
      <c r="K645" t="s">
        <v>1249</v>
      </c>
      <c r="L645" s="28">
        <v>44013</v>
      </c>
      <c r="P645">
        <v>46.586770000000001</v>
      </c>
      <c r="Q645">
        <v>40.857320000000001</v>
      </c>
      <c r="R645">
        <v>0.18001600000000001</v>
      </c>
      <c r="T645">
        <v>14.35425</v>
      </c>
      <c r="V645" s="27">
        <v>1.6854999999999998E-2</v>
      </c>
      <c r="W645">
        <v>1.1809999999999999E-2</v>
      </c>
      <c r="X645">
        <v>1.7451000000000001E-2</v>
      </c>
      <c r="Y645">
        <v>0.206427</v>
      </c>
      <c r="Z645">
        <v>0.21110000000000001</v>
      </c>
      <c r="AA645">
        <v>102.44199999999999</v>
      </c>
      <c r="AB645" s="10">
        <v>85.26243502457956</v>
      </c>
      <c r="AD645" s="27">
        <v>-18579.8</v>
      </c>
      <c r="AE645">
        <v>-29863.5</v>
      </c>
      <c r="AF645">
        <v>25</v>
      </c>
      <c r="AP645">
        <v>12.881692576236226</v>
      </c>
      <c r="AQ645" t="s">
        <v>1791</v>
      </c>
    </row>
    <row r="646" spans="1:43" hidden="1" x14ac:dyDescent="0.2">
      <c r="A646" s="24" t="s">
        <v>1176</v>
      </c>
      <c r="B646" t="s">
        <v>1240</v>
      </c>
      <c r="C646" t="s">
        <v>1248</v>
      </c>
      <c r="D646" t="s">
        <v>1245</v>
      </c>
      <c r="F646" t="s">
        <v>1259</v>
      </c>
      <c r="G646" t="s">
        <v>1742</v>
      </c>
      <c r="H646" t="s">
        <v>1263</v>
      </c>
      <c r="I646" t="str">
        <f t="shared" si="10"/>
        <v>AZ18 WHT06_ol48_prof 1</v>
      </c>
      <c r="K646" t="s">
        <v>1249</v>
      </c>
      <c r="L646" s="28">
        <v>44013</v>
      </c>
      <c r="P646">
        <v>46.671950000000002</v>
      </c>
      <c r="Q646">
        <v>40.721580000000003</v>
      </c>
      <c r="R646">
        <v>0.17447699999999999</v>
      </c>
      <c r="T646">
        <v>14.08235</v>
      </c>
      <c r="V646" s="27">
        <v>1.7469999999999999E-2</v>
      </c>
      <c r="W646">
        <v>9.9810000000000003E-3</v>
      </c>
      <c r="X646">
        <v>1.3703999999999999E-2</v>
      </c>
      <c r="Y646">
        <v>0.211175</v>
      </c>
      <c r="Z646">
        <v>0.213671</v>
      </c>
      <c r="AA646">
        <v>102.1164</v>
      </c>
      <c r="AB646" s="10">
        <v>85.523754027582896</v>
      </c>
      <c r="AD646" s="27">
        <v>-18580.900000000001</v>
      </c>
      <c r="AE646">
        <v>-29861.200000000001</v>
      </c>
      <c r="AF646">
        <v>25</v>
      </c>
      <c r="AP646">
        <v>15.431202333032903</v>
      </c>
      <c r="AQ646" t="s">
        <v>1791</v>
      </c>
    </row>
    <row r="647" spans="1:43" hidden="1" x14ac:dyDescent="0.2">
      <c r="A647" s="24" t="s">
        <v>1177</v>
      </c>
      <c r="B647" t="s">
        <v>1240</v>
      </c>
      <c r="C647" t="s">
        <v>1248</v>
      </c>
      <c r="D647" t="s">
        <v>1245</v>
      </c>
      <c r="F647" t="s">
        <v>1259</v>
      </c>
      <c r="G647" t="s">
        <v>1742</v>
      </c>
      <c r="H647" t="s">
        <v>1263</v>
      </c>
      <c r="I647" t="str">
        <f t="shared" si="10"/>
        <v>AZ18 WHT06_ol48_prof 1</v>
      </c>
      <c r="K647" t="s">
        <v>1249</v>
      </c>
      <c r="L647" s="28">
        <v>44013</v>
      </c>
      <c r="P647">
        <v>47.067070000000001</v>
      </c>
      <c r="Q647">
        <v>40.81512</v>
      </c>
      <c r="R647">
        <v>0.14169200000000001</v>
      </c>
      <c r="T647">
        <v>13.58352</v>
      </c>
      <c r="V647" s="27">
        <v>4.803E-3</v>
      </c>
      <c r="W647">
        <v>1.2631E-2</v>
      </c>
      <c r="X647">
        <v>1.6244999999999999E-2</v>
      </c>
      <c r="Y647">
        <v>0.196072</v>
      </c>
      <c r="Z647">
        <v>0.23901</v>
      </c>
      <c r="AA647">
        <v>102.0762</v>
      </c>
      <c r="AB647" s="10">
        <v>86.065971715158156</v>
      </c>
      <c r="AD647" s="27">
        <v>-18582.099999999999</v>
      </c>
      <c r="AE647">
        <v>-29858.9</v>
      </c>
      <c r="AF647">
        <v>25</v>
      </c>
      <c r="AP647">
        <v>18.025426687245481</v>
      </c>
    </row>
    <row r="648" spans="1:43" hidden="1" x14ac:dyDescent="0.2">
      <c r="A648" s="24" t="s">
        <v>1178</v>
      </c>
      <c r="B648" t="s">
        <v>1240</v>
      </c>
      <c r="C648" t="s">
        <v>1248</v>
      </c>
      <c r="D648" t="s">
        <v>1245</v>
      </c>
      <c r="F648" t="s">
        <v>1259</v>
      </c>
      <c r="G648" t="s">
        <v>1742</v>
      </c>
      <c r="H648" t="s">
        <v>1263</v>
      </c>
      <c r="I648" t="str">
        <f t="shared" si="10"/>
        <v>AZ18 WHT06_ol48_prof 1</v>
      </c>
      <c r="K648" t="s">
        <v>1249</v>
      </c>
      <c r="L648" s="28">
        <v>44013</v>
      </c>
      <c r="P648">
        <v>47.311140000000002</v>
      </c>
      <c r="Q648">
        <v>40.95767</v>
      </c>
      <c r="R648">
        <v>0.12726100000000001</v>
      </c>
      <c r="T648">
        <v>13.459490000000001</v>
      </c>
      <c r="V648" s="27">
        <v>1.3764E-2</v>
      </c>
      <c r="W648">
        <v>5.1359999999999999E-3</v>
      </c>
      <c r="X648">
        <v>1.4010999999999999E-2</v>
      </c>
      <c r="Y648">
        <v>0.19728399999999999</v>
      </c>
      <c r="Z648">
        <v>0.236178</v>
      </c>
      <c r="AA648">
        <v>102.3219</v>
      </c>
      <c r="AB648" s="10">
        <v>86.237118361820563</v>
      </c>
      <c r="AD648" s="27">
        <v>-18583.2</v>
      </c>
      <c r="AE648">
        <v>-29856.5</v>
      </c>
      <c r="AF648">
        <v>25</v>
      </c>
      <c r="AP648">
        <v>20.665502443736532</v>
      </c>
    </row>
    <row r="649" spans="1:43" hidden="1" x14ac:dyDescent="0.2">
      <c r="A649" s="24" t="s">
        <v>1179</v>
      </c>
      <c r="B649" t="s">
        <v>1240</v>
      </c>
      <c r="C649" t="s">
        <v>1248</v>
      </c>
      <c r="D649" t="s">
        <v>1245</v>
      </c>
      <c r="F649" t="s">
        <v>1259</v>
      </c>
      <c r="G649" t="s">
        <v>1742</v>
      </c>
      <c r="H649" t="s">
        <v>1263</v>
      </c>
      <c r="I649" t="str">
        <f t="shared" si="10"/>
        <v>AZ18 WHT06_ol48_prof 1</v>
      </c>
      <c r="K649" t="s">
        <v>1249</v>
      </c>
      <c r="L649" s="28">
        <v>44013</v>
      </c>
      <c r="P649">
        <v>47.439230000000002</v>
      </c>
      <c r="Q649">
        <v>40.919139999999999</v>
      </c>
      <c r="R649">
        <v>0.117767</v>
      </c>
      <c r="T649">
        <v>13.36397</v>
      </c>
      <c r="V649" s="27">
        <v>6.3330000000000001E-3</v>
      </c>
      <c r="W649">
        <v>4.4970000000000001E-3</v>
      </c>
      <c r="X649">
        <v>1.0525E-2</v>
      </c>
      <c r="Y649">
        <v>0.19813700000000001</v>
      </c>
      <c r="Z649">
        <v>0.26632899999999998</v>
      </c>
      <c r="AA649">
        <v>102.3259</v>
      </c>
      <c r="AB649" s="10">
        <v>86.353329249566812</v>
      </c>
      <c r="AD649" s="27">
        <v>-18584.400000000001</v>
      </c>
      <c r="AE649">
        <v>-29854.2</v>
      </c>
      <c r="AF649">
        <v>25</v>
      </c>
      <c r="AP649">
        <v>23.259726797950794</v>
      </c>
    </row>
    <row r="650" spans="1:43" hidden="1" x14ac:dyDescent="0.2">
      <c r="A650" s="24" t="s">
        <v>1180</v>
      </c>
      <c r="B650" t="s">
        <v>1240</v>
      </c>
      <c r="C650" t="s">
        <v>1248</v>
      </c>
      <c r="D650" t="s">
        <v>1245</v>
      </c>
      <c r="F650" t="s">
        <v>1259</v>
      </c>
      <c r="G650" t="s">
        <v>1742</v>
      </c>
      <c r="H650" t="s">
        <v>1263</v>
      </c>
      <c r="I650" t="str">
        <f t="shared" si="10"/>
        <v>AZ18 WHT06_ol48_prof 1</v>
      </c>
      <c r="K650" t="s">
        <v>1249</v>
      </c>
      <c r="L650" s="28">
        <v>44013</v>
      </c>
      <c r="P650">
        <v>47.638739999999999</v>
      </c>
      <c r="Q650">
        <v>41.110550000000003</v>
      </c>
      <c r="R650">
        <v>0.10111299999999999</v>
      </c>
      <c r="T650">
        <v>12.975720000000001</v>
      </c>
      <c r="V650" s="27">
        <v>2.797E-3</v>
      </c>
      <c r="W650">
        <v>3.6259999999999999E-3</v>
      </c>
      <c r="X650">
        <v>8.5990000000000007E-3</v>
      </c>
      <c r="Y650">
        <v>0.15989700000000001</v>
      </c>
      <c r="Z650">
        <v>0.27454699999999999</v>
      </c>
      <c r="AA650">
        <v>102.2756</v>
      </c>
      <c r="AB650" s="10">
        <v>86.745368538925149</v>
      </c>
      <c r="AD650" s="27">
        <v>-18585.5</v>
      </c>
      <c r="AE650">
        <v>-29851.9</v>
      </c>
      <c r="AF650">
        <v>25</v>
      </c>
      <c r="AP650">
        <v>25.809236554745901</v>
      </c>
    </row>
    <row r="651" spans="1:43" hidden="1" x14ac:dyDescent="0.2">
      <c r="A651" s="24" t="s">
        <v>1181</v>
      </c>
      <c r="B651" t="s">
        <v>1240</v>
      </c>
      <c r="C651" t="s">
        <v>1248</v>
      </c>
      <c r="D651" t="s">
        <v>1245</v>
      </c>
      <c r="F651" t="s">
        <v>1259</v>
      </c>
      <c r="G651" t="s">
        <v>1742</v>
      </c>
      <c r="H651" t="s">
        <v>1263</v>
      </c>
      <c r="I651" t="str">
        <f t="shared" si="10"/>
        <v>AZ18 WHT06_ol48_prof 1</v>
      </c>
      <c r="K651" t="s">
        <v>1249</v>
      </c>
      <c r="L651" s="28">
        <v>44013</v>
      </c>
      <c r="P651">
        <v>47.832979999999999</v>
      </c>
      <c r="Q651">
        <v>41.065179999999998</v>
      </c>
      <c r="R651">
        <v>7.5859999999999997E-2</v>
      </c>
      <c r="T651">
        <v>12.671329999999999</v>
      </c>
      <c r="V651" s="27"/>
      <c r="X651">
        <v>9.3039999999999998E-3</v>
      </c>
      <c r="Y651">
        <v>0.15135100000000001</v>
      </c>
      <c r="Z651">
        <v>0.28064800000000001</v>
      </c>
      <c r="AA651">
        <v>102.08669999999999</v>
      </c>
      <c r="AB651" s="10">
        <v>87.061839162226235</v>
      </c>
      <c r="AD651" s="27">
        <v>-18586.7</v>
      </c>
      <c r="AE651">
        <v>-29849.599999999999</v>
      </c>
      <c r="AF651">
        <v>25</v>
      </c>
      <c r="AP651">
        <v>28.403460908963389</v>
      </c>
    </row>
    <row r="652" spans="1:43" hidden="1" x14ac:dyDescent="0.2">
      <c r="A652" s="24" t="s">
        <v>1182</v>
      </c>
      <c r="B652" t="s">
        <v>1240</v>
      </c>
      <c r="C652" t="s">
        <v>1248</v>
      </c>
      <c r="D652" t="s">
        <v>1245</v>
      </c>
      <c r="F652" t="s">
        <v>1259</v>
      </c>
      <c r="G652" t="s">
        <v>1742</v>
      </c>
      <c r="H652" t="s">
        <v>1263</v>
      </c>
      <c r="I652" t="str">
        <f t="shared" si="10"/>
        <v>AZ18 WHT06_ol48_prof 1</v>
      </c>
      <c r="K652" t="s">
        <v>1249</v>
      </c>
      <c r="L652" s="28">
        <v>44013</v>
      </c>
      <c r="P652">
        <v>48.182899999999997</v>
      </c>
      <c r="Q652">
        <v>41.174489999999999</v>
      </c>
      <c r="R652">
        <v>7.1193000000000006E-2</v>
      </c>
      <c r="T652">
        <v>12.45112</v>
      </c>
      <c r="V652" s="27">
        <v>6.5389999999999997E-3</v>
      </c>
      <c r="W652">
        <v>4.9519999999999998E-3</v>
      </c>
      <c r="X652">
        <v>7.8759999999999993E-3</v>
      </c>
      <c r="Y652">
        <v>0.176457</v>
      </c>
      <c r="Z652">
        <v>0.301317</v>
      </c>
      <c r="AA652">
        <v>102.3768</v>
      </c>
      <c r="AB652" s="10">
        <v>87.338852233460827</v>
      </c>
      <c r="AD652" s="27">
        <v>-18587.900000000001</v>
      </c>
      <c r="AE652">
        <v>-29847.3</v>
      </c>
      <c r="AF652">
        <v>25</v>
      </c>
      <c r="AP652">
        <v>30.997685263177651</v>
      </c>
    </row>
    <row r="653" spans="1:43" hidden="1" x14ac:dyDescent="0.2">
      <c r="A653" s="24" t="s">
        <v>1183</v>
      </c>
      <c r="B653" t="s">
        <v>1240</v>
      </c>
      <c r="C653" t="s">
        <v>1248</v>
      </c>
      <c r="D653" t="s">
        <v>1245</v>
      </c>
      <c r="F653" t="s">
        <v>1259</v>
      </c>
      <c r="G653" t="s">
        <v>1742</v>
      </c>
      <c r="H653" t="s">
        <v>1263</v>
      </c>
      <c r="I653" t="str">
        <f t="shared" si="10"/>
        <v>AZ18 WHT06_ol48_prof 1</v>
      </c>
      <c r="K653" t="s">
        <v>1249</v>
      </c>
      <c r="L653" s="28">
        <v>44013</v>
      </c>
      <c r="P653">
        <v>48.471029999999999</v>
      </c>
      <c r="Q653">
        <v>41.166400000000003</v>
      </c>
      <c r="R653">
        <v>6.0440000000000001E-2</v>
      </c>
      <c r="T653">
        <v>12.01798</v>
      </c>
      <c r="V653" s="27">
        <v>2.676E-3</v>
      </c>
      <c r="X653">
        <v>1.6841999999999999E-2</v>
      </c>
      <c r="Y653">
        <v>0.1671</v>
      </c>
      <c r="Z653">
        <v>0.33200000000000002</v>
      </c>
      <c r="AA653">
        <v>102.2345</v>
      </c>
      <c r="AB653" s="10">
        <v>87.789287781630577</v>
      </c>
      <c r="AD653" s="27">
        <v>-18589</v>
      </c>
      <c r="AE653">
        <v>-29845</v>
      </c>
      <c r="AF653">
        <v>25</v>
      </c>
      <c r="AP653">
        <v>33.547195019972762</v>
      </c>
    </row>
    <row r="654" spans="1:43" hidden="1" x14ac:dyDescent="0.2">
      <c r="A654" s="24" t="s">
        <v>1184</v>
      </c>
      <c r="B654" t="s">
        <v>1240</v>
      </c>
      <c r="C654" t="s">
        <v>1248</v>
      </c>
      <c r="D654" t="s">
        <v>1245</v>
      </c>
      <c r="F654" t="s">
        <v>1259</v>
      </c>
      <c r="G654" t="s">
        <v>1742</v>
      </c>
      <c r="H654" t="s">
        <v>1263</v>
      </c>
      <c r="I654" t="str">
        <f t="shared" si="10"/>
        <v>AZ18 WHT06_ol48_prof 1</v>
      </c>
      <c r="K654" t="s">
        <v>1249</v>
      </c>
      <c r="L654" s="28">
        <v>44013</v>
      </c>
      <c r="P654">
        <v>48.567839999999997</v>
      </c>
      <c r="Q654">
        <v>41.134079999999997</v>
      </c>
      <c r="R654">
        <v>4.5286E-2</v>
      </c>
      <c r="T654">
        <v>11.908899999999999</v>
      </c>
      <c r="V654" s="27">
        <v>4.79E-3</v>
      </c>
      <c r="X654">
        <v>1.6506E-2</v>
      </c>
      <c r="Y654">
        <v>0.15881999999999999</v>
      </c>
      <c r="Z654">
        <v>0.31764999999999999</v>
      </c>
      <c r="AA654">
        <v>102.15389999999999</v>
      </c>
      <c r="AB654" s="10">
        <v>87.907923505897799</v>
      </c>
      <c r="AD654" s="27">
        <v>-18590.2</v>
      </c>
      <c r="AE654">
        <v>-29842.7</v>
      </c>
      <c r="AF654">
        <v>25</v>
      </c>
      <c r="AP654">
        <v>36.141419374187024</v>
      </c>
    </row>
    <row r="655" spans="1:43" hidden="1" x14ac:dyDescent="0.2">
      <c r="A655" s="24" t="s">
        <v>1185</v>
      </c>
      <c r="B655" t="s">
        <v>1240</v>
      </c>
      <c r="C655" t="s">
        <v>1248</v>
      </c>
      <c r="D655" t="s">
        <v>1245</v>
      </c>
      <c r="F655" t="s">
        <v>1259</v>
      </c>
      <c r="G655" t="s">
        <v>1742</v>
      </c>
      <c r="H655" t="s">
        <v>1263</v>
      </c>
      <c r="I655" t="str">
        <f t="shared" si="10"/>
        <v>AZ18 WHT06_ol48_prof 1</v>
      </c>
      <c r="K655" t="s">
        <v>1249</v>
      </c>
      <c r="L655" s="28">
        <v>44013</v>
      </c>
      <c r="P655">
        <v>48.513739999999999</v>
      </c>
      <c r="Q655">
        <v>41.15793</v>
      </c>
      <c r="R655">
        <v>5.117E-2</v>
      </c>
      <c r="T655">
        <v>11.71336</v>
      </c>
      <c r="V655" s="27">
        <v>2.6220000000000002E-3</v>
      </c>
      <c r="X655">
        <v>1.7575E-2</v>
      </c>
      <c r="Y655">
        <v>0.15997900000000001</v>
      </c>
      <c r="Z655">
        <v>0.32666800000000001</v>
      </c>
      <c r="AA655">
        <v>101.9431</v>
      </c>
      <c r="AB655" s="10">
        <v>88.071102640853198</v>
      </c>
      <c r="AD655" s="27">
        <v>-18591.3</v>
      </c>
      <c r="AE655">
        <v>-29840.400000000001</v>
      </c>
      <c r="AF655">
        <v>25</v>
      </c>
      <c r="AP655">
        <v>38.690929130982134</v>
      </c>
    </row>
    <row r="656" spans="1:43" hidden="1" x14ac:dyDescent="0.2">
      <c r="A656" s="24" t="s">
        <v>1186</v>
      </c>
      <c r="B656" t="s">
        <v>1240</v>
      </c>
      <c r="C656" t="s">
        <v>1248</v>
      </c>
      <c r="D656" t="s">
        <v>1245</v>
      </c>
      <c r="F656" t="s">
        <v>1259</v>
      </c>
      <c r="G656" t="s">
        <v>1742</v>
      </c>
      <c r="H656" t="s">
        <v>1263</v>
      </c>
      <c r="I656" t="str">
        <f t="shared" si="10"/>
        <v>AZ18 WHT06_ol48_prof 1</v>
      </c>
      <c r="K656" t="s">
        <v>1249</v>
      </c>
      <c r="L656" s="28">
        <v>44013</v>
      </c>
      <c r="P656">
        <v>48.611750000000001</v>
      </c>
      <c r="Q656">
        <v>41.203830000000004</v>
      </c>
      <c r="R656">
        <v>4.4219000000000001E-2</v>
      </c>
      <c r="T656">
        <v>11.74358</v>
      </c>
      <c r="V656" s="27">
        <v>8.8400000000000002E-4</v>
      </c>
      <c r="W656">
        <v>5.3399999999999997E-4</v>
      </c>
      <c r="X656">
        <v>1.0633999999999999E-2</v>
      </c>
      <c r="Y656">
        <v>0.15857499999999999</v>
      </c>
      <c r="Z656">
        <v>0.34838799999999998</v>
      </c>
      <c r="AA656">
        <v>102.1224</v>
      </c>
      <c r="AB656" s="10">
        <v>88.065242877935006</v>
      </c>
      <c r="AD656" s="27">
        <v>-18592.5</v>
      </c>
      <c r="AE656">
        <v>-29838.1</v>
      </c>
      <c r="AF656">
        <v>25</v>
      </c>
      <c r="AP656">
        <v>41.285153485199622</v>
      </c>
      <c r="AQ656" t="s">
        <v>53</v>
      </c>
    </row>
    <row r="657" spans="1:43" hidden="1" x14ac:dyDescent="0.2">
      <c r="A657" s="24" t="s">
        <v>1187</v>
      </c>
      <c r="B657" t="s">
        <v>1240</v>
      </c>
      <c r="C657" t="s">
        <v>1248</v>
      </c>
      <c r="D657" t="s">
        <v>1245</v>
      </c>
      <c r="F657" t="s">
        <v>1259</v>
      </c>
      <c r="G657" t="s">
        <v>1742</v>
      </c>
      <c r="H657" t="s">
        <v>1263</v>
      </c>
      <c r="I657" t="str">
        <f t="shared" si="10"/>
        <v>AZ18 WHT06_ol48_prof 1</v>
      </c>
      <c r="K657" t="s">
        <v>1249</v>
      </c>
      <c r="L657" s="28">
        <v>44013</v>
      </c>
      <c r="P657">
        <v>48.579160000000002</v>
      </c>
      <c r="Q657">
        <v>41.210329999999999</v>
      </c>
      <c r="R657">
        <v>4.8009999999999997E-2</v>
      </c>
      <c r="T657">
        <v>11.690149999999999</v>
      </c>
      <c r="V657" s="27">
        <v>6.7819999999999998E-3</v>
      </c>
      <c r="W657">
        <v>1.7309999999999999E-3</v>
      </c>
      <c r="X657">
        <v>1.1934E-2</v>
      </c>
      <c r="Y657">
        <v>0.15715599999999999</v>
      </c>
      <c r="Z657">
        <v>0.33935500000000002</v>
      </c>
      <c r="AA657">
        <v>102.0446</v>
      </c>
      <c r="AB657" s="10">
        <v>88.106050423412114</v>
      </c>
      <c r="AD657" s="27">
        <v>-18593.599999999999</v>
      </c>
      <c r="AE657">
        <v>-29835.8</v>
      </c>
      <c r="AF657">
        <v>25</v>
      </c>
      <c r="AP657">
        <v>43.834663241994733</v>
      </c>
      <c r="AQ657" t="s">
        <v>53</v>
      </c>
    </row>
    <row r="658" spans="1:43" hidden="1" x14ac:dyDescent="0.2">
      <c r="A658" s="24" t="s">
        <v>1188</v>
      </c>
      <c r="B658" t="s">
        <v>1240</v>
      </c>
      <c r="C658" t="s">
        <v>1248</v>
      </c>
      <c r="D658" t="s">
        <v>1245</v>
      </c>
      <c r="F658" t="s">
        <v>1259</v>
      </c>
      <c r="G658" t="s">
        <v>1742</v>
      </c>
      <c r="H658" t="s">
        <v>1263</v>
      </c>
      <c r="I658" t="str">
        <f t="shared" si="10"/>
        <v>AZ18 WHT06_ol48_prof 1</v>
      </c>
      <c r="K658" t="s">
        <v>1249</v>
      </c>
      <c r="L658" s="28">
        <v>44013</v>
      </c>
      <c r="P658">
        <v>48.646270000000001</v>
      </c>
      <c r="Q658">
        <v>41.07085</v>
      </c>
      <c r="R658">
        <v>4.2036999999999998E-2</v>
      </c>
      <c r="T658">
        <v>11.75042</v>
      </c>
      <c r="V658" s="27">
        <v>1.4350000000000001E-3</v>
      </c>
      <c r="W658">
        <v>5.1199999999999998E-4</v>
      </c>
      <c r="X658">
        <v>1.2145E-2</v>
      </c>
      <c r="Y658">
        <v>0.15936800000000001</v>
      </c>
      <c r="Z658">
        <v>0.33135799999999999</v>
      </c>
      <c r="AA658">
        <v>102.01439999999999</v>
      </c>
      <c r="AB658" s="10">
        <v>88.066581120986996</v>
      </c>
      <c r="AD658" s="27">
        <v>-18594.8</v>
      </c>
      <c r="AE658">
        <v>-29833.5</v>
      </c>
      <c r="AF658">
        <v>25</v>
      </c>
      <c r="AP658">
        <v>46.428887596208995</v>
      </c>
      <c r="AQ658" t="s">
        <v>53</v>
      </c>
    </row>
    <row r="659" spans="1:43" hidden="1" x14ac:dyDescent="0.2">
      <c r="A659" s="24" t="s">
        <v>1189</v>
      </c>
      <c r="B659" t="s">
        <v>1240</v>
      </c>
      <c r="C659" t="s">
        <v>1248</v>
      </c>
      <c r="D659" t="s">
        <v>1245</v>
      </c>
      <c r="F659" t="s">
        <v>1259</v>
      </c>
      <c r="G659" t="s">
        <v>1742</v>
      </c>
      <c r="H659" t="s">
        <v>1263</v>
      </c>
      <c r="I659" t="str">
        <f t="shared" si="10"/>
        <v>AZ18 WHT06_ol48_prof 1</v>
      </c>
      <c r="K659" t="s">
        <v>1249</v>
      </c>
      <c r="L659" s="28">
        <v>44013</v>
      </c>
      <c r="P659">
        <v>48.736179999999997</v>
      </c>
      <c r="Q659">
        <v>41.170659999999998</v>
      </c>
      <c r="R659">
        <v>4.2914000000000001E-2</v>
      </c>
      <c r="T659">
        <v>11.60486</v>
      </c>
      <c r="V659" s="27">
        <v>7.1209999999999997E-3</v>
      </c>
      <c r="W659">
        <v>1.0690000000000001E-3</v>
      </c>
      <c r="X659">
        <v>1.1390000000000001E-2</v>
      </c>
      <c r="Y659">
        <v>0.170878</v>
      </c>
      <c r="Z659">
        <v>0.34414099999999997</v>
      </c>
      <c r="AA659">
        <v>102.08920000000001</v>
      </c>
      <c r="AB659" s="10">
        <v>88.216161951149488</v>
      </c>
      <c r="AD659" s="27">
        <v>-18595.900000000001</v>
      </c>
      <c r="AE659">
        <v>-29831.200000000001</v>
      </c>
      <c r="AF659">
        <v>25</v>
      </c>
      <c r="AP659">
        <v>48.978397353005676</v>
      </c>
      <c r="AQ659" t="s">
        <v>53</v>
      </c>
    </row>
    <row r="660" spans="1:43" hidden="1" x14ac:dyDescent="0.2">
      <c r="A660" s="24" t="s">
        <v>1190</v>
      </c>
      <c r="B660" t="s">
        <v>1240</v>
      </c>
      <c r="C660" t="s">
        <v>1248</v>
      </c>
      <c r="D660" t="s">
        <v>1245</v>
      </c>
      <c r="F660" t="s">
        <v>1259</v>
      </c>
      <c r="G660" t="s">
        <v>1742</v>
      </c>
      <c r="H660" t="s">
        <v>1263</v>
      </c>
      <c r="I660" t="str">
        <f t="shared" si="10"/>
        <v>AZ18 WHT06_ol48_prof 1</v>
      </c>
      <c r="K660" t="s">
        <v>1249</v>
      </c>
      <c r="L660" s="28">
        <v>44013</v>
      </c>
      <c r="P660">
        <v>48.783380000000001</v>
      </c>
      <c r="Q660">
        <v>41.169280000000001</v>
      </c>
      <c r="R660">
        <v>4.2403999999999997E-2</v>
      </c>
      <c r="T660">
        <v>11.78091</v>
      </c>
      <c r="V660" s="27">
        <v>6.5110000000000003E-3</v>
      </c>
      <c r="X660">
        <v>9.4190000000000003E-3</v>
      </c>
      <c r="Y660">
        <v>0.14383399999999999</v>
      </c>
      <c r="Z660">
        <v>0.35204299999999999</v>
      </c>
      <c r="AA660">
        <v>102.2878</v>
      </c>
      <c r="AB660" s="10">
        <v>88.068919995540412</v>
      </c>
      <c r="AD660" s="27">
        <v>-18597.099999999999</v>
      </c>
      <c r="AE660">
        <v>-29828.9</v>
      </c>
      <c r="AF660">
        <v>25</v>
      </c>
      <c r="AP660">
        <v>51.572621707218254</v>
      </c>
      <c r="AQ660" t="s">
        <v>53</v>
      </c>
    </row>
    <row r="661" spans="1:43" hidden="1" x14ac:dyDescent="0.2">
      <c r="A661" s="24" t="s">
        <v>1191</v>
      </c>
      <c r="B661" t="s">
        <v>1240</v>
      </c>
      <c r="C661" t="s">
        <v>1248</v>
      </c>
      <c r="D661" t="s">
        <v>1245</v>
      </c>
      <c r="F661" t="s">
        <v>1259</v>
      </c>
      <c r="G661" t="s">
        <v>1742</v>
      </c>
      <c r="H661" t="s">
        <v>1263</v>
      </c>
      <c r="I661" t="str">
        <f t="shared" si="10"/>
        <v>AZ18 WHT06_ol48_prof 1</v>
      </c>
      <c r="K661" t="s">
        <v>1249</v>
      </c>
      <c r="L661" s="28">
        <v>44013</v>
      </c>
      <c r="P661">
        <v>48.704610000000002</v>
      </c>
      <c r="Q661">
        <v>41.213410000000003</v>
      </c>
      <c r="R661">
        <v>4.5142000000000002E-2</v>
      </c>
      <c r="T661">
        <v>11.7606</v>
      </c>
      <c r="V661" s="27">
        <v>3.1280000000000001E-3</v>
      </c>
      <c r="X661">
        <v>9.3740000000000004E-3</v>
      </c>
      <c r="Y661">
        <v>0.17111199999999999</v>
      </c>
      <c r="Z661">
        <v>0.35513099999999997</v>
      </c>
      <c r="AA661">
        <v>102.2625</v>
      </c>
      <c r="AB661" s="10">
        <v>88.070078035191074</v>
      </c>
      <c r="AD661" s="27">
        <v>-18598.2</v>
      </c>
      <c r="AE661">
        <v>-29826.5</v>
      </c>
      <c r="AF661">
        <v>25</v>
      </c>
      <c r="AP661">
        <v>54.212697463709304</v>
      </c>
      <c r="AQ661" t="s">
        <v>53</v>
      </c>
    </row>
    <row r="662" spans="1:43" hidden="1" x14ac:dyDescent="0.2">
      <c r="A662" s="24" t="s">
        <v>1192</v>
      </c>
      <c r="B662" t="s">
        <v>1240</v>
      </c>
      <c r="C662" t="s">
        <v>1248</v>
      </c>
      <c r="D662" t="s">
        <v>1245</v>
      </c>
      <c r="F662" t="s">
        <v>1259</v>
      </c>
      <c r="G662" t="s">
        <v>1742</v>
      </c>
      <c r="H662" t="s">
        <v>1263</v>
      </c>
      <c r="I662" t="str">
        <f t="shared" si="10"/>
        <v>AZ18 WHT06_ol48_prof 1</v>
      </c>
      <c r="K662" t="s">
        <v>1249</v>
      </c>
      <c r="L662" s="28">
        <v>44013</v>
      </c>
      <c r="P662">
        <v>48.749110000000002</v>
      </c>
      <c r="Q662">
        <v>41.227780000000003</v>
      </c>
      <c r="R662">
        <v>4.4322E-2</v>
      </c>
      <c r="T662">
        <v>11.685219999999999</v>
      </c>
      <c r="V662" s="27">
        <v>5.6290000000000003E-3</v>
      </c>
      <c r="W662">
        <v>1.753E-3</v>
      </c>
      <c r="X662">
        <v>1.1372999999999999E-2</v>
      </c>
      <c r="Y662">
        <v>0.14271500000000001</v>
      </c>
      <c r="Z662">
        <v>0.335538</v>
      </c>
      <c r="AA662">
        <v>102.2034</v>
      </c>
      <c r="AB662" s="10">
        <v>88.147007704037321</v>
      </c>
      <c r="AC662" s="10"/>
      <c r="AD662" s="27">
        <v>-18599.400000000001</v>
      </c>
      <c r="AE662">
        <v>-29824.2</v>
      </c>
      <c r="AF662">
        <v>25</v>
      </c>
      <c r="AP662">
        <v>56.806921817923566</v>
      </c>
      <c r="AQ662" t="s">
        <v>53</v>
      </c>
    </row>
    <row r="663" spans="1:43" hidden="1" x14ac:dyDescent="0.2">
      <c r="A663" s="24" t="s">
        <v>1193</v>
      </c>
      <c r="B663" t="s">
        <v>1240</v>
      </c>
      <c r="C663" t="s">
        <v>1248</v>
      </c>
      <c r="D663" t="s">
        <v>1245</v>
      </c>
      <c r="F663" t="s">
        <v>1259</v>
      </c>
      <c r="G663" t="s">
        <v>1742</v>
      </c>
      <c r="H663" t="s">
        <v>1263</v>
      </c>
      <c r="I663" t="str">
        <f t="shared" si="10"/>
        <v>AZ18 WHT06_ol48_prof 1</v>
      </c>
      <c r="K663" t="s">
        <v>1249</v>
      </c>
      <c r="L663" s="28">
        <v>44013</v>
      </c>
      <c r="P663">
        <v>48.632350000000002</v>
      </c>
      <c r="Q663">
        <v>41.17351</v>
      </c>
      <c r="R663">
        <v>3.8061999999999999E-2</v>
      </c>
      <c r="T663">
        <v>11.63367</v>
      </c>
      <c r="V663" s="27">
        <v>3.9589999999999998E-3</v>
      </c>
      <c r="W663">
        <v>1.4530000000000001E-3</v>
      </c>
      <c r="X663">
        <v>5.6100000000000004E-3</v>
      </c>
      <c r="Y663">
        <v>0.155526</v>
      </c>
      <c r="Z663">
        <v>0.362541</v>
      </c>
      <c r="AA663">
        <v>102.0067</v>
      </c>
      <c r="AB663" s="10">
        <v>88.168132122785238</v>
      </c>
      <c r="AD663" s="27">
        <v>-18600.5</v>
      </c>
      <c r="AE663">
        <v>-29821.9</v>
      </c>
      <c r="AF663">
        <v>25</v>
      </c>
      <c r="AP663">
        <v>59.356431574718677</v>
      </c>
      <c r="AQ663" t="s">
        <v>53</v>
      </c>
    </row>
    <row r="664" spans="1:43" hidden="1" x14ac:dyDescent="0.2">
      <c r="A664" s="24" t="s">
        <v>1194</v>
      </c>
      <c r="B664" t="s">
        <v>1240</v>
      </c>
      <c r="C664" t="s">
        <v>1248</v>
      </c>
      <c r="D664" t="s">
        <v>1245</v>
      </c>
      <c r="F664" t="s">
        <v>1259</v>
      </c>
      <c r="G664" t="s">
        <v>1742</v>
      </c>
      <c r="H664" t="s">
        <v>1263</v>
      </c>
      <c r="I664" t="str">
        <f t="shared" si="10"/>
        <v>AZ18 WHT06_ol48_prof 1</v>
      </c>
      <c r="K664" t="s">
        <v>1249</v>
      </c>
      <c r="L664" s="28">
        <v>44013</v>
      </c>
      <c r="P664">
        <v>48.634129999999999</v>
      </c>
      <c r="Q664">
        <v>41.140090000000001</v>
      </c>
      <c r="R664">
        <v>3.9726999999999998E-2</v>
      </c>
      <c r="T664">
        <v>11.60047</v>
      </c>
      <c r="V664" s="27">
        <v>5.8760000000000001E-3</v>
      </c>
      <c r="W664">
        <v>3.2490000000000002E-3</v>
      </c>
      <c r="X664">
        <v>1.0410000000000001E-2</v>
      </c>
      <c r="Y664">
        <v>0.135995</v>
      </c>
      <c r="Z664">
        <v>0.35460999999999998</v>
      </c>
      <c r="AA664">
        <v>101.9246</v>
      </c>
      <c r="AB664" s="10">
        <v>88.19829726189316</v>
      </c>
      <c r="AD664" s="27">
        <v>-18601.7</v>
      </c>
      <c r="AE664">
        <v>-29819.599999999999</v>
      </c>
      <c r="AF664">
        <v>25</v>
      </c>
      <c r="AP664">
        <v>61.950655928936165</v>
      </c>
      <c r="AQ664" t="s">
        <v>53</v>
      </c>
    </row>
    <row r="665" spans="1:43" hidden="1" x14ac:dyDescent="0.2">
      <c r="A665" s="24" t="s">
        <v>1195</v>
      </c>
      <c r="B665" t="s">
        <v>1240</v>
      </c>
      <c r="C665" t="s">
        <v>1248</v>
      </c>
      <c r="D665" t="s">
        <v>1245</v>
      </c>
      <c r="F665" t="s">
        <v>1259</v>
      </c>
      <c r="G665" t="s">
        <v>1742</v>
      </c>
      <c r="H665" t="s">
        <v>1263</v>
      </c>
      <c r="I665" t="str">
        <f t="shared" si="10"/>
        <v>AZ18 WHT06_ol48_prof 1</v>
      </c>
      <c r="K665" t="s">
        <v>1249</v>
      </c>
      <c r="L665" s="28">
        <v>44013</v>
      </c>
      <c r="P665">
        <v>48.695180000000001</v>
      </c>
      <c r="Q665">
        <v>41.178849999999997</v>
      </c>
      <c r="R665">
        <v>5.0500999999999997E-2</v>
      </c>
      <c r="T665">
        <v>11.61185</v>
      </c>
      <c r="V665" s="27"/>
      <c r="X665">
        <v>1.0543E-2</v>
      </c>
      <c r="Y665">
        <v>0.15945699999999999</v>
      </c>
      <c r="Z665">
        <v>0.31934699999999999</v>
      </c>
      <c r="AA665">
        <v>102.0258</v>
      </c>
      <c r="AB665" s="10">
        <v>88.201148218658147</v>
      </c>
      <c r="AD665" s="27">
        <v>-18602.900000000001</v>
      </c>
      <c r="AE665">
        <v>-29817.3</v>
      </c>
      <c r="AF665">
        <v>25</v>
      </c>
      <c r="AP665">
        <v>64.54488028315042</v>
      </c>
      <c r="AQ665" t="s">
        <v>53</v>
      </c>
    </row>
    <row r="666" spans="1:43" hidden="1" x14ac:dyDescent="0.2">
      <c r="A666" s="24" t="s">
        <v>1196</v>
      </c>
      <c r="B666" t="s">
        <v>1240</v>
      </c>
      <c r="C666" t="s">
        <v>1248</v>
      </c>
      <c r="D666" t="s">
        <v>1245</v>
      </c>
      <c r="F666" t="s">
        <v>1259</v>
      </c>
      <c r="G666" t="s">
        <v>1742</v>
      </c>
      <c r="H666" t="s">
        <v>1263</v>
      </c>
      <c r="I666" t="str">
        <f t="shared" si="10"/>
        <v>AZ18 WHT06_ol48_prof 1</v>
      </c>
      <c r="K666" t="s">
        <v>1249</v>
      </c>
      <c r="L666" s="28">
        <v>44013</v>
      </c>
      <c r="P666">
        <v>48.821060000000003</v>
      </c>
      <c r="Q666">
        <v>41.20758</v>
      </c>
      <c r="R666">
        <v>4.3041999999999997E-2</v>
      </c>
      <c r="T666">
        <v>11.56846</v>
      </c>
      <c r="V666" s="27"/>
      <c r="W666">
        <v>2.4160000000000002E-3</v>
      </c>
      <c r="X666">
        <v>9.3539999999999995E-3</v>
      </c>
      <c r="Y666">
        <v>0.15443899999999999</v>
      </c>
      <c r="Z666">
        <v>0.35852299999999998</v>
      </c>
      <c r="AA666">
        <v>102.1649</v>
      </c>
      <c r="AB666" s="10">
        <v>88.266818833423841</v>
      </c>
      <c r="AD666" s="27">
        <v>-18604</v>
      </c>
      <c r="AE666">
        <v>-29815</v>
      </c>
      <c r="AF666">
        <v>25</v>
      </c>
      <c r="AP666">
        <v>67.094390039945523</v>
      </c>
      <c r="AQ666" t="s">
        <v>53</v>
      </c>
    </row>
    <row r="667" spans="1:43" hidden="1" x14ac:dyDescent="0.2">
      <c r="A667" s="24" t="s">
        <v>1197</v>
      </c>
      <c r="B667" t="s">
        <v>1241</v>
      </c>
      <c r="C667" t="s">
        <v>1248</v>
      </c>
      <c r="D667" t="s">
        <v>1247</v>
      </c>
      <c r="F667" t="s">
        <v>1260</v>
      </c>
      <c r="G667" t="s">
        <v>1742</v>
      </c>
      <c r="H667" t="s">
        <v>1507</v>
      </c>
      <c r="I667" t="str">
        <f t="shared" si="10"/>
        <v>AZ18 WHT06_ol_overgrowth1_prof_1</v>
      </c>
      <c r="K667" t="s">
        <v>1249</v>
      </c>
      <c r="L667" s="28">
        <v>44013</v>
      </c>
      <c r="P667">
        <v>52.236870000000003</v>
      </c>
      <c r="Q667">
        <v>41.979599999999998</v>
      </c>
      <c r="R667">
        <v>0.22158</v>
      </c>
      <c r="T667">
        <v>6.6184960000000004</v>
      </c>
      <c r="V667" s="27">
        <v>8.8373999999999994E-2</v>
      </c>
      <c r="W667">
        <v>5.5699999999999999E-4</v>
      </c>
      <c r="X667">
        <v>1.4912E-2</v>
      </c>
      <c r="Y667">
        <v>9.1537999999999994E-2</v>
      </c>
      <c r="Z667">
        <v>0.40991300000000003</v>
      </c>
      <c r="AA667">
        <v>101.6618</v>
      </c>
      <c r="AB667" s="10">
        <v>93.363923822370396</v>
      </c>
      <c r="AD667" s="27">
        <v>-11320</v>
      </c>
      <c r="AE667">
        <v>-1697</v>
      </c>
      <c r="AF667">
        <v>20</v>
      </c>
      <c r="AP667">
        <v>0</v>
      </c>
      <c r="AQ667" t="s">
        <v>1791</v>
      </c>
    </row>
    <row r="668" spans="1:43" hidden="1" x14ac:dyDescent="0.2">
      <c r="A668" s="24" t="s">
        <v>1198</v>
      </c>
      <c r="B668" t="s">
        <v>1241</v>
      </c>
      <c r="C668" t="s">
        <v>1248</v>
      </c>
      <c r="D668" t="s">
        <v>1247</v>
      </c>
      <c r="F668" t="s">
        <v>1260</v>
      </c>
      <c r="G668" t="s">
        <v>1742</v>
      </c>
      <c r="H668" t="s">
        <v>1507</v>
      </c>
      <c r="I668" t="str">
        <f>_xlfn.CONCAT(K668,"_",F668,"_",H668)</f>
        <v>AZ18 WHT06_ol_overgrowth1_prof_1</v>
      </c>
      <c r="K668" t="s">
        <v>1249</v>
      </c>
      <c r="L668" s="28">
        <v>44013</v>
      </c>
      <c r="P668">
        <v>52.267090000000003</v>
      </c>
      <c r="Q668">
        <v>41.748280000000001</v>
      </c>
      <c r="R668">
        <v>0.19728100000000001</v>
      </c>
      <c r="T668">
        <v>6.8011140000000001</v>
      </c>
      <c r="V668" s="27">
        <v>4.7458E-2</v>
      </c>
      <c r="X668">
        <v>1.4250000000000001E-3</v>
      </c>
      <c r="Y668">
        <v>9.0685000000000002E-2</v>
      </c>
      <c r="Z668">
        <v>0.42111700000000002</v>
      </c>
      <c r="AA668">
        <v>101.5745</v>
      </c>
      <c r="AB668" s="10">
        <v>93.196953713931279</v>
      </c>
      <c r="AD668" s="27">
        <v>-11317.8</v>
      </c>
      <c r="AE668">
        <v>-1696</v>
      </c>
      <c r="AF668">
        <v>20</v>
      </c>
      <c r="AP668">
        <v>2.4166091947195767</v>
      </c>
      <c r="AQ668" t="s">
        <v>1791</v>
      </c>
    </row>
    <row r="669" spans="1:43" hidden="1" x14ac:dyDescent="0.2">
      <c r="A669" s="24" t="s">
        <v>1199</v>
      </c>
      <c r="B669" t="s">
        <v>1241</v>
      </c>
      <c r="C669" t="s">
        <v>1248</v>
      </c>
      <c r="D669" t="s">
        <v>1247</v>
      </c>
      <c r="F669" t="s">
        <v>1260</v>
      </c>
      <c r="G669" t="s">
        <v>1742</v>
      </c>
      <c r="H669" t="s">
        <v>1507</v>
      </c>
      <c r="I669" t="str">
        <f t="shared" si="10"/>
        <v>AZ18 WHT06_ol_overgrowth1_prof_1</v>
      </c>
      <c r="K669" t="s">
        <v>1249</v>
      </c>
      <c r="L669" s="28">
        <v>44013</v>
      </c>
      <c r="P669">
        <v>52.106949999999998</v>
      </c>
      <c r="Q669">
        <v>41.66825</v>
      </c>
      <c r="R669">
        <v>0.188883</v>
      </c>
      <c r="T669">
        <v>6.8038319999999999</v>
      </c>
      <c r="V669" s="27">
        <v>3.9885999999999998E-2</v>
      </c>
      <c r="X669">
        <v>2.5430000000000001E-3</v>
      </c>
      <c r="Y669">
        <v>9.1801999999999995E-2</v>
      </c>
      <c r="Z669">
        <v>0.42050199999999999</v>
      </c>
      <c r="AA669">
        <v>101.3227</v>
      </c>
      <c r="AB669" s="10">
        <v>93.174930488075731</v>
      </c>
      <c r="AD669" s="27">
        <v>-11315.6</v>
      </c>
      <c r="AE669">
        <v>-1695</v>
      </c>
      <c r="AF669">
        <v>20</v>
      </c>
      <c r="AP669">
        <v>4.8332183894374978</v>
      </c>
      <c r="AQ669" t="s">
        <v>1791</v>
      </c>
    </row>
    <row r="670" spans="1:43" hidden="1" x14ac:dyDescent="0.2">
      <c r="A670" s="24" t="s">
        <v>1200</v>
      </c>
      <c r="B670" t="s">
        <v>1241</v>
      </c>
      <c r="C670" t="s">
        <v>1248</v>
      </c>
      <c r="D670" t="s">
        <v>1247</v>
      </c>
      <c r="F670" t="s">
        <v>1260</v>
      </c>
      <c r="G670" t="s">
        <v>1742</v>
      </c>
      <c r="H670" t="s">
        <v>1507</v>
      </c>
      <c r="I670" t="str">
        <f t="shared" si="10"/>
        <v>AZ18 WHT06_ol_overgrowth1_prof_1</v>
      </c>
      <c r="K670" t="s">
        <v>1249</v>
      </c>
      <c r="L670" s="28">
        <v>44013</v>
      </c>
      <c r="P670">
        <v>52.061869999999999</v>
      </c>
      <c r="Q670">
        <v>41.877859999999998</v>
      </c>
      <c r="R670">
        <v>0.17848600000000001</v>
      </c>
      <c r="T670">
        <v>6.8253940000000002</v>
      </c>
      <c r="V670" s="27">
        <v>2.3333E-2</v>
      </c>
      <c r="W670">
        <v>3.8409999999999998E-3</v>
      </c>
      <c r="X670">
        <v>4.8630000000000001E-3</v>
      </c>
      <c r="Y670">
        <v>0.107784</v>
      </c>
      <c r="Z670">
        <v>0.41224</v>
      </c>
      <c r="AA670">
        <v>101.4957</v>
      </c>
      <c r="AB670" s="10">
        <v>93.149259051036339</v>
      </c>
      <c r="AD670" s="27">
        <v>-11313.4</v>
      </c>
      <c r="AE670">
        <v>-1694</v>
      </c>
      <c r="AF670">
        <v>20</v>
      </c>
      <c r="AP670">
        <v>7.2498275841570745</v>
      </c>
    </row>
    <row r="671" spans="1:43" hidden="1" x14ac:dyDescent="0.2">
      <c r="A671" s="24" t="s">
        <v>1201</v>
      </c>
      <c r="B671" t="s">
        <v>1241</v>
      </c>
      <c r="C671" t="s">
        <v>1248</v>
      </c>
      <c r="D671" t="s">
        <v>1247</v>
      </c>
      <c r="F671" t="s">
        <v>1260</v>
      </c>
      <c r="G671" t="s">
        <v>1742</v>
      </c>
      <c r="H671" t="s">
        <v>1507</v>
      </c>
      <c r="I671" t="str">
        <f t="shared" si="10"/>
        <v>AZ18 WHT06_ol_overgrowth1_prof_1</v>
      </c>
      <c r="K671" t="s">
        <v>1249</v>
      </c>
      <c r="L671" s="28">
        <v>44013</v>
      </c>
      <c r="P671">
        <v>51.929580000000001</v>
      </c>
      <c r="Q671">
        <v>41.678489999999996</v>
      </c>
      <c r="R671">
        <v>0.191804</v>
      </c>
      <c r="T671">
        <v>7.1054550000000001</v>
      </c>
      <c r="V671" s="27">
        <v>2.4475E-2</v>
      </c>
      <c r="W671">
        <v>1.3290000000000001E-3</v>
      </c>
      <c r="X671">
        <v>1.7E-5</v>
      </c>
      <c r="Y671">
        <v>0.124802</v>
      </c>
      <c r="Z671">
        <v>0.39944400000000002</v>
      </c>
      <c r="AA671">
        <v>101.4554</v>
      </c>
      <c r="AB671" s="10">
        <v>92.871326731631683</v>
      </c>
      <c r="AD671" s="27">
        <v>-11311.1</v>
      </c>
      <c r="AE671">
        <v>-1693</v>
      </c>
      <c r="AF671">
        <v>20</v>
      </c>
      <c r="AP671">
        <v>9.7578148249532983</v>
      </c>
    </row>
    <row r="672" spans="1:43" hidden="1" x14ac:dyDescent="0.2">
      <c r="A672" s="24" t="s">
        <v>1202</v>
      </c>
      <c r="B672" t="s">
        <v>1241</v>
      </c>
      <c r="C672" t="s">
        <v>1248</v>
      </c>
      <c r="D672" t="s">
        <v>1247</v>
      </c>
      <c r="F672" t="s">
        <v>1260</v>
      </c>
      <c r="G672" t="s">
        <v>1742</v>
      </c>
      <c r="H672" t="s">
        <v>1507</v>
      </c>
      <c r="I672" t="str">
        <f t="shared" si="10"/>
        <v>AZ18 WHT06_ol_overgrowth1_prof_1</v>
      </c>
      <c r="K672" t="s">
        <v>1249</v>
      </c>
      <c r="L672" s="28">
        <v>44013</v>
      </c>
      <c r="P672">
        <v>51.711030000000001</v>
      </c>
      <c r="Q672">
        <v>41.72775</v>
      </c>
      <c r="R672">
        <v>0.17293</v>
      </c>
      <c r="T672">
        <v>7.258451</v>
      </c>
      <c r="V672" s="27">
        <v>3.3753999999999999E-2</v>
      </c>
      <c r="X672">
        <v>4.1929999999999997E-3</v>
      </c>
      <c r="Y672">
        <v>0.12028899999999999</v>
      </c>
      <c r="Z672">
        <v>0.41240500000000002</v>
      </c>
      <c r="AA672">
        <v>101.4408</v>
      </c>
      <c r="AB672" s="10">
        <v>92.700504780182854</v>
      </c>
      <c r="AD672" s="27">
        <v>-11308.9</v>
      </c>
      <c r="AE672">
        <v>-1692</v>
      </c>
      <c r="AF672">
        <v>20</v>
      </c>
      <c r="AP672">
        <v>12.174424019672875</v>
      </c>
    </row>
    <row r="673" spans="1:43" hidden="1" x14ac:dyDescent="0.2">
      <c r="A673" s="24" t="s">
        <v>1203</v>
      </c>
      <c r="B673" t="s">
        <v>1241</v>
      </c>
      <c r="C673" t="s">
        <v>1248</v>
      </c>
      <c r="D673" t="s">
        <v>1247</v>
      </c>
      <c r="F673" t="s">
        <v>1260</v>
      </c>
      <c r="G673" t="s">
        <v>1742</v>
      </c>
      <c r="H673" t="s">
        <v>1507</v>
      </c>
      <c r="I673" t="str">
        <f t="shared" si="10"/>
        <v>AZ18 WHT06_ol_overgrowth1_prof_1</v>
      </c>
      <c r="K673" t="s">
        <v>1249</v>
      </c>
      <c r="L673" s="28">
        <v>44013</v>
      </c>
      <c r="P673">
        <v>51.50741</v>
      </c>
      <c r="Q673">
        <v>41.690910000000002</v>
      </c>
      <c r="R673">
        <v>0.13578399999999999</v>
      </c>
      <c r="T673">
        <v>7.6897960000000003</v>
      </c>
      <c r="V673" s="27">
        <v>3.1348000000000001E-2</v>
      </c>
      <c r="X673">
        <v>5.6979999999999999E-3</v>
      </c>
      <c r="Y673">
        <v>0.119924</v>
      </c>
      <c r="Z673">
        <v>0.40619899999999998</v>
      </c>
      <c r="AA673">
        <v>101.58710000000001</v>
      </c>
      <c r="AB673" s="10">
        <v>92.272034076502351</v>
      </c>
      <c r="AD673" s="27">
        <v>-11306.7</v>
      </c>
      <c r="AE673">
        <v>-1691</v>
      </c>
      <c r="AF673">
        <v>20</v>
      </c>
      <c r="AP673">
        <v>14.591033214390796</v>
      </c>
    </row>
    <row r="674" spans="1:43" hidden="1" x14ac:dyDescent="0.2">
      <c r="A674" s="24" t="s">
        <v>1204</v>
      </c>
      <c r="B674" t="s">
        <v>1241</v>
      </c>
      <c r="C674" t="s">
        <v>1248</v>
      </c>
      <c r="D674" t="s">
        <v>1247</v>
      </c>
      <c r="F674" t="s">
        <v>1260</v>
      </c>
      <c r="G674" t="s">
        <v>1742</v>
      </c>
      <c r="H674" t="s">
        <v>1507</v>
      </c>
      <c r="I674" t="str">
        <f t="shared" si="10"/>
        <v>AZ18 WHT06_ol_overgrowth1_prof_1</v>
      </c>
      <c r="K674" t="s">
        <v>1249</v>
      </c>
      <c r="L674" s="28">
        <v>44013</v>
      </c>
      <c r="P674">
        <v>51.16863</v>
      </c>
      <c r="Q674">
        <v>41.664259999999999</v>
      </c>
      <c r="R674">
        <v>8.3465999999999999E-2</v>
      </c>
      <c r="T674">
        <v>8.1056679999999997</v>
      </c>
      <c r="V674" s="27">
        <v>7.4009999999999996E-3</v>
      </c>
      <c r="W674">
        <v>2.8909999999999999E-3</v>
      </c>
      <c r="X674">
        <v>4.3899999999999998E-3</v>
      </c>
      <c r="Y674">
        <v>0.118129</v>
      </c>
      <c r="Z674">
        <v>0.41242099999999998</v>
      </c>
      <c r="AA674">
        <v>101.5673</v>
      </c>
      <c r="AB674" s="10">
        <v>91.838675279222286</v>
      </c>
      <c r="AD674" s="27">
        <v>-11304.5</v>
      </c>
      <c r="AE674">
        <v>-1690</v>
      </c>
      <c r="AF674">
        <v>20</v>
      </c>
      <c r="AP674">
        <v>17.007642409110375</v>
      </c>
    </row>
    <row r="675" spans="1:43" hidden="1" x14ac:dyDescent="0.2">
      <c r="A675" s="24" t="s">
        <v>1205</v>
      </c>
      <c r="B675" t="s">
        <v>1241</v>
      </c>
      <c r="C675" t="s">
        <v>1248</v>
      </c>
      <c r="D675" t="s">
        <v>1247</v>
      </c>
      <c r="F675" t="s">
        <v>1260</v>
      </c>
      <c r="G675" t="s">
        <v>1742</v>
      </c>
      <c r="H675" t="s">
        <v>1507</v>
      </c>
      <c r="I675" t="str">
        <f t="shared" si="10"/>
        <v>AZ18 WHT06_ol_overgrowth1_prof_1</v>
      </c>
      <c r="K675" t="s">
        <v>1249</v>
      </c>
      <c r="L675" s="28">
        <v>44013</v>
      </c>
      <c r="P675">
        <v>50.817399999999999</v>
      </c>
      <c r="Q675">
        <v>41.578049999999998</v>
      </c>
      <c r="R675">
        <v>6.8279000000000006E-2</v>
      </c>
      <c r="T675">
        <v>8.4191129999999994</v>
      </c>
      <c r="V675" s="27">
        <v>2.9173999999999999E-2</v>
      </c>
      <c r="X675">
        <v>4.8910000000000004E-3</v>
      </c>
      <c r="Y675">
        <v>0.10664899999999999</v>
      </c>
      <c r="Z675">
        <v>0.40808899999999998</v>
      </c>
      <c r="AA675">
        <v>101.43170000000001</v>
      </c>
      <c r="AB675" s="10">
        <v>91.496309869721472</v>
      </c>
      <c r="AD675" s="27">
        <v>-11302.3</v>
      </c>
      <c r="AE675">
        <v>-1689</v>
      </c>
      <c r="AF675">
        <v>20</v>
      </c>
      <c r="AP675">
        <v>19.424251603829951</v>
      </c>
    </row>
    <row r="676" spans="1:43" hidden="1" x14ac:dyDescent="0.2">
      <c r="A676" s="24" t="s">
        <v>1206</v>
      </c>
      <c r="B676" t="s">
        <v>1241</v>
      </c>
      <c r="C676" t="s">
        <v>1248</v>
      </c>
      <c r="D676" t="s">
        <v>1247</v>
      </c>
      <c r="F676" t="s">
        <v>1260</v>
      </c>
      <c r="G676" t="s">
        <v>1742</v>
      </c>
      <c r="H676" t="s">
        <v>1507</v>
      </c>
      <c r="I676" t="str">
        <f t="shared" si="10"/>
        <v>AZ18 WHT06_ol_overgrowth1_prof_1</v>
      </c>
      <c r="K676" t="s">
        <v>1249</v>
      </c>
      <c r="L676" s="28">
        <v>44013</v>
      </c>
      <c r="P676">
        <v>50.700319999999998</v>
      </c>
      <c r="Q676">
        <v>41.511940000000003</v>
      </c>
      <c r="R676">
        <v>4.981E-2</v>
      </c>
      <c r="T676">
        <v>8.8698750000000004</v>
      </c>
      <c r="V676" s="27">
        <v>1.1244000000000001E-2</v>
      </c>
      <c r="W676">
        <v>3.4200000000000002E-4</v>
      </c>
      <c r="X676">
        <v>5.7670000000000004E-3</v>
      </c>
      <c r="Y676">
        <v>0.11161500000000001</v>
      </c>
      <c r="Z676">
        <v>0.41143299999999999</v>
      </c>
      <c r="AA676">
        <v>101.67230000000001</v>
      </c>
      <c r="AB676" s="10">
        <v>91.062869476454225</v>
      </c>
      <c r="AD676" s="27">
        <v>-11300.1</v>
      </c>
      <c r="AE676">
        <v>-1688</v>
      </c>
      <c r="AF676">
        <v>20</v>
      </c>
      <c r="AP676">
        <v>21.840860798547872</v>
      </c>
    </row>
    <row r="677" spans="1:43" hidden="1" x14ac:dyDescent="0.2">
      <c r="A677" s="24" t="s">
        <v>1207</v>
      </c>
      <c r="B677" t="s">
        <v>1241</v>
      </c>
      <c r="C677" t="s">
        <v>1248</v>
      </c>
      <c r="D677" t="s">
        <v>1247</v>
      </c>
      <c r="F677" t="s">
        <v>1260</v>
      </c>
      <c r="G677" t="s">
        <v>1742</v>
      </c>
      <c r="H677" t="s">
        <v>1507</v>
      </c>
      <c r="I677" t="str">
        <f t="shared" si="10"/>
        <v>AZ18 WHT06_ol_overgrowth1_prof_1</v>
      </c>
      <c r="K677" t="s">
        <v>1249</v>
      </c>
      <c r="L677" s="28">
        <v>44013</v>
      </c>
      <c r="P677">
        <v>50.57573</v>
      </c>
      <c r="Q677">
        <v>41.389420000000001</v>
      </c>
      <c r="R677">
        <v>4.1807999999999998E-2</v>
      </c>
      <c r="T677">
        <v>8.9794210000000003</v>
      </c>
      <c r="V677" s="27">
        <v>1.6142E-2</v>
      </c>
      <c r="X677">
        <v>7.3169999999999997E-3</v>
      </c>
      <c r="Y677">
        <v>0.133878</v>
      </c>
      <c r="Z677">
        <v>0.39961600000000003</v>
      </c>
      <c r="AA677">
        <v>101.54340000000001</v>
      </c>
      <c r="AB677" s="10">
        <v>90.942219290638064</v>
      </c>
      <c r="AD677" s="27">
        <v>-11297.9</v>
      </c>
      <c r="AE677">
        <v>-1687</v>
      </c>
      <c r="AF677">
        <v>20</v>
      </c>
      <c r="AP677">
        <v>24.257469993267449</v>
      </c>
    </row>
    <row r="678" spans="1:43" hidden="1" x14ac:dyDescent="0.2">
      <c r="A678" s="24" t="s">
        <v>1208</v>
      </c>
      <c r="B678" t="s">
        <v>1241</v>
      </c>
      <c r="C678" t="s">
        <v>1248</v>
      </c>
      <c r="D678" t="s">
        <v>1247</v>
      </c>
      <c r="F678" t="s">
        <v>1260</v>
      </c>
      <c r="G678" t="s">
        <v>1742</v>
      </c>
      <c r="H678" t="s">
        <v>1507</v>
      </c>
      <c r="I678" t="str">
        <f t="shared" si="10"/>
        <v>AZ18 WHT06_ol_overgrowth1_prof_1</v>
      </c>
      <c r="K678" t="s">
        <v>1249</v>
      </c>
      <c r="L678" s="28">
        <v>44013</v>
      </c>
      <c r="P678">
        <v>50.333979999999997</v>
      </c>
      <c r="Q678">
        <v>41.416609999999999</v>
      </c>
      <c r="R678">
        <v>3.9198999999999998E-2</v>
      </c>
      <c r="T678">
        <v>9.1322270000000003</v>
      </c>
      <c r="V678" s="27">
        <v>7.8490000000000001E-3</v>
      </c>
      <c r="X678">
        <v>8.2799999999999992E-3</v>
      </c>
      <c r="Y678">
        <v>0.13774</v>
      </c>
      <c r="Z678">
        <v>0.41315200000000002</v>
      </c>
      <c r="AA678">
        <v>101.48909999999999</v>
      </c>
      <c r="AB678" s="10">
        <v>90.762165059891558</v>
      </c>
      <c r="AD678" s="27">
        <v>-11295.6</v>
      </c>
      <c r="AE678">
        <v>-1686</v>
      </c>
      <c r="AF678">
        <v>20</v>
      </c>
      <c r="AP678">
        <v>26.765457234063671</v>
      </c>
    </row>
    <row r="679" spans="1:43" hidden="1" x14ac:dyDescent="0.2">
      <c r="A679" s="24" t="s">
        <v>1209</v>
      </c>
      <c r="B679" t="s">
        <v>1241</v>
      </c>
      <c r="C679" t="s">
        <v>1248</v>
      </c>
      <c r="D679" t="s">
        <v>1247</v>
      </c>
      <c r="F679" t="s">
        <v>1260</v>
      </c>
      <c r="G679" t="s">
        <v>1742</v>
      </c>
      <c r="H679" t="s">
        <v>1507</v>
      </c>
      <c r="I679" t="str">
        <f t="shared" si="10"/>
        <v>AZ18 WHT06_ol_overgrowth1_prof_1</v>
      </c>
      <c r="K679" t="s">
        <v>1249</v>
      </c>
      <c r="L679" s="28">
        <v>44013</v>
      </c>
      <c r="P679">
        <v>50.391379999999998</v>
      </c>
      <c r="Q679">
        <v>41.246250000000003</v>
      </c>
      <c r="R679">
        <v>4.9520000000000002E-2</v>
      </c>
      <c r="T679">
        <v>9.1669879999999999</v>
      </c>
      <c r="V679" s="27">
        <v>7.5430000000000002E-3</v>
      </c>
      <c r="W679">
        <v>1.026E-3</v>
      </c>
      <c r="X679">
        <v>6.5499999999999998E-4</v>
      </c>
      <c r="Y679">
        <v>0.139963</v>
      </c>
      <c r="Z679">
        <v>0.39743600000000001</v>
      </c>
      <c r="AA679">
        <v>101.4008</v>
      </c>
      <c r="AB679" s="10">
        <v>90.739841627955613</v>
      </c>
      <c r="AD679" s="27">
        <v>-11293.4</v>
      </c>
      <c r="AE679">
        <v>-1685</v>
      </c>
      <c r="AF679">
        <v>20</v>
      </c>
      <c r="AP679">
        <v>29.182066428783248</v>
      </c>
      <c r="AQ679" t="s">
        <v>53</v>
      </c>
    </row>
    <row r="680" spans="1:43" hidden="1" x14ac:dyDescent="0.2">
      <c r="A680" s="24" t="s">
        <v>1210</v>
      </c>
      <c r="B680" t="s">
        <v>1241</v>
      </c>
      <c r="C680" t="s">
        <v>1248</v>
      </c>
      <c r="D680" t="s">
        <v>1247</v>
      </c>
      <c r="F680" t="s">
        <v>1260</v>
      </c>
      <c r="G680" t="s">
        <v>1742</v>
      </c>
      <c r="H680" t="s">
        <v>1507</v>
      </c>
      <c r="I680" t="str">
        <f t="shared" si="10"/>
        <v>AZ18 WHT06_ol_overgrowth1_prof_1</v>
      </c>
      <c r="K680" t="s">
        <v>1249</v>
      </c>
      <c r="L680" s="28">
        <v>44013</v>
      </c>
      <c r="P680">
        <v>50.328229999999998</v>
      </c>
      <c r="Q680">
        <v>41.342779999999998</v>
      </c>
      <c r="R680">
        <v>4.3934000000000001E-2</v>
      </c>
      <c r="T680">
        <v>9.1856869999999997</v>
      </c>
      <c r="V680" s="27">
        <v>2.3010000000000001E-3</v>
      </c>
      <c r="W680">
        <v>3.2079999999999999E-3</v>
      </c>
      <c r="X680">
        <v>3.5490000000000001E-3</v>
      </c>
      <c r="Y680">
        <v>0.131632</v>
      </c>
      <c r="Z680">
        <v>0.39276100000000003</v>
      </c>
      <c r="AA680">
        <v>101.4341</v>
      </c>
      <c r="AB680" s="10">
        <v>90.712146965044255</v>
      </c>
      <c r="AC680" s="10"/>
      <c r="AD680" s="27">
        <v>-11291.2</v>
      </c>
      <c r="AE680">
        <v>-1684</v>
      </c>
      <c r="AF680">
        <v>20</v>
      </c>
      <c r="AP680">
        <v>31.598675623501169</v>
      </c>
      <c r="AQ680" t="s">
        <v>53</v>
      </c>
    </row>
    <row r="681" spans="1:43" hidden="1" x14ac:dyDescent="0.2">
      <c r="A681" s="24" t="s">
        <v>1211</v>
      </c>
      <c r="B681" t="s">
        <v>1241</v>
      </c>
      <c r="C681" t="s">
        <v>1248</v>
      </c>
      <c r="D681" t="s">
        <v>1247</v>
      </c>
      <c r="F681" t="s">
        <v>1260</v>
      </c>
      <c r="G681" t="s">
        <v>1742</v>
      </c>
      <c r="H681" t="s">
        <v>1507</v>
      </c>
      <c r="I681" t="str">
        <f t="shared" si="10"/>
        <v>AZ18 WHT06_ol_overgrowth1_prof_1</v>
      </c>
      <c r="K681" t="s">
        <v>1249</v>
      </c>
      <c r="L681" s="28">
        <v>44013</v>
      </c>
      <c r="P681">
        <v>50.397649999999999</v>
      </c>
      <c r="Q681">
        <v>41.412700000000001</v>
      </c>
      <c r="R681">
        <v>4.4048999999999998E-2</v>
      </c>
      <c r="T681">
        <v>9.3431549999999994</v>
      </c>
      <c r="V681" s="27">
        <v>1.0668E-2</v>
      </c>
      <c r="W681">
        <v>4.5120000000000004E-3</v>
      </c>
      <c r="X681">
        <v>1.366E-3</v>
      </c>
      <c r="Y681">
        <v>0.118215</v>
      </c>
      <c r="Z681">
        <v>0.40582600000000002</v>
      </c>
      <c r="AA681">
        <v>101.7381</v>
      </c>
      <c r="AB681" s="10">
        <v>90.579711798111902</v>
      </c>
      <c r="AD681" s="27">
        <v>-11289</v>
      </c>
      <c r="AE681">
        <v>-1683</v>
      </c>
      <c r="AF681">
        <v>20</v>
      </c>
      <c r="AP681">
        <v>34.015284818220749</v>
      </c>
      <c r="AQ681" t="s">
        <v>53</v>
      </c>
    </row>
    <row r="682" spans="1:43" hidden="1" x14ac:dyDescent="0.2">
      <c r="A682" s="24" t="s">
        <v>1212</v>
      </c>
      <c r="B682" t="s">
        <v>1242</v>
      </c>
      <c r="C682" t="s">
        <v>1248</v>
      </c>
      <c r="D682" t="s">
        <v>171</v>
      </c>
      <c r="F682" t="s">
        <v>1261</v>
      </c>
      <c r="I682" t="str">
        <f t="shared" si="10"/>
        <v>AZ18 WHT01_Ext1_MP_ol1_</v>
      </c>
      <c r="K682" t="s">
        <v>1250</v>
      </c>
      <c r="L682" s="28">
        <v>44013</v>
      </c>
      <c r="P682">
        <v>52.192050000000002</v>
      </c>
      <c r="Q682">
        <v>41.766120000000001</v>
      </c>
      <c r="R682">
        <v>0.17882600000000001</v>
      </c>
      <c r="T682">
        <v>7.09734</v>
      </c>
      <c r="V682" s="27">
        <v>3.8918000000000001E-2</v>
      </c>
      <c r="W682">
        <v>3.1210000000000001E-3</v>
      </c>
      <c r="X682">
        <v>2.2924E-2</v>
      </c>
      <c r="Y682">
        <v>8.4931999999999994E-2</v>
      </c>
      <c r="Z682">
        <v>0.37079699999999999</v>
      </c>
      <c r="AA682">
        <v>101.755</v>
      </c>
      <c r="AB682" s="10">
        <v>92.912163347380954</v>
      </c>
      <c r="AD682" s="27">
        <v>-14865</v>
      </c>
      <c r="AE682">
        <v>-5063</v>
      </c>
      <c r="AF682">
        <v>-25</v>
      </c>
    </row>
    <row r="683" spans="1:43" hidden="1" x14ac:dyDescent="0.2">
      <c r="A683" s="24" t="s">
        <v>1213</v>
      </c>
      <c r="B683" t="s">
        <v>1243</v>
      </c>
      <c r="C683" t="s">
        <v>1248</v>
      </c>
      <c r="D683" t="s">
        <v>171</v>
      </c>
      <c r="F683" t="s">
        <v>1262</v>
      </c>
      <c r="I683" t="str">
        <f t="shared" si="10"/>
        <v>AZ18 WHT01_Ext1_MP_ol2_</v>
      </c>
      <c r="K683" t="s">
        <v>1250</v>
      </c>
      <c r="L683" s="28">
        <v>44013</v>
      </c>
      <c r="P683">
        <v>51.347610000000003</v>
      </c>
      <c r="Q683">
        <v>41.656509999999997</v>
      </c>
      <c r="R683">
        <v>0.162438</v>
      </c>
      <c r="T683">
        <v>8.0653590000000008</v>
      </c>
      <c r="V683" s="27">
        <v>2.2209E-2</v>
      </c>
      <c r="X683">
        <v>2.6731999999999999E-2</v>
      </c>
      <c r="Y683">
        <v>0.112911</v>
      </c>
      <c r="Z683">
        <v>0.37626700000000002</v>
      </c>
      <c r="AA683">
        <v>101.7701</v>
      </c>
      <c r="AB683" s="10">
        <v>91.901988949273999</v>
      </c>
      <c r="AD683" s="27">
        <v>-14965</v>
      </c>
      <c r="AE683">
        <v>-5016</v>
      </c>
      <c r="AF683">
        <v>-25</v>
      </c>
    </row>
    <row r="684" spans="1:43" hidden="1" x14ac:dyDescent="0.2">
      <c r="I684" t="str">
        <f t="shared" si="10"/>
        <v>__</v>
      </c>
      <c r="AB684" s="10">
        <v>0</v>
      </c>
    </row>
    <row r="685" spans="1:43" hidden="1" x14ac:dyDescent="0.2">
      <c r="I685" t="str">
        <f t="shared" si="10"/>
        <v>__</v>
      </c>
      <c r="AB685" s="10">
        <v>0</v>
      </c>
    </row>
    <row r="686" spans="1:43" hidden="1" x14ac:dyDescent="0.2">
      <c r="A686" t="s">
        <v>140</v>
      </c>
      <c r="B686" t="s">
        <v>1268</v>
      </c>
      <c r="C686" t="s">
        <v>1248</v>
      </c>
      <c r="D686" t="s">
        <v>1244</v>
      </c>
      <c r="I686" t="str">
        <f t="shared" si="10"/>
        <v>San Carlos__</v>
      </c>
      <c r="K686" t="s">
        <v>543</v>
      </c>
      <c r="L686" s="28">
        <v>44228</v>
      </c>
      <c r="N686" s="28" t="s">
        <v>1742</v>
      </c>
      <c r="P686">
        <v>49.465299999999999</v>
      </c>
      <c r="Q686">
        <v>40.502679999999998</v>
      </c>
      <c r="R686">
        <v>0.102424</v>
      </c>
      <c r="S686">
        <v>2.1568E-2</v>
      </c>
      <c r="T686">
        <v>9.7380320000000005</v>
      </c>
      <c r="V686">
        <v>3.8124999999999999E-2</v>
      </c>
      <c r="W686">
        <v>2.1877000000000001E-2</v>
      </c>
      <c r="X686">
        <v>7.9159999999999994E-3</v>
      </c>
      <c r="Y686">
        <v>0.14225199999999999</v>
      </c>
      <c r="Z686">
        <v>0.38467600000000002</v>
      </c>
      <c r="AA686">
        <v>100.4248</v>
      </c>
      <c r="AB686" s="10">
        <v>90.054514380597297</v>
      </c>
      <c r="AD686">
        <v>-6340</v>
      </c>
      <c r="AE686">
        <v>32972</v>
      </c>
      <c r="AF686">
        <v>-476</v>
      </c>
      <c r="AG686" t="s">
        <v>1526</v>
      </c>
      <c r="AH686" t="s">
        <v>1526</v>
      </c>
    </row>
    <row r="687" spans="1:43" hidden="1" x14ac:dyDescent="0.2">
      <c r="A687" t="s">
        <v>141</v>
      </c>
      <c r="B687" t="s">
        <v>1215</v>
      </c>
      <c r="C687" t="s">
        <v>1248</v>
      </c>
      <c r="D687" t="s">
        <v>1244</v>
      </c>
      <c r="I687" t="str">
        <f t="shared" si="10"/>
        <v>San Carlos__</v>
      </c>
      <c r="K687" t="s">
        <v>543</v>
      </c>
      <c r="L687" s="28">
        <v>44228</v>
      </c>
      <c r="N687" s="28" t="s">
        <v>1742</v>
      </c>
      <c r="P687">
        <v>49.743859999999998</v>
      </c>
      <c r="Q687">
        <v>40.020139999999998</v>
      </c>
      <c r="R687">
        <v>0.106421</v>
      </c>
      <c r="S687">
        <v>1.6943E-2</v>
      </c>
      <c r="T687">
        <v>9.6178249999999998</v>
      </c>
      <c r="V687">
        <v>3.7848E-2</v>
      </c>
      <c r="W687">
        <v>2.3515000000000001E-2</v>
      </c>
      <c r="X687">
        <v>8.652E-3</v>
      </c>
      <c r="Y687">
        <v>0.148702</v>
      </c>
      <c r="Z687">
        <v>0.37793300000000002</v>
      </c>
      <c r="AA687">
        <v>100.1018</v>
      </c>
      <c r="AB687" s="10">
        <v>90.214894184162759</v>
      </c>
      <c r="AD687">
        <v>-6354</v>
      </c>
      <c r="AE687">
        <v>32972</v>
      </c>
      <c r="AF687">
        <v>-476</v>
      </c>
      <c r="AG687" t="s">
        <v>1526</v>
      </c>
      <c r="AH687" t="s">
        <v>1526</v>
      </c>
    </row>
    <row r="688" spans="1:43" hidden="1" x14ac:dyDescent="0.2">
      <c r="A688" t="s">
        <v>148</v>
      </c>
      <c r="B688" t="s">
        <v>1223</v>
      </c>
      <c r="C688" t="s">
        <v>1248</v>
      </c>
      <c r="D688" t="s">
        <v>1244</v>
      </c>
      <c r="I688" t="str">
        <f t="shared" si="10"/>
        <v>San Carlos__</v>
      </c>
      <c r="K688" t="s">
        <v>543</v>
      </c>
      <c r="L688" s="28">
        <v>44228</v>
      </c>
      <c r="N688" s="28" t="s">
        <v>1742</v>
      </c>
      <c r="P688">
        <v>49.340090000000004</v>
      </c>
      <c r="Q688">
        <v>40.477429999999998</v>
      </c>
      <c r="R688">
        <v>0.108167</v>
      </c>
      <c r="S688">
        <v>1.4824E-2</v>
      </c>
      <c r="T688">
        <v>9.5662500000000001</v>
      </c>
      <c r="V688">
        <v>3.9796999999999999E-2</v>
      </c>
      <c r="W688">
        <v>2.3442000000000001E-2</v>
      </c>
      <c r="X688">
        <v>7.1760000000000001E-3</v>
      </c>
      <c r="Y688">
        <v>0.147455</v>
      </c>
      <c r="Z688">
        <v>0.38186999999999999</v>
      </c>
      <c r="AA688">
        <v>100.1065</v>
      </c>
      <c r="AB688" s="10">
        <v>90.190384673490826</v>
      </c>
      <c r="AD688">
        <v>-6361</v>
      </c>
      <c r="AE688">
        <v>32929</v>
      </c>
      <c r="AF688">
        <v>-476</v>
      </c>
      <c r="AG688" t="s">
        <v>1526</v>
      </c>
      <c r="AH688" t="s">
        <v>1526</v>
      </c>
    </row>
    <row r="689" spans="1:43" hidden="1" x14ac:dyDescent="0.2">
      <c r="A689" t="s">
        <v>149</v>
      </c>
      <c r="B689" t="s">
        <v>1224</v>
      </c>
      <c r="C689" t="s">
        <v>1248</v>
      </c>
      <c r="D689" t="s">
        <v>1244</v>
      </c>
      <c r="I689" t="str">
        <f t="shared" si="10"/>
        <v>San Carlos__</v>
      </c>
      <c r="K689" t="s">
        <v>543</v>
      </c>
      <c r="L689" s="28">
        <v>44228</v>
      </c>
      <c r="N689" s="28" t="s">
        <v>1742</v>
      </c>
      <c r="P689">
        <v>49.542969999999997</v>
      </c>
      <c r="Q689">
        <v>40.176720000000003</v>
      </c>
      <c r="R689">
        <v>0.114986</v>
      </c>
      <c r="S689">
        <v>1.2975E-2</v>
      </c>
      <c r="T689">
        <v>9.7326800000000002</v>
      </c>
      <c r="V689">
        <v>4.0661999999999997E-2</v>
      </c>
      <c r="W689">
        <v>2.1321E-2</v>
      </c>
      <c r="X689">
        <v>7.7939999999999997E-3</v>
      </c>
      <c r="Y689">
        <v>0.14981900000000001</v>
      </c>
      <c r="Z689">
        <v>0.37988100000000002</v>
      </c>
      <c r="AA689">
        <v>100.1798</v>
      </c>
      <c r="AB689" s="10">
        <v>90.073474170040029</v>
      </c>
      <c r="AD689">
        <v>-6364</v>
      </c>
      <c r="AE689">
        <v>32906</v>
      </c>
      <c r="AF689">
        <v>-476</v>
      </c>
      <c r="AG689" t="s">
        <v>1526</v>
      </c>
      <c r="AH689" t="s">
        <v>1526</v>
      </c>
    </row>
    <row r="690" spans="1:43" hidden="1" x14ac:dyDescent="0.2">
      <c r="A690" t="s">
        <v>299</v>
      </c>
      <c r="B690" t="s">
        <v>1226</v>
      </c>
      <c r="C690" t="s">
        <v>1248</v>
      </c>
      <c r="D690" t="s">
        <v>1244</v>
      </c>
      <c r="I690" t="str">
        <f t="shared" si="10"/>
        <v>San Carlos__</v>
      </c>
      <c r="K690" t="s">
        <v>543</v>
      </c>
      <c r="L690" s="28">
        <v>44228</v>
      </c>
      <c r="N690" s="28" t="s">
        <v>1742</v>
      </c>
      <c r="P690">
        <v>49.394010000000002</v>
      </c>
      <c r="Q690">
        <v>40.365679999999998</v>
      </c>
      <c r="R690">
        <v>0.10240299999999999</v>
      </c>
      <c r="S690">
        <v>7.6290000000000004E-3</v>
      </c>
      <c r="T690">
        <v>9.7984059999999999</v>
      </c>
      <c r="V690">
        <v>3.9295999999999998E-2</v>
      </c>
      <c r="W690">
        <v>1.9407000000000001E-2</v>
      </c>
      <c r="X690">
        <v>8.1239999999999993E-3</v>
      </c>
      <c r="Y690">
        <v>0.15049699999999999</v>
      </c>
      <c r="Z690">
        <v>0.37134499999999998</v>
      </c>
      <c r="AA690">
        <v>100.2568</v>
      </c>
      <c r="AB690" s="10">
        <v>89.986029560760116</v>
      </c>
      <c r="AD690">
        <v>-6384</v>
      </c>
      <c r="AE690">
        <v>32956</v>
      </c>
      <c r="AF690">
        <v>-476</v>
      </c>
      <c r="AG690" t="s">
        <v>1526</v>
      </c>
      <c r="AH690" t="s">
        <v>1526</v>
      </c>
    </row>
    <row r="691" spans="1:43" hidden="1" x14ac:dyDescent="0.2">
      <c r="A691" t="s">
        <v>302</v>
      </c>
      <c r="B691" t="s">
        <v>1227</v>
      </c>
      <c r="C691" t="s">
        <v>1248</v>
      </c>
      <c r="D691" t="s">
        <v>1244</v>
      </c>
      <c r="I691" t="str">
        <f t="shared" si="10"/>
        <v>San Carlos__</v>
      </c>
      <c r="K691" t="s">
        <v>543</v>
      </c>
      <c r="L691" s="28">
        <v>44228</v>
      </c>
      <c r="N691" s="28" t="s">
        <v>1742</v>
      </c>
      <c r="P691">
        <v>49.497300000000003</v>
      </c>
      <c r="Q691">
        <v>40.340029999999999</v>
      </c>
      <c r="R691">
        <v>0.113053</v>
      </c>
      <c r="S691">
        <v>1.9148999999999999E-2</v>
      </c>
      <c r="T691">
        <v>9.4289079999999998</v>
      </c>
      <c r="V691">
        <v>4.0167000000000001E-2</v>
      </c>
      <c r="W691">
        <v>2.3104E-2</v>
      </c>
      <c r="X691">
        <v>5.3070000000000001E-3</v>
      </c>
      <c r="Y691">
        <v>0.154781</v>
      </c>
      <c r="Z691">
        <v>0.386542</v>
      </c>
      <c r="AA691">
        <v>100.00830000000001</v>
      </c>
      <c r="AB691" s="10">
        <v>90.345367573995787</v>
      </c>
      <c r="AD691">
        <v>-6387</v>
      </c>
      <c r="AE691">
        <v>32998</v>
      </c>
      <c r="AF691">
        <v>-476</v>
      </c>
      <c r="AG691" t="s">
        <v>1526</v>
      </c>
      <c r="AH691" t="s">
        <v>1526</v>
      </c>
    </row>
    <row r="692" spans="1:43" hidden="1" x14ac:dyDescent="0.2">
      <c r="A692" t="s">
        <v>317</v>
      </c>
      <c r="B692" t="s">
        <v>1269</v>
      </c>
      <c r="C692" t="s">
        <v>1248</v>
      </c>
      <c r="D692" t="s">
        <v>1245</v>
      </c>
      <c r="F692" t="s">
        <v>1506</v>
      </c>
      <c r="G692" t="s">
        <v>1742</v>
      </c>
      <c r="H692" t="s">
        <v>1507</v>
      </c>
      <c r="I692" t="str">
        <f t="shared" si="10"/>
        <v>Xenocryst_ol6_prof_1</v>
      </c>
      <c r="K692" t="s">
        <v>1245</v>
      </c>
      <c r="L692" s="28">
        <v>44228</v>
      </c>
      <c r="N692" t="s">
        <v>1742</v>
      </c>
      <c r="P692">
        <v>42.295310000000001</v>
      </c>
      <c r="Q692">
        <v>38.612090000000002</v>
      </c>
      <c r="R692">
        <v>0.35011300000000001</v>
      </c>
      <c r="S692">
        <v>9.7769999999999992E-3</v>
      </c>
      <c r="T692">
        <v>17.92634</v>
      </c>
      <c r="V692">
        <v>5.6294999999999998E-2</v>
      </c>
      <c r="W692">
        <v>2.9367000000000001E-2</v>
      </c>
      <c r="X692">
        <v>4.6629999999999998E-2</v>
      </c>
      <c r="Y692">
        <v>0.27721499999999999</v>
      </c>
      <c r="Z692">
        <v>0.12745899999999999</v>
      </c>
      <c r="AA692">
        <v>99.730599999999995</v>
      </c>
      <c r="AB692" s="10">
        <v>80.790726253452391</v>
      </c>
      <c r="AD692">
        <v>16420</v>
      </c>
      <c r="AE692">
        <v>-26834</v>
      </c>
      <c r="AF692">
        <v>-605</v>
      </c>
      <c r="AG692" t="s">
        <v>1526</v>
      </c>
      <c r="AH692" t="s">
        <v>1526</v>
      </c>
      <c r="AP692">
        <v>2</v>
      </c>
      <c r="AQ692" t="s">
        <v>1791</v>
      </c>
    </row>
    <row r="693" spans="1:43" hidden="1" x14ac:dyDescent="0.2">
      <c r="A693" t="s">
        <v>968</v>
      </c>
      <c r="B693" t="s">
        <v>1269</v>
      </c>
      <c r="C693" t="s">
        <v>1248</v>
      </c>
      <c r="D693" t="s">
        <v>1245</v>
      </c>
      <c r="F693" t="s">
        <v>1506</v>
      </c>
      <c r="G693" t="s">
        <v>1742</v>
      </c>
      <c r="H693" t="s">
        <v>1507</v>
      </c>
      <c r="I693" t="str">
        <f t="shared" si="10"/>
        <v>Xenocryst_ol6_prof_1</v>
      </c>
      <c r="K693" t="s">
        <v>1245</v>
      </c>
      <c r="L693" s="28">
        <v>44228</v>
      </c>
      <c r="P693">
        <v>43.630519999999997</v>
      </c>
      <c r="Q693">
        <v>38.693530000000003</v>
      </c>
      <c r="R693">
        <v>0.21407300000000001</v>
      </c>
      <c r="S693">
        <v>2.4711E-2</v>
      </c>
      <c r="T693">
        <v>16.370999999999999</v>
      </c>
      <c r="V693">
        <v>2.6190000000000001E-2</v>
      </c>
      <c r="W693">
        <v>2.8094000000000001E-2</v>
      </c>
      <c r="X693">
        <v>3.2008000000000002E-2</v>
      </c>
      <c r="Y693">
        <v>0.23211699999999999</v>
      </c>
      <c r="Z693">
        <v>0.18105099999999999</v>
      </c>
      <c r="AA693">
        <v>99.43329</v>
      </c>
      <c r="AB693" s="10">
        <v>82.611063520907649</v>
      </c>
      <c r="AD693">
        <v>16419.900000000001</v>
      </c>
      <c r="AE693">
        <v>-26831.5</v>
      </c>
      <c r="AF693">
        <v>-605</v>
      </c>
      <c r="AG693" t="s">
        <v>1526</v>
      </c>
      <c r="AH693" t="s">
        <v>1526</v>
      </c>
      <c r="AP693">
        <v>4.5019992006393021</v>
      </c>
      <c r="AQ693" t="s">
        <v>1791</v>
      </c>
    </row>
    <row r="694" spans="1:43" hidden="1" x14ac:dyDescent="0.2">
      <c r="A694" t="s">
        <v>969</v>
      </c>
      <c r="B694" t="s">
        <v>1269</v>
      </c>
      <c r="C694" t="s">
        <v>1248</v>
      </c>
      <c r="D694" t="s">
        <v>1245</v>
      </c>
      <c r="F694" t="s">
        <v>1506</v>
      </c>
      <c r="G694" t="s">
        <v>1742</v>
      </c>
      <c r="H694" t="s">
        <v>1507</v>
      </c>
      <c r="I694" t="str">
        <f t="shared" si="10"/>
        <v>Xenocryst_ol6_prof_1</v>
      </c>
      <c r="K694" t="s">
        <v>1245</v>
      </c>
      <c r="L694" s="28">
        <v>44228</v>
      </c>
      <c r="P694">
        <v>44.192169999999997</v>
      </c>
      <c r="Q694">
        <v>38.832889999999999</v>
      </c>
      <c r="R694">
        <v>0.20697699999999999</v>
      </c>
      <c r="S694">
        <v>2.5155E-2</v>
      </c>
      <c r="T694">
        <v>15.760630000000001</v>
      </c>
      <c r="V694">
        <v>3.5478999999999997E-2</v>
      </c>
      <c r="W694">
        <v>2.1911E-2</v>
      </c>
      <c r="X694">
        <v>3.3663999999999999E-2</v>
      </c>
      <c r="Y694">
        <v>0.22536700000000001</v>
      </c>
      <c r="Z694">
        <v>0.21568399999999999</v>
      </c>
      <c r="AA694">
        <v>99.549909999999997</v>
      </c>
      <c r="AB694" s="10">
        <v>83.328589909714779</v>
      </c>
      <c r="AD694">
        <v>16419.8</v>
      </c>
      <c r="AE694">
        <v>-26829</v>
      </c>
      <c r="AF694">
        <v>-605</v>
      </c>
      <c r="AG694" t="s">
        <v>1526</v>
      </c>
      <c r="AH694" t="s">
        <v>1526</v>
      </c>
      <c r="AP694">
        <v>7.00399840127875</v>
      </c>
      <c r="AQ694" t="s">
        <v>1791</v>
      </c>
    </row>
    <row r="695" spans="1:43" hidden="1" x14ac:dyDescent="0.2">
      <c r="A695" t="s">
        <v>970</v>
      </c>
      <c r="B695" t="s">
        <v>1269</v>
      </c>
      <c r="C695" t="s">
        <v>1248</v>
      </c>
      <c r="D695" t="s">
        <v>1245</v>
      </c>
      <c r="F695" t="s">
        <v>1506</v>
      </c>
      <c r="G695" t="s">
        <v>1742</v>
      </c>
      <c r="H695" t="s">
        <v>1507</v>
      </c>
      <c r="I695" t="str">
        <f t="shared" si="10"/>
        <v>Xenocryst_ol6_prof_1</v>
      </c>
      <c r="K695" t="s">
        <v>1245</v>
      </c>
      <c r="L695" s="28">
        <v>44228</v>
      </c>
      <c r="P695">
        <v>44.827809999999999</v>
      </c>
      <c r="Q695">
        <v>39.049289999999999</v>
      </c>
      <c r="R695">
        <v>0.17116300000000001</v>
      </c>
      <c r="S695">
        <v>2.6512999999999998E-2</v>
      </c>
      <c r="T695">
        <v>14.93153</v>
      </c>
      <c r="V695">
        <v>2.6773999999999999E-2</v>
      </c>
      <c r="W695">
        <v>2.2317E-2</v>
      </c>
      <c r="X695">
        <v>2.7515999999999999E-2</v>
      </c>
      <c r="Y695">
        <v>0.20634</v>
      </c>
      <c r="Z695">
        <v>0.250191</v>
      </c>
      <c r="AA695">
        <v>99.539439999999999</v>
      </c>
      <c r="AB695" s="10">
        <v>84.256231194178326</v>
      </c>
      <c r="AD695">
        <v>16419.599999999999</v>
      </c>
      <c r="AE695">
        <v>-26826.5</v>
      </c>
      <c r="AF695">
        <v>-605</v>
      </c>
      <c r="AG695" t="s">
        <v>1526</v>
      </c>
      <c r="AH695" t="s">
        <v>1526</v>
      </c>
      <c r="AP695">
        <v>9.5119856420756985</v>
      </c>
      <c r="AQ695" t="s">
        <v>1791</v>
      </c>
    </row>
    <row r="696" spans="1:43" hidden="1" x14ac:dyDescent="0.2">
      <c r="A696" t="s">
        <v>971</v>
      </c>
      <c r="B696" t="s">
        <v>1269</v>
      </c>
      <c r="C696" t="s">
        <v>1248</v>
      </c>
      <c r="D696" t="s">
        <v>1245</v>
      </c>
      <c r="F696" t="s">
        <v>1506</v>
      </c>
      <c r="G696" t="s">
        <v>1742</v>
      </c>
      <c r="H696" t="s">
        <v>1507</v>
      </c>
      <c r="I696" t="str">
        <f t="shared" si="10"/>
        <v>Xenocryst_ol6_prof_1</v>
      </c>
      <c r="K696" t="s">
        <v>1245</v>
      </c>
      <c r="L696" s="28">
        <v>44228</v>
      </c>
      <c r="P696">
        <v>44.952660000000002</v>
      </c>
      <c r="Q696">
        <v>38.829349999999998</v>
      </c>
      <c r="R696">
        <v>0.17177799999999999</v>
      </c>
      <c r="S696">
        <v>2.4083E-2</v>
      </c>
      <c r="T696">
        <v>14.541359999999999</v>
      </c>
      <c r="V696">
        <v>2.5506000000000001E-2</v>
      </c>
      <c r="W696">
        <v>1.6173E-2</v>
      </c>
      <c r="X696">
        <v>2.7678000000000001E-2</v>
      </c>
      <c r="Y696">
        <v>0.20755000000000001</v>
      </c>
      <c r="Z696">
        <v>0.253915</v>
      </c>
      <c r="AA696">
        <v>99.050049999999999</v>
      </c>
      <c r="AB696" s="10">
        <v>84.640476077931638</v>
      </c>
      <c r="AD696">
        <v>16419.5</v>
      </c>
      <c r="AE696">
        <v>-26824</v>
      </c>
      <c r="AF696">
        <v>-605</v>
      </c>
      <c r="AG696" t="s">
        <v>1526</v>
      </c>
      <c r="AH696" t="s">
        <v>1526</v>
      </c>
      <c r="AP696">
        <v>12.013984842715001</v>
      </c>
      <c r="AQ696" t="s">
        <v>1791</v>
      </c>
    </row>
    <row r="697" spans="1:43" hidden="1" x14ac:dyDescent="0.2">
      <c r="A697" t="s">
        <v>972</v>
      </c>
      <c r="B697" t="s">
        <v>1269</v>
      </c>
      <c r="C697" t="s">
        <v>1248</v>
      </c>
      <c r="D697" t="s">
        <v>1245</v>
      </c>
      <c r="F697" t="s">
        <v>1506</v>
      </c>
      <c r="G697" t="s">
        <v>1742</v>
      </c>
      <c r="H697" t="s">
        <v>1507</v>
      </c>
      <c r="I697" t="str">
        <f t="shared" si="10"/>
        <v>Xenocryst_ol6_prof_1</v>
      </c>
      <c r="K697" t="s">
        <v>1245</v>
      </c>
      <c r="L697" s="28">
        <v>44228</v>
      </c>
      <c r="P697">
        <v>45.113039999999998</v>
      </c>
      <c r="Q697">
        <v>38.871040000000001</v>
      </c>
      <c r="R697">
        <v>0.166655</v>
      </c>
      <c r="S697">
        <v>2.5873E-2</v>
      </c>
      <c r="T697">
        <v>14.32855</v>
      </c>
      <c r="V697">
        <v>2.3137000000000001E-2</v>
      </c>
      <c r="W697">
        <v>1.0753E-2</v>
      </c>
      <c r="X697">
        <v>2.6398000000000001E-2</v>
      </c>
      <c r="Y697">
        <v>0.200179</v>
      </c>
      <c r="Z697">
        <v>0.26184800000000003</v>
      </c>
      <c r="AA697">
        <v>99.027469999999994</v>
      </c>
      <c r="AB697" s="10">
        <v>84.876933079734854</v>
      </c>
      <c r="AD697">
        <v>16419.400000000001</v>
      </c>
      <c r="AE697">
        <v>-26821.5</v>
      </c>
      <c r="AF697">
        <v>-605</v>
      </c>
      <c r="AG697" t="s">
        <v>1526</v>
      </c>
      <c r="AH697" t="s">
        <v>1526</v>
      </c>
      <c r="AP697">
        <v>14.515984043354303</v>
      </c>
      <c r="AQ697" t="s">
        <v>1791</v>
      </c>
    </row>
    <row r="698" spans="1:43" hidden="1" x14ac:dyDescent="0.2">
      <c r="A698" t="s">
        <v>973</v>
      </c>
      <c r="B698" t="s">
        <v>1269</v>
      </c>
      <c r="C698" t="s">
        <v>1248</v>
      </c>
      <c r="D698" t="s">
        <v>1245</v>
      </c>
      <c r="F698" t="s">
        <v>1506</v>
      </c>
      <c r="G698" t="s">
        <v>1742</v>
      </c>
      <c r="H698" t="s">
        <v>1507</v>
      </c>
      <c r="I698" t="str">
        <f t="shared" si="10"/>
        <v>Xenocryst_ol6_prof_1</v>
      </c>
      <c r="K698" t="s">
        <v>1245</v>
      </c>
      <c r="L698" s="28">
        <v>44228</v>
      </c>
      <c r="P698">
        <v>45.501350000000002</v>
      </c>
      <c r="Q698">
        <v>39.030059999999999</v>
      </c>
      <c r="R698">
        <v>0.153171</v>
      </c>
      <c r="S698">
        <v>2.1127E-2</v>
      </c>
      <c r="T698">
        <v>14.029809999999999</v>
      </c>
      <c r="V698">
        <v>1.4047E-2</v>
      </c>
      <c r="W698">
        <v>8.7449999999999993E-3</v>
      </c>
      <c r="X698">
        <v>1.7614999999999999E-2</v>
      </c>
      <c r="Y698">
        <v>0.18649299999999999</v>
      </c>
      <c r="Z698">
        <v>0.27163100000000001</v>
      </c>
      <c r="AA698">
        <v>99.234049999999996</v>
      </c>
      <c r="AB698" s="10">
        <v>85.253478557817488</v>
      </c>
      <c r="AD698">
        <v>16419.3</v>
      </c>
      <c r="AE698">
        <v>-26819</v>
      </c>
      <c r="AF698">
        <v>-605</v>
      </c>
      <c r="AG698" t="s">
        <v>1526</v>
      </c>
      <c r="AH698" t="s">
        <v>1526</v>
      </c>
      <c r="AP698">
        <v>17.017983243993751</v>
      </c>
    </row>
    <row r="699" spans="1:43" hidden="1" x14ac:dyDescent="0.2">
      <c r="A699" t="s">
        <v>974</v>
      </c>
      <c r="B699" t="s">
        <v>1269</v>
      </c>
      <c r="C699" t="s">
        <v>1248</v>
      </c>
      <c r="D699" t="s">
        <v>1245</v>
      </c>
      <c r="F699" t="s">
        <v>1506</v>
      </c>
      <c r="G699" t="s">
        <v>1742</v>
      </c>
      <c r="H699" t="s">
        <v>1507</v>
      </c>
      <c r="I699" t="str">
        <f t="shared" si="10"/>
        <v>Xenocryst_ol6_prof_1</v>
      </c>
      <c r="K699" t="s">
        <v>1245</v>
      </c>
      <c r="L699" s="28">
        <v>44228</v>
      </c>
      <c r="P699">
        <v>47.22974</v>
      </c>
      <c r="Q699">
        <v>39.532690000000002</v>
      </c>
      <c r="R699">
        <v>0.100103</v>
      </c>
      <c r="S699">
        <v>1.6584000000000002E-2</v>
      </c>
      <c r="T699">
        <v>12.11388</v>
      </c>
      <c r="V699">
        <v>6.4200000000000004E-3</v>
      </c>
      <c r="W699">
        <v>2.6949999999999999E-3</v>
      </c>
      <c r="X699">
        <v>9.3939999999999996E-3</v>
      </c>
      <c r="Y699">
        <v>0.16003400000000001</v>
      </c>
      <c r="Z699">
        <v>0.32745000000000002</v>
      </c>
      <c r="AA699">
        <v>99.498990000000006</v>
      </c>
      <c r="AB699" s="10">
        <v>87.421316973020453</v>
      </c>
      <c r="AD699">
        <v>16419.099999999999</v>
      </c>
      <c r="AE699">
        <v>-26816.5</v>
      </c>
      <c r="AF699">
        <v>-605</v>
      </c>
      <c r="AG699" t="s">
        <v>1526</v>
      </c>
      <c r="AH699" t="s">
        <v>1526</v>
      </c>
      <c r="AP699">
        <v>19.525970484790697</v>
      </c>
    </row>
    <row r="700" spans="1:43" hidden="1" x14ac:dyDescent="0.2">
      <c r="A700" t="s">
        <v>975</v>
      </c>
      <c r="B700" t="s">
        <v>1269</v>
      </c>
      <c r="C700" t="s">
        <v>1248</v>
      </c>
      <c r="D700" t="s">
        <v>1245</v>
      </c>
      <c r="F700" t="s">
        <v>1506</v>
      </c>
      <c r="G700" t="s">
        <v>1742</v>
      </c>
      <c r="H700" t="s">
        <v>1507</v>
      </c>
      <c r="I700" t="str">
        <f t="shared" si="10"/>
        <v>Xenocryst_ol6_prof_1</v>
      </c>
      <c r="K700" t="s">
        <v>1245</v>
      </c>
      <c r="L700" s="28">
        <v>44228</v>
      </c>
      <c r="P700">
        <v>49.201979999999999</v>
      </c>
      <c r="Q700">
        <v>40.116909999999997</v>
      </c>
      <c r="R700">
        <v>6.7218E-2</v>
      </c>
      <c r="S700">
        <v>1.1391999999999999E-2</v>
      </c>
      <c r="T700">
        <v>10.19422</v>
      </c>
      <c r="V700">
        <v>6.6150000000000002E-3</v>
      </c>
      <c r="W700">
        <v>3.735E-3</v>
      </c>
      <c r="X700">
        <v>1.0711999999999999E-2</v>
      </c>
      <c r="Y700">
        <v>0.14277000000000001</v>
      </c>
      <c r="Z700">
        <v>0.39204299999999997</v>
      </c>
      <c r="AA700">
        <v>100.1476</v>
      </c>
      <c r="AB700" s="10">
        <v>89.587201834280776</v>
      </c>
      <c r="AD700">
        <v>16419</v>
      </c>
      <c r="AE700">
        <v>-26814</v>
      </c>
      <c r="AF700">
        <v>-605</v>
      </c>
      <c r="AG700" t="s">
        <v>1526</v>
      </c>
      <c r="AH700" t="s">
        <v>1526</v>
      </c>
      <c r="AP700">
        <v>22.027969685430001</v>
      </c>
    </row>
    <row r="701" spans="1:43" hidden="1" x14ac:dyDescent="0.2">
      <c r="A701" t="s">
        <v>976</v>
      </c>
      <c r="B701" t="s">
        <v>1269</v>
      </c>
      <c r="C701" t="s">
        <v>1248</v>
      </c>
      <c r="D701" t="s">
        <v>1245</v>
      </c>
      <c r="F701" t="s">
        <v>1506</v>
      </c>
      <c r="G701" t="s">
        <v>1742</v>
      </c>
      <c r="H701" t="s">
        <v>1507</v>
      </c>
      <c r="I701" t="str">
        <f t="shared" si="10"/>
        <v>Xenocryst_ol6_prof_1</v>
      </c>
      <c r="K701" t="s">
        <v>1245</v>
      </c>
      <c r="L701" s="28">
        <v>44228</v>
      </c>
      <c r="P701">
        <v>49.799160000000001</v>
      </c>
      <c r="Q701">
        <v>40.27731</v>
      </c>
      <c r="R701">
        <v>5.2426E-2</v>
      </c>
      <c r="S701">
        <v>1.5166000000000001E-2</v>
      </c>
      <c r="T701">
        <v>9.4964230000000001</v>
      </c>
      <c r="V701">
        <v>8.4080000000000005E-3</v>
      </c>
      <c r="W701">
        <v>5.5329999999999997E-3</v>
      </c>
      <c r="X701">
        <v>7.424E-3</v>
      </c>
      <c r="Y701">
        <v>0.138379</v>
      </c>
      <c r="Z701">
        <v>0.390955</v>
      </c>
      <c r="AA701">
        <v>100.19119999999999</v>
      </c>
      <c r="AB701" s="10">
        <v>90.336158382882388</v>
      </c>
      <c r="AD701">
        <v>16418.900000000001</v>
      </c>
      <c r="AE701">
        <v>-26811.5</v>
      </c>
      <c r="AF701">
        <v>-605</v>
      </c>
      <c r="AG701" t="s">
        <v>1526</v>
      </c>
      <c r="AH701" t="s">
        <v>1526</v>
      </c>
      <c r="AP701">
        <v>24.529968886069305</v>
      </c>
      <c r="AQ701" t="s">
        <v>53</v>
      </c>
    </row>
    <row r="702" spans="1:43" hidden="1" x14ac:dyDescent="0.2">
      <c r="A702" t="s">
        <v>977</v>
      </c>
      <c r="B702" t="s">
        <v>1269</v>
      </c>
      <c r="C702" t="s">
        <v>1248</v>
      </c>
      <c r="D702" t="s">
        <v>1245</v>
      </c>
      <c r="F702" t="s">
        <v>1506</v>
      </c>
      <c r="G702" t="s">
        <v>1742</v>
      </c>
      <c r="H702" t="s">
        <v>1507</v>
      </c>
      <c r="I702" t="str">
        <f t="shared" si="10"/>
        <v>Xenocryst_ol6_prof_1</v>
      </c>
      <c r="K702" t="s">
        <v>1245</v>
      </c>
      <c r="L702" s="28">
        <v>44228</v>
      </c>
      <c r="P702">
        <v>49.851469999999999</v>
      </c>
      <c r="Q702">
        <v>39.79515</v>
      </c>
      <c r="R702">
        <v>5.4392999999999997E-2</v>
      </c>
      <c r="S702">
        <v>1.4116E-2</v>
      </c>
      <c r="T702">
        <v>9.43858</v>
      </c>
      <c r="V702">
        <v>8.1939999999999999E-3</v>
      </c>
      <c r="W702">
        <v>5.1029999999999999E-3</v>
      </c>
      <c r="X702">
        <v>9.5209999999999999E-3</v>
      </c>
      <c r="Y702">
        <v>0.138539</v>
      </c>
      <c r="Z702">
        <v>0.40038899999999999</v>
      </c>
      <c r="AA702">
        <v>99.715459999999993</v>
      </c>
      <c r="AB702" s="10">
        <v>90.398483356955069</v>
      </c>
      <c r="AD702">
        <v>16418.8</v>
      </c>
      <c r="AE702">
        <v>-26809</v>
      </c>
      <c r="AF702">
        <v>-605</v>
      </c>
      <c r="AG702" t="s">
        <v>1526</v>
      </c>
      <c r="AH702" t="s">
        <v>1526</v>
      </c>
      <c r="AP702">
        <v>27.031968086708751</v>
      </c>
      <c r="AQ702" t="s">
        <v>53</v>
      </c>
    </row>
    <row r="703" spans="1:43" hidden="1" x14ac:dyDescent="0.2">
      <c r="A703" t="s">
        <v>978</v>
      </c>
      <c r="B703" t="s">
        <v>1269</v>
      </c>
      <c r="C703" t="s">
        <v>1248</v>
      </c>
      <c r="D703" t="s">
        <v>1245</v>
      </c>
      <c r="F703" t="s">
        <v>1506</v>
      </c>
      <c r="G703" t="s">
        <v>1742</v>
      </c>
      <c r="H703" t="s">
        <v>1507</v>
      </c>
      <c r="I703" t="str">
        <f t="shared" si="10"/>
        <v>Xenocryst_ol6_prof_1</v>
      </c>
      <c r="K703" t="s">
        <v>1245</v>
      </c>
      <c r="L703" s="28">
        <v>44228</v>
      </c>
      <c r="P703">
        <v>50.002659999999999</v>
      </c>
      <c r="Q703">
        <v>40.075409999999998</v>
      </c>
      <c r="R703">
        <v>4.3331000000000001E-2</v>
      </c>
      <c r="S703">
        <v>8.3789999999999993E-3</v>
      </c>
      <c r="T703">
        <v>9.355359</v>
      </c>
      <c r="V703">
        <v>8.0450000000000001E-3</v>
      </c>
      <c r="W703">
        <v>1.598E-3</v>
      </c>
      <c r="X703">
        <v>3.725E-3</v>
      </c>
      <c r="Y703">
        <v>0.14083899999999999</v>
      </c>
      <c r="Z703">
        <v>0.40793400000000002</v>
      </c>
      <c r="AA703">
        <v>100.04730000000001</v>
      </c>
      <c r="AB703" s="10">
        <v>90.501144015856426</v>
      </c>
      <c r="AD703">
        <v>16418.599999999999</v>
      </c>
      <c r="AE703">
        <v>-26806.5</v>
      </c>
      <c r="AF703">
        <v>-605</v>
      </c>
      <c r="AG703" t="s">
        <v>1526</v>
      </c>
      <c r="AH703" t="s">
        <v>1526</v>
      </c>
      <c r="AP703">
        <v>29.539955327505702</v>
      </c>
      <c r="AQ703" t="s">
        <v>53</v>
      </c>
    </row>
    <row r="704" spans="1:43" hidden="1" x14ac:dyDescent="0.2">
      <c r="A704" t="s">
        <v>979</v>
      </c>
      <c r="B704" t="s">
        <v>1269</v>
      </c>
      <c r="C704" t="s">
        <v>1248</v>
      </c>
      <c r="D704" t="s">
        <v>1245</v>
      </c>
      <c r="F704" t="s">
        <v>1506</v>
      </c>
      <c r="G704" t="s">
        <v>1742</v>
      </c>
      <c r="H704" t="s">
        <v>1507</v>
      </c>
      <c r="I704" t="str">
        <f t="shared" si="10"/>
        <v>Xenocryst_ol6_prof_1</v>
      </c>
      <c r="K704" t="s">
        <v>1245</v>
      </c>
      <c r="L704" s="28">
        <v>44228</v>
      </c>
      <c r="P704">
        <v>49.81559</v>
      </c>
      <c r="Q704">
        <v>40.026649999999997</v>
      </c>
      <c r="R704">
        <v>4.4403999999999999E-2</v>
      </c>
      <c r="S704">
        <v>1.8664E-2</v>
      </c>
      <c r="T704">
        <v>9.3597370000000009</v>
      </c>
      <c r="V704">
        <v>8.2179999999999996E-3</v>
      </c>
      <c r="X704">
        <v>8.0169999999999998E-3</v>
      </c>
      <c r="Y704">
        <v>0.14369399999999999</v>
      </c>
      <c r="Z704">
        <v>0.399843</v>
      </c>
      <c r="AA704">
        <v>99.824839999999995</v>
      </c>
      <c r="AB704" s="10">
        <v>90.464834570377633</v>
      </c>
      <c r="AD704">
        <v>16418.5</v>
      </c>
      <c r="AE704">
        <v>-26804</v>
      </c>
      <c r="AF704">
        <v>-605</v>
      </c>
      <c r="AG704" t="s">
        <v>1526</v>
      </c>
      <c r="AH704" t="s">
        <v>1526</v>
      </c>
      <c r="AP704">
        <v>32.041954528145006</v>
      </c>
      <c r="AQ704" t="s">
        <v>53</v>
      </c>
    </row>
    <row r="705" spans="1:43" hidden="1" x14ac:dyDescent="0.2">
      <c r="A705" t="s">
        <v>980</v>
      </c>
      <c r="B705" t="s">
        <v>1269</v>
      </c>
      <c r="C705" t="s">
        <v>1248</v>
      </c>
      <c r="D705" t="s">
        <v>1245</v>
      </c>
      <c r="F705" t="s">
        <v>1506</v>
      </c>
      <c r="G705" t="s">
        <v>1742</v>
      </c>
      <c r="H705" t="s">
        <v>1507</v>
      </c>
      <c r="I705" t="str">
        <f t="shared" si="10"/>
        <v>Xenocryst_ol6_prof_1</v>
      </c>
      <c r="K705" t="s">
        <v>1245</v>
      </c>
      <c r="L705" s="28">
        <v>44228</v>
      </c>
      <c r="P705">
        <v>49.825539999999997</v>
      </c>
      <c r="Q705">
        <v>39.96698</v>
      </c>
      <c r="R705">
        <v>4.5776999999999998E-2</v>
      </c>
      <c r="S705">
        <v>6.8719999999999996E-3</v>
      </c>
      <c r="T705">
        <v>9.242737</v>
      </c>
      <c r="V705">
        <v>6.1069999999999996E-3</v>
      </c>
      <c r="W705">
        <v>1.7570000000000001E-3</v>
      </c>
      <c r="X705">
        <v>5.3369999999999997E-3</v>
      </c>
      <c r="Y705">
        <v>0.137771</v>
      </c>
      <c r="Z705">
        <v>0.39964499999999997</v>
      </c>
      <c r="AA705">
        <v>99.638530000000003</v>
      </c>
      <c r="AB705" s="10">
        <v>90.574495944257265</v>
      </c>
      <c r="AC705" s="10">
        <f>AVERAGE(AB701:AB708)</f>
        <v>90.480936454600027</v>
      </c>
      <c r="AD705">
        <v>16418.400000000001</v>
      </c>
      <c r="AE705">
        <v>-26801.5</v>
      </c>
      <c r="AF705">
        <v>-605</v>
      </c>
      <c r="AG705" t="s">
        <v>1526</v>
      </c>
      <c r="AH705" t="s">
        <v>1526</v>
      </c>
      <c r="AP705">
        <v>34.543953728784309</v>
      </c>
      <c r="AQ705" t="s">
        <v>53</v>
      </c>
    </row>
    <row r="706" spans="1:43" hidden="1" x14ac:dyDescent="0.2">
      <c r="A706" t="s">
        <v>981</v>
      </c>
      <c r="B706" t="s">
        <v>1269</v>
      </c>
      <c r="C706" t="s">
        <v>1248</v>
      </c>
      <c r="D706" t="s">
        <v>1245</v>
      </c>
      <c r="F706" t="s">
        <v>1506</v>
      </c>
      <c r="G706" t="s">
        <v>1742</v>
      </c>
      <c r="H706" t="s">
        <v>1507</v>
      </c>
      <c r="I706" t="str">
        <f t="shared" si="10"/>
        <v>Xenocryst_ol6_prof_1</v>
      </c>
      <c r="K706" t="s">
        <v>1245</v>
      </c>
      <c r="L706" s="28">
        <v>44228</v>
      </c>
      <c r="P706">
        <v>49.608510000000003</v>
      </c>
      <c r="Q706">
        <v>39.815289999999997</v>
      </c>
      <c r="R706">
        <v>4.7461000000000003E-2</v>
      </c>
      <c r="S706">
        <v>1.0815999999999999E-2</v>
      </c>
      <c r="T706">
        <v>9.1283860000000008</v>
      </c>
      <c r="V706">
        <v>7.7840000000000001E-3</v>
      </c>
      <c r="W706">
        <v>6.3699999999999998E-4</v>
      </c>
      <c r="X706">
        <v>6.4879999999999998E-3</v>
      </c>
      <c r="Y706">
        <v>0.13572400000000001</v>
      </c>
      <c r="Z706">
        <v>0.39792</v>
      </c>
      <c r="AA706">
        <v>99.159009999999995</v>
      </c>
      <c r="AB706" s="10">
        <v>90.643281868099905</v>
      </c>
      <c r="AD706">
        <v>16418.3</v>
      </c>
      <c r="AE706">
        <v>-26799</v>
      </c>
      <c r="AF706">
        <v>-605</v>
      </c>
      <c r="AG706" t="s">
        <v>1526</v>
      </c>
      <c r="AH706" t="s">
        <v>1526</v>
      </c>
      <c r="AP706">
        <v>37.045952929423756</v>
      </c>
      <c r="AQ706" t="s">
        <v>53</v>
      </c>
    </row>
    <row r="707" spans="1:43" hidden="1" x14ac:dyDescent="0.2">
      <c r="A707" t="s">
        <v>982</v>
      </c>
      <c r="B707" t="s">
        <v>1269</v>
      </c>
      <c r="C707" t="s">
        <v>1248</v>
      </c>
      <c r="D707" t="s">
        <v>1245</v>
      </c>
      <c r="F707" t="s">
        <v>1506</v>
      </c>
      <c r="G707" t="s">
        <v>1742</v>
      </c>
      <c r="H707" t="s">
        <v>1507</v>
      </c>
      <c r="I707" t="str">
        <f t="shared" ref="I707:I770" si="11">_xlfn.CONCAT(K707,"_",F707,"_",H707)</f>
        <v>Xenocryst_ol6_prof_1</v>
      </c>
      <c r="K707" t="s">
        <v>1245</v>
      </c>
      <c r="L707" s="28">
        <v>44228</v>
      </c>
      <c r="P707">
        <v>49.939540000000001</v>
      </c>
      <c r="Q707">
        <v>40.113979999999998</v>
      </c>
      <c r="R707">
        <v>3.9294000000000003E-2</v>
      </c>
      <c r="S707">
        <v>5.4209999999999996E-3</v>
      </c>
      <c r="T707">
        <v>9.4037900000000008</v>
      </c>
      <c r="V707">
        <v>5.7689999999999998E-3</v>
      </c>
      <c r="W707">
        <v>4.0720000000000001E-3</v>
      </c>
      <c r="X707">
        <v>5.3870000000000003E-3</v>
      </c>
      <c r="Y707">
        <v>0.13855500000000001</v>
      </c>
      <c r="Z707">
        <v>0.41360599999999997</v>
      </c>
      <c r="AA707">
        <v>100.0694</v>
      </c>
      <c r="AB707" s="10">
        <v>90.445750190416632</v>
      </c>
      <c r="AD707">
        <v>16418.099999999999</v>
      </c>
      <c r="AE707">
        <v>-26796.5</v>
      </c>
      <c r="AF707">
        <v>-605</v>
      </c>
      <c r="AG707" t="s">
        <v>1526</v>
      </c>
      <c r="AH707" t="s">
        <v>1526</v>
      </c>
      <c r="AP707">
        <v>39.553940170220706</v>
      </c>
      <c r="AQ707" t="s">
        <v>53</v>
      </c>
    </row>
    <row r="708" spans="1:43" hidden="1" x14ac:dyDescent="0.2">
      <c r="A708" t="s">
        <v>983</v>
      </c>
      <c r="B708" t="s">
        <v>1269</v>
      </c>
      <c r="C708" t="s">
        <v>1248</v>
      </c>
      <c r="D708" t="s">
        <v>1245</v>
      </c>
      <c r="F708" t="s">
        <v>1506</v>
      </c>
      <c r="G708" t="s">
        <v>1742</v>
      </c>
      <c r="H708" t="s">
        <v>1507</v>
      </c>
      <c r="I708" t="str">
        <f t="shared" si="11"/>
        <v>Xenocryst_ol6_prof_1</v>
      </c>
      <c r="K708" t="s">
        <v>1245</v>
      </c>
      <c r="L708" s="28">
        <v>44228</v>
      </c>
      <c r="P708">
        <v>49.937840000000001</v>
      </c>
      <c r="Q708">
        <v>40.009459999999997</v>
      </c>
      <c r="R708">
        <v>4.2444999999999997E-2</v>
      </c>
      <c r="S708">
        <v>1.157E-3</v>
      </c>
      <c r="T708">
        <v>9.3625799999999995</v>
      </c>
      <c r="V708">
        <v>8.9890000000000005E-3</v>
      </c>
      <c r="W708">
        <v>2.2620000000000001E-3</v>
      </c>
      <c r="X708">
        <v>6.0480000000000004E-3</v>
      </c>
      <c r="Y708">
        <v>0.13830600000000001</v>
      </c>
      <c r="Z708">
        <v>0.41124500000000003</v>
      </c>
      <c r="AA708">
        <v>99.920339999999996</v>
      </c>
      <c r="AB708" s="10">
        <v>90.48334330795474</v>
      </c>
      <c r="AD708">
        <v>16418</v>
      </c>
      <c r="AE708">
        <v>-26794</v>
      </c>
      <c r="AF708">
        <v>-605</v>
      </c>
      <c r="AG708" t="s">
        <v>1526</v>
      </c>
      <c r="AH708" t="s">
        <v>1526</v>
      </c>
      <c r="AP708">
        <v>42.05593937086001</v>
      </c>
      <c r="AQ708" t="s">
        <v>53</v>
      </c>
    </row>
    <row r="709" spans="1:43" x14ac:dyDescent="0.2">
      <c r="A709" t="s">
        <v>179</v>
      </c>
      <c r="B709" t="s">
        <v>1270</v>
      </c>
      <c r="C709" t="s">
        <v>1248</v>
      </c>
      <c r="D709" t="s">
        <v>1245</v>
      </c>
      <c r="F709" t="s">
        <v>1508</v>
      </c>
      <c r="G709" t="s">
        <v>1742</v>
      </c>
      <c r="H709" t="s">
        <v>1507</v>
      </c>
      <c r="I709" t="str">
        <f t="shared" si="11"/>
        <v>Xenocryst_ol23_prof_1</v>
      </c>
      <c r="K709" t="s">
        <v>1245</v>
      </c>
      <c r="L709" s="28">
        <v>44228</v>
      </c>
      <c r="P709">
        <v>44.175139999999999</v>
      </c>
      <c r="Q709">
        <v>39.22824</v>
      </c>
      <c r="R709">
        <v>0.18759100000000001</v>
      </c>
      <c r="S709">
        <v>3.2353E-2</v>
      </c>
      <c r="T709">
        <v>16.154800000000002</v>
      </c>
      <c r="V709">
        <v>3.0877000000000002E-2</v>
      </c>
      <c r="W709">
        <v>2.3747999999999998E-2</v>
      </c>
      <c r="X709">
        <v>2.1396999999999999E-2</v>
      </c>
      <c r="Y709">
        <v>0.224249</v>
      </c>
      <c r="Z709">
        <v>0.18976000000000001</v>
      </c>
      <c r="AA709">
        <v>100.26819999999999</v>
      </c>
      <c r="AB709" s="10">
        <v>82.977150130480638</v>
      </c>
      <c r="AD709">
        <v>10647</v>
      </c>
      <c r="AE709">
        <v>-20647</v>
      </c>
      <c r="AF709">
        <v>-605</v>
      </c>
      <c r="AG709" t="s">
        <v>1526</v>
      </c>
      <c r="AH709" t="s">
        <v>1526</v>
      </c>
      <c r="AP709">
        <v>2</v>
      </c>
      <c r="AQ709" t="s">
        <v>1791</v>
      </c>
    </row>
    <row r="710" spans="1:43" x14ac:dyDescent="0.2">
      <c r="A710" t="s">
        <v>1027</v>
      </c>
      <c r="B710" t="s">
        <v>1270</v>
      </c>
      <c r="C710" t="s">
        <v>1248</v>
      </c>
      <c r="D710" t="s">
        <v>1245</v>
      </c>
      <c r="F710" t="s">
        <v>1508</v>
      </c>
      <c r="G710" t="s">
        <v>1742</v>
      </c>
      <c r="H710" t="s">
        <v>1507</v>
      </c>
      <c r="I710" t="str">
        <f t="shared" si="11"/>
        <v>Xenocryst_ol23_prof_1</v>
      </c>
      <c r="K710" t="s">
        <v>1245</v>
      </c>
      <c r="L710" s="28">
        <v>44228</v>
      </c>
      <c r="P710">
        <v>43.747100000000003</v>
      </c>
      <c r="Q710">
        <v>39.117089999999997</v>
      </c>
      <c r="R710">
        <v>0.18085100000000001</v>
      </c>
      <c r="S710">
        <v>2.6192E-2</v>
      </c>
      <c r="T710">
        <v>16.13991</v>
      </c>
      <c r="V710">
        <v>2.6533999999999999E-2</v>
      </c>
      <c r="W710">
        <v>2.3675000000000002E-2</v>
      </c>
      <c r="X710">
        <v>2.0323000000000001E-2</v>
      </c>
      <c r="Y710">
        <v>0.21584100000000001</v>
      </c>
      <c r="Z710">
        <v>0.194634</v>
      </c>
      <c r="AA710">
        <v>99.692149999999998</v>
      </c>
      <c r="AB710" s="10">
        <v>82.852286351180382</v>
      </c>
      <c r="AD710">
        <v>10647</v>
      </c>
      <c r="AE710">
        <v>-20644.3</v>
      </c>
      <c r="AF710">
        <v>-605</v>
      </c>
      <c r="AG710" t="s">
        <v>1526</v>
      </c>
      <c r="AH710" t="s">
        <v>1526</v>
      </c>
      <c r="AP710">
        <v>4.7000000000007276</v>
      </c>
      <c r="AQ710" t="s">
        <v>1791</v>
      </c>
    </row>
    <row r="711" spans="1:43" x14ac:dyDescent="0.2">
      <c r="A711" t="s">
        <v>1028</v>
      </c>
      <c r="B711" t="s">
        <v>1270</v>
      </c>
      <c r="C711" t="s">
        <v>1248</v>
      </c>
      <c r="D711" t="s">
        <v>1245</v>
      </c>
      <c r="F711" t="s">
        <v>1508</v>
      </c>
      <c r="G711" t="s">
        <v>1742</v>
      </c>
      <c r="H711" t="s">
        <v>1507</v>
      </c>
      <c r="I711" t="str">
        <f t="shared" si="11"/>
        <v>Xenocryst_ol23_prof_1</v>
      </c>
      <c r="K711" t="s">
        <v>1245</v>
      </c>
      <c r="L711" s="28">
        <v>44228</v>
      </c>
      <c r="P711">
        <v>43.847580000000001</v>
      </c>
      <c r="Q711">
        <v>39.054900000000004</v>
      </c>
      <c r="R711">
        <v>0.183253</v>
      </c>
      <c r="S711">
        <v>2.3633999999999999E-2</v>
      </c>
      <c r="T711">
        <v>15.900779999999999</v>
      </c>
      <c r="V711">
        <v>3.1439000000000002E-2</v>
      </c>
      <c r="W711">
        <v>2.8183E-2</v>
      </c>
      <c r="X711">
        <v>2.1888999999999999E-2</v>
      </c>
      <c r="Y711">
        <v>0.22269600000000001</v>
      </c>
      <c r="Z711">
        <v>0.197912</v>
      </c>
      <c r="AA711">
        <v>99.512259999999998</v>
      </c>
      <c r="AB711" s="10">
        <v>83.095563076379918</v>
      </c>
      <c r="AD711">
        <v>10647</v>
      </c>
      <c r="AE711">
        <v>-20641.599999999999</v>
      </c>
      <c r="AF711">
        <v>-605</v>
      </c>
      <c r="AG711" t="s">
        <v>1526</v>
      </c>
      <c r="AH711" t="s">
        <v>1526</v>
      </c>
      <c r="AP711">
        <v>7.4000000000014552</v>
      </c>
      <c r="AQ711" t="s">
        <v>1791</v>
      </c>
    </row>
    <row r="712" spans="1:43" x14ac:dyDescent="0.2">
      <c r="A712" t="s">
        <v>1029</v>
      </c>
      <c r="B712" t="s">
        <v>1270</v>
      </c>
      <c r="C712" t="s">
        <v>1248</v>
      </c>
      <c r="D712" t="s">
        <v>1245</v>
      </c>
      <c r="F712" t="s">
        <v>1508</v>
      </c>
      <c r="G712" t="s">
        <v>1742</v>
      </c>
      <c r="H712" t="s">
        <v>1507</v>
      </c>
      <c r="I712" t="str">
        <f t="shared" si="11"/>
        <v>Xenocryst_ol23_prof_1</v>
      </c>
      <c r="K712" t="s">
        <v>1245</v>
      </c>
      <c r="L712" s="28">
        <v>44228</v>
      </c>
      <c r="P712">
        <v>44.037410000000001</v>
      </c>
      <c r="Q712">
        <v>39.025219999999997</v>
      </c>
      <c r="R712">
        <v>0.17794399999999999</v>
      </c>
      <c r="S712">
        <v>2.8088999999999999E-2</v>
      </c>
      <c r="T712">
        <v>16.001719999999999</v>
      </c>
      <c r="V712">
        <v>2.9019E-2</v>
      </c>
      <c r="W712">
        <v>2.9264999999999999E-2</v>
      </c>
      <c r="X712">
        <v>2.2329000000000002E-2</v>
      </c>
      <c r="Y712">
        <v>0.223385</v>
      </c>
      <c r="Z712">
        <v>0.199937</v>
      </c>
      <c r="AA712">
        <v>99.774320000000003</v>
      </c>
      <c r="AB712" s="10">
        <v>83.067345488009636</v>
      </c>
      <c r="AD712">
        <v>10647</v>
      </c>
      <c r="AE712">
        <v>-20638.8</v>
      </c>
      <c r="AF712">
        <v>-605</v>
      </c>
      <c r="AG712" t="s">
        <v>1526</v>
      </c>
      <c r="AH712" t="s">
        <v>1526</v>
      </c>
      <c r="AP712">
        <v>10.200000000000728</v>
      </c>
      <c r="AQ712" t="s">
        <v>1791</v>
      </c>
    </row>
    <row r="713" spans="1:43" x14ac:dyDescent="0.2">
      <c r="A713" t="s">
        <v>1030</v>
      </c>
      <c r="B713" t="s">
        <v>1270</v>
      </c>
      <c r="C713" t="s">
        <v>1248</v>
      </c>
      <c r="D713" t="s">
        <v>1245</v>
      </c>
      <c r="F713" t="s">
        <v>1508</v>
      </c>
      <c r="G713" t="s">
        <v>1742</v>
      </c>
      <c r="H713" t="s">
        <v>1507</v>
      </c>
      <c r="I713" t="str">
        <f t="shared" si="11"/>
        <v>Xenocryst_ol23_prof_1</v>
      </c>
      <c r="K713" t="s">
        <v>1245</v>
      </c>
      <c r="L713" s="28">
        <v>44228</v>
      </c>
      <c r="P713">
        <v>44.022350000000003</v>
      </c>
      <c r="Q713">
        <v>39.14499</v>
      </c>
      <c r="R713">
        <v>0.170625</v>
      </c>
      <c r="S713">
        <v>3.5160999999999998E-2</v>
      </c>
      <c r="T713">
        <v>15.740170000000001</v>
      </c>
      <c r="V713">
        <v>2.7796000000000001E-2</v>
      </c>
      <c r="W713">
        <v>2.7327000000000001E-2</v>
      </c>
      <c r="X713">
        <v>2.3864E-2</v>
      </c>
      <c r="Y713">
        <v>0.22106300000000001</v>
      </c>
      <c r="Z713">
        <v>0.21113799999999999</v>
      </c>
      <c r="AA713">
        <v>99.624480000000005</v>
      </c>
      <c r="AB713" s="10">
        <v>83.293116346112896</v>
      </c>
      <c r="AD713">
        <v>10647</v>
      </c>
      <c r="AE713">
        <v>-20636.099999999999</v>
      </c>
      <c r="AF713">
        <v>-605</v>
      </c>
      <c r="AG713" t="s">
        <v>1526</v>
      </c>
      <c r="AH713" t="s">
        <v>1526</v>
      </c>
      <c r="AP713">
        <v>12.900000000001455</v>
      </c>
      <c r="AQ713" t="s">
        <v>1791</v>
      </c>
    </row>
    <row r="714" spans="1:43" x14ac:dyDescent="0.2">
      <c r="A714" t="s">
        <v>1031</v>
      </c>
      <c r="B714" t="s">
        <v>1270</v>
      </c>
      <c r="C714" t="s">
        <v>1248</v>
      </c>
      <c r="D714" t="s">
        <v>1245</v>
      </c>
      <c r="F714" t="s">
        <v>1508</v>
      </c>
      <c r="G714" t="s">
        <v>1742</v>
      </c>
      <c r="H714" t="s">
        <v>1507</v>
      </c>
      <c r="I714" t="str">
        <f t="shared" si="11"/>
        <v>Xenocryst_ol23_prof_1</v>
      </c>
      <c r="K714" t="s">
        <v>1245</v>
      </c>
      <c r="L714" s="28">
        <v>44228</v>
      </c>
      <c r="P714">
        <v>43.830800000000004</v>
      </c>
      <c r="Q714">
        <v>39.066719999999997</v>
      </c>
      <c r="R714">
        <v>0.16164100000000001</v>
      </c>
      <c r="S714">
        <v>3.7248000000000003E-2</v>
      </c>
      <c r="T714">
        <v>16.251169999999998</v>
      </c>
      <c r="V714">
        <v>2.9626E-2</v>
      </c>
      <c r="W714">
        <v>3.3647000000000003E-2</v>
      </c>
      <c r="X714">
        <v>2.3939999999999999E-2</v>
      </c>
      <c r="Y714">
        <v>0.21840799999999999</v>
      </c>
      <c r="Z714">
        <v>0.21315100000000001</v>
      </c>
      <c r="AA714">
        <v>99.866349999999997</v>
      </c>
      <c r="AB714" s="10">
        <v>82.781721823614973</v>
      </c>
      <c r="AD714">
        <v>10647</v>
      </c>
      <c r="AE714">
        <v>-20633.400000000001</v>
      </c>
      <c r="AF714">
        <v>-605</v>
      </c>
      <c r="AG714" t="s">
        <v>1526</v>
      </c>
      <c r="AH714" t="s">
        <v>1526</v>
      </c>
      <c r="AP714">
        <v>15.599999999998545</v>
      </c>
      <c r="AQ714" t="s">
        <v>1791</v>
      </c>
    </row>
    <row r="715" spans="1:43" x14ac:dyDescent="0.2">
      <c r="A715" t="s">
        <v>1032</v>
      </c>
      <c r="B715" t="s">
        <v>1270</v>
      </c>
      <c r="C715" t="s">
        <v>1248</v>
      </c>
      <c r="D715" t="s">
        <v>1245</v>
      </c>
      <c r="F715" t="s">
        <v>1508</v>
      </c>
      <c r="G715" t="s">
        <v>1742</v>
      </c>
      <c r="H715" t="s">
        <v>1507</v>
      </c>
      <c r="I715" t="str">
        <f t="shared" si="11"/>
        <v>Xenocryst_ol23_prof_1</v>
      </c>
      <c r="K715" t="s">
        <v>1245</v>
      </c>
      <c r="L715" s="28">
        <v>44228</v>
      </c>
      <c r="P715">
        <v>43.691400000000002</v>
      </c>
      <c r="Q715">
        <v>38.909700000000001</v>
      </c>
      <c r="R715">
        <v>0.15759799999999999</v>
      </c>
      <c r="S715">
        <v>3.1683000000000003E-2</v>
      </c>
      <c r="T715">
        <v>17.008489999999998</v>
      </c>
      <c r="V715">
        <v>2.6370000000000001E-2</v>
      </c>
      <c r="W715">
        <v>2.8291E-2</v>
      </c>
      <c r="X715">
        <v>2.2343999999999999E-2</v>
      </c>
      <c r="Y715">
        <v>0.21895899999999999</v>
      </c>
      <c r="Z715">
        <v>0.20787</v>
      </c>
      <c r="AA715">
        <v>100.3027</v>
      </c>
      <c r="AB715" s="10">
        <v>82.075971729600255</v>
      </c>
      <c r="AD715">
        <v>10647</v>
      </c>
      <c r="AE715">
        <v>-20630.7</v>
      </c>
      <c r="AF715">
        <v>-605</v>
      </c>
      <c r="AG715" t="s">
        <v>1526</v>
      </c>
      <c r="AH715" t="s">
        <v>1526</v>
      </c>
      <c r="AP715">
        <v>18.299999999999272</v>
      </c>
      <c r="AQ715" t="s">
        <v>1791</v>
      </c>
    </row>
    <row r="716" spans="1:43" x14ac:dyDescent="0.2">
      <c r="A716" t="s">
        <v>1033</v>
      </c>
      <c r="B716" t="s">
        <v>1270</v>
      </c>
      <c r="C716" t="s">
        <v>1248</v>
      </c>
      <c r="D716" t="s">
        <v>1245</v>
      </c>
      <c r="F716" t="s">
        <v>1508</v>
      </c>
      <c r="G716" t="s">
        <v>1742</v>
      </c>
      <c r="H716" t="s">
        <v>1507</v>
      </c>
      <c r="I716" t="str">
        <f t="shared" si="11"/>
        <v>Xenocryst_ol23_prof_1</v>
      </c>
      <c r="K716" t="s">
        <v>1245</v>
      </c>
      <c r="L716" s="28">
        <v>44228</v>
      </c>
      <c r="P716">
        <v>43.614789999999999</v>
      </c>
      <c r="Q716">
        <v>38.76972</v>
      </c>
      <c r="R716">
        <v>0.15196499999999999</v>
      </c>
      <c r="S716">
        <v>3.372E-2</v>
      </c>
      <c r="T716">
        <v>16.385059999999999</v>
      </c>
      <c r="V716">
        <v>2.9689E-2</v>
      </c>
      <c r="W716">
        <v>4.1752999999999998E-2</v>
      </c>
      <c r="X716">
        <v>2.4181000000000001E-2</v>
      </c>
      <c r="Y716">
        <v>0.21795700000000001</v>
      </c>
      <c r="Z716">
        <v>0.20025000000000001</v>
      </c>
      <c r="AA716">
        <v>99.469089999999994</v>
      </c>
      <c r="AB716" s="10">
        <v>82.593549750667265</v>
      </c>
      <c r="AD716">
        <v>10647</v>
      </c>
      <c r="AE716">
        <v>-20627.900000000001</v>
      </c>
      <c r="AF716">
        <v>-605</v>
      </c>
      <c r="AG716" t="s">
        <v>1526</v>
      </c>
      <c r="AH716" t="s">
        <v>1526</v>
      </c>
      <c r="AP716">
        <v>21.099999999998545</v>
      </c>
      <c r="AQ716" t="s">
        <v>1791</v>
      </c>
    </row>
    <row r="717" spans="1:43" x14ac:dyDescent="0.2">
      <c r="A717" t="s">
        <v>1034</v>
      </c>
      <c r="B717" t="s">
        <v>1270</v>
      </c>
      <c r="C717" t="s">
        <v>1248</v>
      </c>
      <c r="D717" t="s">
        <v>1245</v>
      </c>
      <c r="F717" t="s">
        <v>1508</v>
      </c>
      <c r="G717" t="s">
        <v>1742</v>
      </c>
      <c r="H717" t="s">
        <v>1507</v>
      </c>
      <c r="I717" t="str">
        <f t="shared" si="11"/>
        <v>Xenocryst_ol23_prof_1</v>
      </c>
      <c r="K717" t="s">
        <v>1245</v>
      </c>
      <c r="L717" s="28">
        <v>44228</v>
      </c>
      <c r="P717">
        <v>43.84937</v>
      </c>
      <c r="Q717">
        <v>39.161790000000003</v>
      </c>
      <c r="R717">
        <v>0.15176799999999999</v>
      </c>
      <c r="S717">
        <v>3.2885999999999999E-2</v>
      </c>
      <c r="T717">
        <v>16.367999999999999</v>
      </c>
      <c r="V717">
        <v>2.5250999999999999E-2</v>
      </c>
      <c r="W717">
        <v>3.2743000000000001E-2</v>
      </c>
      <c r="X717">
        <v>2.0899000000000001E-2</v>
      </c>
      <c r="Y717">
        <v>0.22339999999999999</v>
      </c>
      <c r="Z717">
        <v>0.19292500000000001</v>
      </c>
      <c r="AA717">
        <v>100.059</v>
      </c>
      <c r="AB717" s="10">
        <v>82.685444174286317</v>
      </c>
      <c r="AD717">
        <v>10647</v>
      </c>
      <c r="AE717">
        <v>-20625.2</v>
      </c>
      <c r="AF717">
        <v>-605</v>
      </c>
      <c r="AG717" t="s">
        <v>1526</v>
      </c>
      <c r="AH717" t="s">
        <v>1526</v>
      </c>
      <c r="AP717">
        <v>23.799999999999272</v>
      </c>
      <c r="AQ717" t="s">
        <v>1791</v>
      </c>
    </row>
    <row r="718" spans="1:43" x14ac:dyDescent="0.2">
      <c r="A718" t="s">
        <v>1035</v>
      </c>
      <c r="B718" t="s">
        <v>1270</v>
      </c>
      <c r="C718" t="s">
        <v>1248</v>
      </c>
      <c r="D718" t="s">
        <v>1245</v>
      </c>
      <c r="F718" t="s">
        <v>1508</v>
      </c>
      <c r="G718" t="s">
        <v>1742</v>
      </c>
      <c r="H718" t="s">
        <v>1507</v>
      </c>
      <c r="I718" t="str">
        <f t="shared" si="11"/>
        <v>Xenocryst_ol23_prof_1</v>
      </c>
      <c r="K718" t="s">
        <v>1245</v>
      </c>
      <c r="L718" s="28">
        <v>44228</v>
      </c>
      <c r="P718">
        <v>43.612050000000004</v>
      </c>
      <c r="Q718">
        <v>38.71499</v>
      </c>
      <c r="R718">
        <v>0.154892</v>
      </c>
      <c r="S718">
        <v>2.9789E-2</v>
      </c>
      <c r="T718">
        <v>16.25929</v>
      </c>
      <c r="V718">
        <v>2.5804000000000001E-2</v>
      </c>
      <c r="W718">
        <v>3.3520000000000001E-2</v>
      </c>
      <c r="X718">
        <v>2.6237E-2</v>
      </c>
      <c r="Y718">
        <v>0.21624199999999999</v>
      </c>
      <c r="Z718">
        <v>0.195218</v>
      </c>
      <c r="AA718">
        <v>99.268039999999999</v>
      </c>
      <c r="AB718" s="10">
        <v>82.703143630841666</v>
      </c>
      <c r="AD718">
        <v>10647</v>
      </c>
      <c r="AE718">
        <v>-20622.5</v>
      </c>
      <c r="AF718">
        <v>-605</v>
      </c>
      <c r="AG718" t="s">
        <v>1526</v>
      </c>
      <c r="AH718" t="s">
        <v>1526</v>
      </c>
      <c r="AP718">
        <v>26.5</v>
      </c>
      <c r="AQ718" t="s">
        <v>1791</v>
      </c>
    </row>
    <row r="719" spans="1:43" x14ac:dyDescent="0.2">
      <c r="A719" t="s">
        <v>1036</v>
      </c>
      <c r="B719" t="s">
        <v>1270</v>
      </c>
      <c r="C719" t="s">
        <v>1248</v>
      </c>
      <c r="D719" t="s">
        <v>1245</v>
      </c>
      <c r="F719" t="s">
        <v>1508</v>
      </c>
      <c r="G719" t="s">
        <v>1742</v>
      </c>
      <c r="H719" t="s">
        <v>1507</v>
      </c>
      <c r="I719" t="str">
        <f t="shared" si="11"/>
        <v>Xenocryst_ol23_prof_1</v>
      </c>
      <c r="K719" t="s">
        <v>1245</v>
      </c>
      <c r="L719" s="28">
        <v>44228</v>
      </c>
      <c r="P719">
        <v>44.005749999999999</v>
      </c>
      <c r="Q719">
        <v>38.727899999999998</v>
      </c>
      <c r="R719">
        <v>0.15442800000000001</v>
      </c>
      <c r="S719">
        <v>3.3623E-2</v>
      </c>
      <c r="T719">
        <v>16.28388</v>
      </c>
      <c r="V719">
        <v>2.7650999999999998E-2</v>
      </c>
      <c r="W719">
        <v>3.1067000000000001E-2</v>
      </c>
      <c r="X719">
        <v>2.4001000000000001E-2</v>
      </c>
      <c r="Y719">
        <v>0.21843299999999999</v>
      </c>
      <c r="Z719">
        <v>0.190308</v>
      </c>
      <c r="AA719">
        <v>99.697040000000001</v>
      </c>
      <c r="AB719" s="10">
        <v>82.809828368809008</v>
      </c>
      <c r="AD719">
        <v>10647</v>
      </c>
      <c r="AE719">
        <v>-20619.8</v>
      </c>
      <c r="AF719">
        <v>-605</v>
      </c>
      <c r="AG719" t="s">
        <v>1526</v>
      </c>
      <c r="AH719" t="s">
        <v>1526</v>
      </c>
      <c r="AP719">
        <v>29.200000000000728</v>
      </c>
      <c r="AQ719" t="s">
        <v>1791</v>
      </c>
    </row>
    <row r="720" spans="1:43" x14ac:dyDescent="0.2">
      <c r="A720" t="s">
        <v>1037</v>
      </c>
      <c r="B720" t="s">
        <v>1270</v>
      </c>
      <c r="C720" t="s">
        <v>1248</v>
      </c>
      <c r="D720" t="s">
        <v>1245</v>
      </c>
      <c r="F720" t="s">
        <v>1508</v>
      </c>
      <c r="G720" t="s">
        <v>1742</v>
      </c>
      <c r="H720" t="s">
        <v>1507</v>
      </c>
      <c r="I720" t="str">
        <f t="shared" si="11"/>
        <v>Xenocryst_ol23_prof_1</v>
      </c>
      <c r="K720" t="s">
        <v>1245</v>
      </c>
      <c r="L720" s="28">
        <v>44228</v>
      </c>
      <c r="P720">
        <v>44.211289999999998</v>
      </c>
      <c r="Q720">
        <v>38.666699999999999</v>
      </c>
      <c r="R720">
        <v>0.15482199999999999</v>
      </c>
      <c r="S720">
        <v>2.6417E-2</v>
      </c>
      <c r="T720">
        <v>15.90823</v>
      </c>
      <c r="V720">
        <v>2.5381000000000001E-2</v>
      </c>
      <c r="W720">
        <v>3.4146000000000003E-2</v>
      </c>
      <c r="X720">
        <v>2.2432000000000001E-2</v>
      </c>
      <c r="Y720">
        <v>0.21281</v>
      </c>
      <c r="Z720">
        <v>0.19525600000000001</v>
      </c>
      <c r="AA720">
        <v>99.457490000000007</v>
      </c>
      <c r="AB720" s="10">
        <v>83.204735500339083</v>
      </c>
      <c r="AD720">
        <v>10647</v>
      </c>
      <c r="AE720">
        <v>-20617</v>
      </c>
      <c r="AF720">
        <v>-605</v>
      </c>
      <c r="AG720" t="s">
        <v>1526</v>
      </c>
      <c r="AH720" t="s">
        <v>1526</v>
      </c>
      <c r="AP720">
        <v>32</v>
      </c>
      <c r="AQ720" t="s">
        <v>1791</v>
      </c>
    </row>
    <row r="721" spans="1:43" x14ac:dyDescent="0.2">
      <c r="A721" t="s">
        <v>1038</v>
      </c>
      <c r="B721" t="s">
        <v>1270</v>
      </c>
      <c r="C721" t="s">
        <v>1248</v>
      </c>
      <c r="D721" t="s">
        <v>1245</v>
      </c>
      <c r="F721" t="s">
        <v>1508</v>
      </c>
      <c r="G721" t="s">
        <v>1742</v>
      </c>
      <c r="H721" t="s">
        <v>1507</v>
      </c>
      <c r="I721" t="str">
        <f t="shared" si="11"/>
        <v>Xenocryst_ol23_prof_1</v>
      </c>
      <c r="K721" t="s">
        <v>1245</v>
      </c>
      <c r="L721" s="28">
        <v>44228</v>
      </c>
      <c r="P721">
        <v>45.79862</v>
      </c>
      <c r="Q721">
        <v>39.672649999999997</v>
      </c>
      <c r="R721">
        <v>9.7939999999999999E-2</v>
      </c>
      <c r="S721">
        <v>3.1413000000000003E-2</v>
      </c>
      <c r="T721">
        <v>14.04749</v>
      </c>
      <c r="V721">
        <v>2.3642E-2</v>
      </c>
      <c r="W721">
        <v>5.4011000000000003E-2</v>
      </c>
      <c r="X721">
        <v>1.8504E-2</v>
      </c>
      <c r="Y721">
        <v>0.18280199999999999</v>
      </c>
      <c r="Z721">
        <v>0.27347700000000003</v>
      </c>
      <c r="AA721">
        <v>100.20059999999999</v>
      </c>
      <c r="AB721" s="10">
        <v>85.319388468019042</v>
      </c>
      <c r="AD721">
        <v>10647</v>
      </c>
      <c r="AE721">
        <v>-20614.3</v>
      </c>
      <c r="AF721">
        <v>-605</v>
      </c>
      <c r="AG721" t="s">
        <v>1526</v>
      </c>
      <c r="AH721" t="s">
        <v>1526</v>
      </c>
      <c r="AP721">
        <v>34.700000000000728</v>
      </c>
    </row>
    <row r="722" spans="1:43" x14ac:dyDescent="0.2">
      <c r="A722" t="s">
        <v>1039</v>
      </c>
      <c r="B722" t="s">
        <v>1270</v>
      </c>
      <c r="C722" t="s">
        <v>1248</v>
      </c>
      <c r="D722" t="s">
        <v>1245</v>
      </c>
      <c r="F722" t="s">
        <v>1508</v>
      </c>
      <c r="G722" t="s">
        <v>1742</v>
      </c>
      <c r="H722" t="s">
        <v>1507</v>
      </c>
      <c r="I722" t="str">
        <f t="shared" si="11"/>
        <v>Xenocryst_ol23_prof_1</v>
      </c>
      <c r="K722" t="s">
        <v>1245</v>
      </c>
      <c r="L722" s="28">
        <v>44228</v>
      </c>
      <c r="P722">
        <v>48.204740000000001</v>
      </c>
      <c r="Q722">
        <v>40.307119999999998</v>
      </c>
      <c r="R722">
        <v>3.8245000000000001E-2</v>
      </c>
      <c r="S722">
        <v>6.8820000000000001E-3</v>
      </c>
      <c r="T722">
        <v>11.37067</v>
      </c>
      <c r="V722">
        <v>7.8619999999999992E-3</v>
      </c>
      <c r="W722">
        <v>5.7939999999999997E-3</v>
      </c>
      <c r="X722">
        <v>8.7410000000000005E-3</v>
      </c>
      <c r="Y722">
        <v>0.156587</v>
      </c>
      <c r="Z722">
        <v>0.38347399999999998</v>
      </c>
      <c r="AA722">
        <v>100.4901</v>
      </c>
      <c r="AB722" s="10">
        <v>88.313761778865299</v>
      </c>
      <c r="AD722">
        <v>10647</v>
      </c>
      <c r="AE722">
        <v>-20611.599999999999</v>
      </c>
      <c r="AF722">
        <v>-605</v>
      </c>
      <c r="AG722" t="s">
        <v>1526</v>
      </c>
      <c r="AH722" t="s">
        <v>1526</v>
      </c>
      <c r="AP722">
        <v>37.400000000001455</v>
      </c>
    </row>
    <row r="723" spans="1:43" x14ac:dyDescent="0.2">
      <c r="A723" t="s">
        <v>1040</v>
      </c>
      <c r="B723" t="s">
        <v>1270</v>
      </c>
      <c r="C723" t="s">
        <v>1248</v>
      </c>
      <c r="D723" t="s">
        <v>1245</v>
      </c>
      <c r="F723" t="s">
        <v>1508</v>
      </c>
      <c r="G723" t="s">
        <v>1742</v>
      </c>
      <c r="H723" t="s">
        <v>1507</v>
      </c>
      <c r="I723" t="str">
        <f t="shared" si="11"/>
        <v>Xenocryst_ol23_prof_1</v>
      </c>
      <c r="K723" t="s">
        <v>1245</v>
      </c>
      <c r="L723" s="28">
        <v>44228</v>
      </c>
      <c r="P723">
        <v>49.650790000000001</v>
      </c>
      <c r="Q723">
        <v>40.21367</v>
      </c>
      <c r="R723">
        <v>3.6442000000000002E-2</v>
      </c>
      <c r="S723">
        <v>1.271E-3</v>
      </c>
      <c r="T723">
        <v>9.7604790000000001</v>
      </c>
      <c r="V723">
        <v>4.1510000000000002E-3</v>
      </c>
      <c r="X723">
        <v>4.5960000000000003E-3</v>
      </c>
      <c r="Y723">
        <v>0.14724899999999999</v>
      </c>
      <c r="Z723">
        <v>0.39910400000000001</v>
      </c>
      <c r="AA723">
        <v>100.2178</v>
      </c>
      <c r="AB723" s="10">
        <v>90.067409229975553</v>
      </c>
      <c r="AD723">
        <v>10647</v>
      </c>
      <c r="AE723">
        <v>-20608.900000000001</v>
      </c>
      <c r="AF723">
        <v>-605</v>
      </c>
      <c r="AG723" t="s">
        <v>1526</v>
      </c>
      <c r="AH723" t="s">
        <v>1526</v>
      </c>
      <c r="AP723">
        <v>40.099999999998545</v>
      </c>
    </row>
    <row r="724" spans="1:43" x14ac:dyDescent="0.2">
      <c r="A724" t="s">
        <v>1041</v>
      </c>
      <c r="B724" t="s">
        <v>1270</v>
      </c>
      <c r="C724" t="s">
        <v>1248</v>
      </c>
      <c r="D724" t="s">
        <v>1245</v>
      </c>
      <c r="F724" t="s">
        <v>1508</v>
      </c>
      <c r="G724" t="s">
        <v>1742</v>
      </c>
      <c r="H724" t="s">
        <v>1507</v>
      </c>
      <c r="I724" t="str">
        <f t="shared" si="11"/>
        <v>Xenocryst_ol23_prof_1</v>
      </c>
      <c r="K724" t="s">
        <v>1245</v>
      </c>
      <c r="L724" s="28">
        <v>44228</v>
      </c>
      <c r="P724">
        <v>49.567149999999998</v>
      </c>
      <c r="Q724">
        <v>40.185690000000001</v>
      </c>
      <c r="R724">
        <v>3.8982000000000003E-2</v>
      </c>
      <c r="S724">
        <v>8.5089999999999992E-3</v>
      </c>
      <c r="T724">
        <v>9.5187000000000008</v>
      </c>
      <c r="V724">
        <v>5.0939999999999996E-3</v>
      </c>
      <c r="W724">
        <v>3.62E-3</v>
      </c>
      <c r="X724">
        <v>5.8520000000000004E-3</v>
      </c>
      <c r="Y724">
        <v>0.138928</v>
      </c>
      <c r="Z724">
        <v>0.401449</v>
      </c>
      <c r="AA724">
        <v>99.873980000000003</v>
      </c>
      <c r="AB724" s="10">
        <v>90.274765895731747</v>
      </c>
      <c r="AD724">
        <v>10647</v>
      </c>
      <c r="AE724">
        <v>-20606.099999999999</v>
      </c>
      <c r="AF724">
        <v>-605</v>
      </c>
      <c r="AG724" t="s">
        <v>1526</v>
      </c>
      <c r="AH724" t="s">
        <v>1526</v>
      </c>
      <c r="AP724">
        <v>42.900000000001455</v>
      </c>
    </row>
    <row r="725" spans="1:43" x14ac:dyDescent="0.2">
      <c r="A725" t="s">
        <v>1042</v>
      </c>
      <c r="B725" t="s">
        <v>1270</v>
      </c>
      <c r="C725" t="s">
        <v>1248</v>
      </c>
      <c r="D725" t="s">
        <v>1245</v>
      </c>
      <c r="F725" t="s">
        <v>1508</v>
      </c>
      <c r="G725" t="s">
        <v>1742</v>
      </c>
      <c r="H725" t="s">
        <v>1507</v>
      </c>
      <c r="I725" t="str">
        <f t="shared" si="11"/>
        <v>Xenocryst_ol23_prof_1</v>
      </c>
      <c r="K725" t="s">
        <v>1245</v>
      </c>
      <c r="L725" s="28">
        <v>44228</v>
      </c>
      <c r="P725">
        <v>49.619799999999998</v>
      </c>
      <c r="Q725">
        <v>40.505139999999997</v>
      </c>
      <c r="R725">
        <v>3.6614000000000001E-2</v>
      </c>
      <c r="S725">
        <v>7.1900000000000002E-3</v>
      </c>
      <c r="T725">
        <v>9.4629740000000009</v>
      </c>
      <c r="V725">
        <v>6.7010000000000004E-3</v>
      </c>
      <c r="W725">
        <v>4.7790000000000003E-3</v>
      </c>
      <c r="X725">
        <v>6.6740000000000002E-3</v>
      </c>
      <c r="Y725">
        <v>0.14480799999999999</v>
      </c>
      <c r="Z725">
        <v>0.40724900000000003</v>
      </c>
      <c r="AA725">
        <v>100.20189999999999</v>
      </c>
      <c r="AB725" s="10">
        <v>90.33546494010271</v>
      </c>
      <c r="AD725">
        <v>10647</v>
      </c>
      <c r="AE725">
        <v>-20603.400000000001</v>
      </c>
      <c r="AF725">
        <v>-605</v>
      </c>
      <c r="AG725" t="s">
        <v>1526</v>
      </c>
      <c r="AH725" t="s">
        <v>1526</v>
      </c>
      <c r="AP725">
        <v>45.599999999998545</v>
      </c>
      <c r="AQ725" t="s">
        <v>53</v>
      </c>
    </row>
    <row r="726" spans="1:43" x14ac:dyDescent="0.2">
      <c r="A726" t="s">
        <v>1043</v>
      </c>
      <c r="B726" t="s">
        <v>1270</v>
      </c>
      <c r="C726" t="s">
        <v>1248</v>
      </c>
      <c r="D726" t="s">
        <v>1245</v>
      </c>
      <c r="F726" t="s">
        <v>1508</v>
      </c>
      <c r="G726" t="s">
        <v>1742</v>
      </c>
      <c r="H726" t="s">
        <v>1507</v>
      </c>
      <c r="I726" t="str">
        <f t="shared" si="11"/>
        <v>Xenocryst_ol23_prof_1</v>
      </c>
      <c r="K726" t="s">
        <v>1245</v>
      </c>
      <c r="L726" s="28">
        <v>44228</v>
      </c>
      <c r="P726">
        <v>49.754559999999998</v>
      </c>
      <c r="Q726">
        <v>40.189709999999998</v>
      </c>
      <c r="R726">
        <v>3.5895000000000003E-2</v>
      </c>
      <c r="S726">
        <v>9.5379999999999996E-3</v>
      </c>
      <c r="T726">
        <v>9.3169269999999997</v>
      </c>
      <c r="V726">
        <v>6.9100000000000003E-3</v>
      </c>
      <c r="W726">
        <v>5.5890000000000002E-3</v>
      </c>
      <c r="X726">
        <v>5.6309999999999997E-3</v>
      </c>
      <c r="Y726">
        <v>0.13933999999999999</v>
      </c>
      <c r="Z726">
        <v>0.403221</v>
      </c>
      <c r="AA726">
        <v>99.867320000000007</v>
      </c>
      <c r="AB726" s="10">
        <v>90.493764718705961</v>
      </c>
      <c r="AD726">
        <v>10647</v>
      </c>
      <c r="AE726">
        <v>-20600.7</v>
      </c>
      <c r="AF726">
        <v>-605</v>
      </c>
      <c r="AG726" t="s">
        <v>1526</v>
      </c>
      <c r="AH726" t="s">
        <v>1526</v>
      </c>
      <c r="AP726">
        <v>48.299999999999272</v>
      </c>
      <c r="AQ726" t="s">
        <v>53</v>
      </c>
    </row>
    <row r="727" spans="1:43" x14ac:dyDescent="0.2">
      <c r="A727" t="s">
        <v>1044</v>
      </c>
      <c r="B727" t="s">
        <v>1270</v>
      </c>
      <c r="C727" t="s">
        <v>1248</v>
      </c>
      <c r="D727" t="s">
        <v>1245</v>
      </c>
      <c r="F727" t="s">
        <v>1508</v>
      </c>
      <c r="G727" t="s">
        <v>1742</v>
      </c>
      <c r="H727" t="s">
        <v>1507</v>
      </c>
      <c r="I727" t="str">
        <f t="shared" si="11"/>
        <v>Xenocryst_ol23_prof_1</v>
      </c>
      <c r="K727" t="s">
        <v>1245</v>
      </c>
      <c r="L727" s="28">
        <v>44228</v>
      </c>
      <c r="P727">
        <v>49.854779999999998</v>
      </c>
      <c r="Q727">
        <v>40.192860000000003</v>
      </c>
      <c r="R727">
        <v>3.4856999999999999E-2</v>
      </c>
      <c r="S727">
        <v>4.156E-3</v>
      </c>
      <c r="T727">
        <v>9.2397349999999996</v>
      </c>
      <c r="V727">
        <v>6.5420000000000001E-3</v>
      </c>
      <c r="W727">
        <v>2.6640000000000001E-3</v>
      </c>
      <c r="X727">
        <v>6.8649999999999996E-3</v>
      </c>
      <c r="Y727">
        <v>0.13749800000000001</v>
      </c>
      <c r="Z727">
        <v>0.39887800000000001</v>
      </c>
      <c r="AA727">
        <v>99.878829999999994</v>
      </c>
      <c r="AB727" s="10">
        <v>90.582278586788192</v>
      </c>
      <c r="AD727">
        <v>10647</v>
      </c>
      <c r="AE727">
        <v>-20598</v>
      </c>
      <c r="AF727">
        <v>-605</v>
      </c>
      <c r="AG727" t="s">
        <v>1526</v>
      </c>
      <c r="AH727" t="s">
        <v>1526</v>
      </c>
      <c r="AP727">
        <v>51</v>
      </c>
      <c r="AQ727" t="s">
        <v>53</v>
      </c>
    </row>
    <row r="728" spans="1:43" x14ac:dyDescent="0.2">
      <c r="A728" t="s">
        <v>1045</v>
      </c>
      <c r="B728" t="s">
        <v>1270</v>
      </c>
      <c r="C728" t="s">
        <v>1248</v>
      </c>
      <c r="D728" t="s">
        <v>1245</v>
      </c>
      <c r="F728" t="s">
        <v>1508</v>
      </c>
      <c r="G728" t="s">
        <v>1742</v>
      </c>
      <c r="H728" t="s">
        <v>1507</v>
      </c>
      <c r="I728" t="str">
        <f t="shared" si="11"/>
        <v>Xenocryst_ol23_prof_1</v>
      </c>
      <c r="K728" t="s">
        <v>1245</v>
      </c>
      <c r="L728" s="28">
        <v>44228</v>
      </c>
      <c r="P728">
        <v>49.97719</v>
      </c>
      <c r="Q728">
        <v>40.584690000000002</v>
      </c>
      <c r="R728">
        <v>3.4305000000000002E-2</v>
      </c>
      <c r="S728">
        <v>2.346E-3</v>
      </c>
      <c r="T728">
        <v>9.5164460000000002</v>
      </c>
      <c r="V728">
        <v>6.3150000000000003E-3</v>
      </c>
      <c r="W728">
        <v>6.123E-3</v>
      </c>
      <c r="X728">
        <v>3.7090000000000001E-3</v>
      </c>
      <c r="Y728">
        <v>0.14336499999999999</v>
      </c>
      <c r="Z728">
        <v>0.39605899999999999</v>
      </c>
      <c r="AA728">
        <v>100.67059999999999</v>
      </c>
      <c r="AB728" s="10">
        <v>90.348917804856711</v>
      </c>
      <c r="AD728">
        <v>10647</v>
      </c>
      <c r="AE728">
        <v>-20595.2</v>
      </c>
      <c r="AF728">
        <v>-605</v>
      </c>
      <c r="AG728" t="s">
        <v>1526</v>
      </c>
      <c r="AH728" t="s">
        <v>1526</v>
      </c>
      <c r="AP728">
        <v>53.799999999999272</v>
      </c>
      <c r="AQ728" t="s">
        <v>53</v>
      </c>
    </row>
    <row r="729" spans="1:43" x14ac:dyDescent="0.2">
      <c r="A729" t="s">
        <v>1046</v>
      </c>
      <c r="B729" t="s">
        <v>1270</v>
      </c>
      <c r="C729" t="s">
        <v>1248</v>
      </c>
      <c r="D729" t="s">
        <v>1245</v>
      </c>
      <c r="F729" t="s">
        <v>1508</v>
      </c>
      <c r="G729" t="s">
        <v>1742</v>
      </c>
      <c r="H729" t="s">
        <v>1507</v>
      </c>
      <c r="I729" t="str">
        <f t="shared" si="11"/>
        <v>Xenocryst_ol23_prof_1</v>
      </c>
      <c r="K729" t="s">
        <v>1245</v>
      </c>
      <c r="L729" s="28">
        <v>44228</v>
      </c>
      <c r="P729">
        <v>50.028930000000003</v>
      </c>
      <c r="Q729">
        <v>40.560749999999999</v>
      </c>
      <c r="R729">
        <v>3.2045999999999998E-2</v>
      </c>
      <c r="S729">
        <v>3.5720000000000001E-3</v>
      </c>
      <c r="T729">
        <v>9.4079099999999993</v>
      </c>
      <c r="V729">
        <v>3.519E-3</v>
      </c>
      <c r="W729">
        <v>2.712E-3</v>
      </c>
      <c r="X729">
        <v>5.6230000000000004E-3</v>
      </c>
      <c r="Y729">
        <v>0.14172999999999999</v>
      </c>
      <c r="Z729">
        <v>0.398368</v>
      </c>
      <c r="AA729">
        <v>100.5852</v>
      </c>
      <c r="AB729" s="10">
        <v>90.457415042633031</v>
      </c>
      <c r="AD729">
        <v>10647</v>
      </c>
      <c r="AE729">
        <v>-20592.5</v>
      </c>
      <c r="AF729">
        <v>-605</v>
      </c>
      <c r="AG729" t="s">
        <v>1526</v>
      </c>
      <c r="AH729" t="s">
        <v>1526</v>
      </c>
      <c r="AP729">
        <v>56.5</v>
      </c>
      <c r="AQ729" t="s">
        <v>53</v>
      </c>
    </row>
    <row r="730" spans="1:43" x14ac:dyDescent="0.2">
      <c r="A730" t="s">
        <v>1047</v>
      </c>
      <c r="B730" t="s">
        <v>1270</v>
      </c>
      <c r="C730" t="s">
        <v>1248</v>
      </c>
      <c r="D730" t="s">
        <v>1245</v>
      </c>
      <c r="F730" t="s">
        <v>1508</v>
      </c>
      <c r="G730" t="s">
        <v>1742</v>
      </c>
      <c r="H730" t="s">
        <v>1507</v>
      </c>
      <c r="I730" t="str">
        <f t="shared" si="11"/>
        <v>Xenocryst_ol23_prof_1</v>
      </c>
      <c r="K730" t="s">
        <v>1245</v>
      </c>
      <c r="L730" s="28">
        <v>44228</v>
      </c>
      <c r="P730">
        <v>50.243020000000001</v>
      </c>
      <c r="Q730">
        <v>40.609310000000001</v>
      </c>
      <c r="R730">
        <v>3.4972000000000003E-2</v>
      </c>
      <c r="S730">
        <v>2.8189999999999999E-3</v>
      </c>
      <c r="T730">
        <v>9.2857140000000005</v>
      </c>
      <c r="V730">
        <v>5.522E-3</v>
      </c>
      <c r="W730">
        <v>8.2050000000000005E-3</v>
      </c>
      <c r="X730">
        <v>5.777E-3</v>
      </c>
      <c r="Y730">
        <v>0.13919500000000001</v>
      </c>
      <c r="Z730">
        <v>0.39654699999999998</v>
      </c>
      <c r="AA730">
        <v>100.7311</v>
      </c>
      <c r="AB730" s="10">
        <v>90.606078859607621</v>
      </c>
      <c r="AD730">
        <v>10647</v>
      </c>
      <c r="AE730">
        <v>-20589.8</v>
      </c>
      <c r="AF730">
        <v>-605</v>
      </c>
      <c r="AG730" t="s">
        <v>1526</v>
      </c>
      <c r="AH730" t="s">
        <v>1526</v>
      </c>
      <c r="AP730">
        <v>59.200000000000728</v>
      </c>
      <c r="AQ730" t="s">
        <v>53</v>
      </c>
    </row>
    <row r="731" spans="1:43" x14ac:dyDescent="0.2">
      <c r="A731" t="s">
        <v>1048</v>
      </c>
      <c r="B731" t="s">
        <v>1270</v>
      </c>
      <c r="C731" t="s">
        <v>1248</v>
      </c>
      <c r="D731" t="s">
        <v>1245</v>
      </c>
      <c r="F731" t="s">
        <v>1508</v>
      </c>
      <c r="G731" t="s">
        <v>1742</v>
      </c>
      <c r="H731" t="s">
        <v>1507</v>
      </c>
      <c r="I731" t="str">
        <f t="shared" si="11"/>
        <v>Xenocryst_ol23_prof_1</v>
      </c>
      <c r="K731" t="s">
        <v>1245</v>
      </c>
      <c r="L731" s="28">
        <v>44228</v>
      </c>
      <c r="P731">
        <v>50.020490000000002</v>
      </c>
      <c r="Q731">
        <v>40.536630000000002</v>
      </c>
      <c r="R731">
        <v>3.7196E-2</v>
      </c>
      <c r="S731">
        <v>1.0511E-2</v>
      </c>
      <c r="T731">
        <v>9.2563429999999993</v>
      </c>
      <c r="V731">
        <v>5.1580000000000003E-3</v>
      </c>
      <c r="W731">
        <v>5.2189999999999997E-3</v>
      </c>
      <c r="X731">
        <v>2.5869999999999999E-3</v>
      </c>
      <c r="Y731">
        <v>0.131856</v>
      </c>
      <c r="Z731">
        <v>0.40711399999999998</v>
      </c>
      <c r="AA731">
        <v>100.4131</v>
      </c>
      <c r="AB731" s="10">
        <v>90.595260085094438</v>
      </c>
      <c r="AD731">
        <v>10647</v>
      </c>
      <c r="AE731">
        <v>-20587.099999999999</v>
      </c>
      <c r="AF731">
        <v>-605</v>
      </c>
      <c r="AG731" t="s">
        <v>1526</v>
      </c>
      <c r="AH731" t="s">
        <v>1526</v>
      </c>
      <c r="AP731">
        <v>61.900000000001455</v>
      </c>
      <c r="AQ731" t="s">
        <v>53</v>
      </c>
    </row>
    <row r="732" spans="1:43" x14ac:dyDescent="0.2">
      <c r="A732" t="s">
        <v>1049</v>
      </c>
      <c r="B732" t="s">
        <v>1270</v>
      </c>
      <c r="C732" t="s">
        <v>1248</v>
      </c>
      <c r="D732" t="s">
        <v>1245</v>
      </c>
      <c r="F732" t="s">
        <v>1508</v>
      </c>
      <c r="G732" t="s">
        <v>1742</v>
      </c>
      <c r="H732" t="s">
        <v>1507</v>
      </c>
      <c r="I732" t="str">
        <f t="shared" si="11"/>
        <v>Xenocryst_ol23_prof_1</v>
      </c>
      <c r="K732" t="s">
        <v>1245</v>
      </c>
      <c r="L732" s="28">
        <v>44228</v>
      </c>
      <c r="P732">
        <v>49.650509999999997</v>
      </c>
      <c r="Q732">
        <v>40.273359999999997</v>
      </c>
      <c r="R732">
        <v>3.4515999999999998E-2</v>
      </c>
      <c r="S732">
        <v>1.9530000000000001E-3</v>
      </c>
      <c r="T732">
        <v>9.2817869999999996</v>
      </c>
      <c r="V732">
        <v>4.1520000000000003E-3</v>
      </c>
      <c r="W732">
        <v>1.7520000000000001E-3</v>
      </c>
      <c r="X732">
        <v>4.9309999999999996E-3</v>
      </c>
      <c r="Y732">
        <v>0.139686</v>
      </c>
      <c r="Z732">
        <v>0.402669</v>
      </c>
      <c r="AA732">
        <v>99.795310000000001</v>
      </c>
      <c r="AB732" s="10">
        <v>90.508255625155499</v>
      </c>
      <c r="AD732">
        <v>10647</v>
      </c>
      <c r="AE732">
        <v>-20584.400000000001</v>
      </c>
      <c r="AF732">
        <v>-605</v>
      </c>
      <c r="AG732" t="s">
        <v>1526</v>
      </c>
      <c r="AH732" t="s">
        <v>1526</v>
      </c>
      <c r="AP732">
        <v>64.599999999998545</v>
      </c>
      <c r="AQ732" t="s">
        <v>53</v>
      </c>
    </row>
    <row r="733" spans="1:43" x14ac:dyDescent="0.2">
      <c r="A733" t="s">
        <v>1050</v>
      </c>
      <c r="B733" t="s">
        <v>1270</v>
      </c>
      <c r="C733" t="s">
        <v>1248</v>
      </c>
      <c r="D733" t="s">
        <v>1245</v>
      </c>
      <c r="F733" t="s">
        <v>1508</v>
      </c>
      <c r="G733" t="s">
        <v>1742</v>
      </c>
      <c r="H733" t="s">
        <v>1507</v>
      </c>
      <c r="I733" t="str">
        <f t="shared" si="11"/>
        <v>Xenocryst_ol23_prof_1</v>
      </c>
      <c r="K733" t="s">
        <v>1245</v>
      </c>
      <c r="L733" s="28">
        <v>44228</v>
      </c>
      <c r="P733">
        <v>49.729990000000001</v>
      </c>
      <c r="Q733">
        <v>40.345390000000002</v>
      </c>
      <c r="R733">
        <v>3.3848000000000003E-2</v>
      </c>
      <c r="S733">
        <v>1.2756E-2</v>
      </c>
      <c r="T733">
        <v>9.3665380000000003</v>
      </c>
      <c r="V733">
        <v>3.8830000000000002E-3</v>
      </c>
      <c r="W733">
        <v>9.2689999999999995E-3</v>
      </c>
      <c r="X733">
        <v>3.6879999999999999E-3</v>
      </c>
      <c r="Y733">
        <v>0.133275</v>
      </c>
      <c r="Z733">
        <v>0.39586900000000003</v>
      </c>
      <c r="AA733">
        <v>100.03449999999999</v>
      </c>
      <c r="AB733" s="10">
        <v>90.443713155929387</v>
      </c>
      <c r="AD733">
        <v>10647</v>
      </c>
      <c r="AE733">
        <v>-20581.599999999999</v>
      </c>
      <c r="AF733">
        <v>-605</v>
      </c>
      <c r="AG733" t="s">
        <v>1526</v>
      </c>
      <c r="AH733" t="s">
        <v>1526</v>
      </c>
      <c r="AP733">
        <v>67.400000000001455</v>
      </c>
      <c r="AQ733" t="s">
        <v>53</v>
      </c>
    </row>
    <row r="734" spans="1:43" x14ac:dyDescent="0.2">
      <c r="A734" t="s">
        <v>1051</v>
      </c>
      <c r="B734" t="s">
        <v>1270</v>
      </c>
      <c r="C734" t="s">
        <v>1248</v>
      </c>
      <c r="D734" t="s">
        <v>1245</v>
      </c>
      <c r="F734" t="s">
        <v>1508</v>
      </c>
      <c r="G734" t="s">
        <v>1742</v>
      </c>
      <c r="H734" t="s">
        <v>1507</v>
      </c>
      <c r="I734" t="str">
        <f t="shared" si="11"/>
        <v>Xenocryst_ol23_prof_1</v>
      </c>
      <c r="K734" t="s">
        <v>1245</v>
      </c>
      <c r="L734" s="28">
        <v>44228</v>
      </c>
      <c r="P734">
        <v>50.060369999999999</v>
      </c>
      <c r="Q734">
        <v>40.344670000000001</v>
      </c>
      <c r="R734">
        <v>3.7659999999999999E-2</v>
      </c>
      <c r="S734">
        <v>1.5E-5</v>
      </c>
      <c r="T734">
        <v>9.2428129999999999</v>
      </c>
      <c r="V734">
        <v>4.3930000000000002E-3</v>
      </c>
      <c r="W734">
        <v>6.7479999999999997E-3</v>
      </c>
      <c r="X734">
        <v>5.4599999999999996E-3</v>
      </c>
      <c r="Y734">
        <v>0.13875199999999999</v>
      </c>
      <c r="Z734">
        <v>0.39319100000000001</v>
      </c>
      <c r="AA734">
        <v>100.2341</v>
      </c>
      <c r="AB734" s="10">
        <v>90.614487973343245</v>
      </c>
      <c r="AC734" s="10">
        <f>AVERAGE(AB727:AB738)</f>
        <v>90.525968393262659</v>
      </c>
      <c r="AD734">
        <v>10647</v>
      </c>
      <c r="AE734">
        <v>-20578.900000000001</v>
      </c>
      <c r="AF734">
        <v>-605</v>
      </c>
      <c r="AG734" t="s">
        <v>1526</v>
      </c>
      <c r="AH734" t="s">
        <v>1526</v>
      </c>
      <c r="AP734">
        <v>70.099999999998545</v>
      </c>
      <c r="AQ734" t="s">
        <v>53</v>
      </c>
    </row>
    <row r="735" spans="1:43" x14ac:dyDescent="0.2">
      <c r="A735" t="s">
        <v>1052</v>
      </c>
      <c r="B735" t="s">
        <v>1270</v>
      </c>
      <c r="C735" t="s">
        <v>1248</v>
      </c>
      <c r="D735" t="s">
        <v>1245</v>
      </c>
      <c r="F735" t="s">
        <v>1508</v>
      </c>
      <c r="G735" t="s">
        <v>1742</v>
      </c>
      <c r="H735" t="s">
        <v>1507</v>
      </c>
      <c r="I735" t="str">
        <f t="shared" si="11"/>
        <v>Xenocryst_ol23_prof_1</v>
      </c>
      <c r="K735" t="s">
        <v>1245</v>
      </c>
      <c r="L735" s="28">
        <v>44228</v>
      </c>
      <c r="P735">
        <v>50.068750000000001</v>
      </c>
      <c r="Q735">
        <v>40.412840000000003</v>
      </c>
      <c r="R735">
        <v>3.4623000000000001E-2</v>
      </c>
      <c r="S735">
        <v>4.2059999999999997E-3</v>
      </c>
      <c r="T735">
        <v>9.4091909999999999</v>
      </c>
      <c r="V735">
        <v>2.99E-3</v>
      </c>
      <c r="W735">
        <v>2.7390000000000001E-3</v>
      </c>
      <c r="X735">
        <v>8.1449999999999995E-3</v>
      </c>
      <c r="Y735">
        <v>0.13605600000000001</v>
      </c>
      <c r="Z735">
        <v>0.40212399999999998</v>
      </c>
      <c r="AA735">
        <v>100.4817</v>
      </c>
      <c r="AB735" s="10">
        <v>90.463102240023076</v>
      </c>
      <c r="AD735">
        <v>10647</v>
      </c>
      <c r="AE735">
        <v>-20576.2</v>
      </c>
      <c r="AF735">
        <v>-605</v>
      </c>
      <c r="AG735" t="s">
        <v>1526</v>
      </c>
      <c r="AH735" t="s">
        <v>1526</v>
      </c>
      <c r="AP735">
        <v>72.799999999999272</v>
      </c>
      <c r="AQ735" t="s">
        <v>53</v>
      </c>
    </row>
    <row r="736" spans="1:43" x14ac:dyDescent="0.2">
      <c r="A736" t="s">
        <v>1053</v>
      </c>
      <c r="B736" t="s">
        <v>1270</v>
      </c>
      <c r="C736" t="s">
        <v>1248</v>
      </c>
      <c r="D736" t="s">
        <v>1245</v>
      </c>
      <c r="F736" t="s">
        <v>1508</v>
      </c>
      <c r="G736" t="s">
        <v>1742</v>
      </c>
      <c r="H736" t="s">
        <v>1507</v>
      </c>
      <c r="I736" t="str">
        <f t="shared" si="11"/>
        <v>Xenocryst_ol23_prof_1</v>
      </c>
      <c r="K736" t="s">
        <v>1245</v>
      </c>
      <c r="L736" s="28">
        <v>44228</v>
      </c>
      <c r="P736">
        <v>49.95288</v>
      </c>
      <c r="Q736">
        <v>40.501300000000001</v>
      </c>
      <c r="R736">
        <v>3.3418000000000003E-2</v>
      </c>
      <c r="S736">
        <v>1.5E-5</v>
      </c>
      <c r="T736">
        <v>9.2448200000000007</v>
      </c>
      <c r="V736">
        <v>4.398E-3</v>
      </c>
      <c r="W736">
        <v>5.8329999999999996E-3</v>
      </c>
      <c r="X736">
        <v>3.3040000000000001E-3</v>
      </c>
      <c r="Y736">
        <v>0.13675899999999999</v>
      </c>
      <c r="Z736">
        <v>0.40709099999999998</v>
      </c>
      <c r="AA736">
        <v>100.2898</v>
      </c>
      <c r="AB736" s="10">
        <v>90.594344623277777</v>
      </c>
      <c r="AD736">
        <v>10647</v>
      </c>
      <c r="AE736">
        <v>-20573.5</v>
      </c>
      <c r="AF736">
        <v>-605</v>
      </c>
      <c r="AG736" t="s">
        <v>1526</v>
      </c>
      <c r="AH736" t="s">
        <v>1526</v>
      </c>
      <c r="AP736">
        <v>75.5</v>
      </c>
      <c r="AQ736" t="s">
        <v>53</v>
      </c>
    </row>
    <row r="737" spans="1:43" x14ac:dyDescent="0.2">
      <c r="A737" t="s">
        <v>1054</v>
      </c>
      <c r="B737" t="s">
        <v>1270</v>
      </c>
      <c r="C737" t="s">
        <v>1248</v>
      </c>
      <c r="D737" t="s">
        <v>1245</v>
      </c>
      <c r="F737" t="s">
        <v>1508</v>
      </c>
      <c r="G737" t="s">
        <v>1742</v>
      </c>
      <c r="H737" t="s">
        <v>1507</v>
      </c>
      <c r="I737" t="str">
        <f t="shared" si="11"/>
        <v>Xenocryst_ol23_prof_1</v>
      </c>
      <c r="K737" t="s">
        <v>1245</v>
      </c>
      <c r="L737" s="28">
        <v>44228</v>
      </c>
      <c r="P737">
        <v>50.088639999999998</v>
      </c>
      <c r="Q737">
        <v>40.544119999999999</v>
      </c>
      <c r="R737">
        <v>3.8529000000000001E-2</v>
      </c>
      <c r="S737">
        <v>5.1900000000000002E-3</v>
      </c>
      <c r="T737">
        <v>9.4101379999999999</v>
      </c>
      <c r="V737">
        <v>3.8890000000000001E-3</v>
      </c>
      <c r="W737">
        <v>3.669E-3</v>
      </c>
      <c r="X737">
        <v>7.6509999999999998E-3</v>
      </c>
      <c r="Y737">
        <v>0.13961000000000001</v>
      </c>
      <c r="Z737">
        <v>0.40474500000000002</v>
      </c>
      <c r="AA737">
        <v>100.64619999999999</v>
      </c>
      <c r="AB737" s="10">
        <v>90.465663016776119</v>
      </c>
      <c r="AC737" s="10">
        <f>AVERAGE(AB747:AB754)</f>
        <v>90.561538441439211</v>
      </c>
      <c r="AD737">
        <v>10647</v>
      </c>
      <c r="AE737">
        <v>-20570.7</v>
      </c>
      <c r="AF737">
        <v>-605</v>
      </c>
      <c r="AG737" t="s">
        <v>1526</v>
      </c>
      <c r="AH737" t="s">
        <v>1526</v>
      </c>
      <c r="AP737">
        <v>78.299999999999272</v>
      </c>
      <c r="AQ737" t="s">
        <v>53</v>
      </c>
    </row>
    <row r="738" spans="1:43" x14ac:dyDescent="0.2">
      <c r="A738" t="s">
        <v>1055</v>
      </c>
      <c r="B738" t="s">
        <v>1270</v>
      </c>
      <c r="C738" t="s">
        <v>1248</v>
      </c>
      <c r="D738" t="s">
        <v>1245</v>
      </c>
      <c r="F738" t="s">
        <v>1508</v>
      </c>
      <c r="G738" t="s">
        <v>1742</v>
      </c>
      <c r="H738" t="s">
        <v>1507</v>
      </c>
      <c r="I738" t="str">
        <f t="shared" si="11"/>
        <v>Xenocryst_ol23_prof_1</v>
      </c>
      <c r="K738" t="s">
        <v>1245</v>
      </c>
      <c r="L738" s="28">
        <v>44228</v>
      </c>
      <c r="P738">
        <v>49.901899999999998</v>
      </c>
      <c r="Q738">
        <v>40.614789999999999</v>
      </c>
      <c r="R738">
        <v>3.7265E-2</v>
      </c>
      <c r="S738">
        <v>1.5E-5</v>
      </c>
      <c r="T738">
        <v>9.1944820000000007</v>
      </c>
      <c r="V738">
        <v>3.5070000000000001E-3</v>
      </c>
      <c r="W738">
        <v>4.6499999999999996E-3</v>
      </c>
      <c r="X738">
        <v>5.5649999999999996E-3</v>
      </c>
      <c r="Y738">
        <v>0.13758500000000001</v>
      </c>
      <c r="Z738">
        <v>0.40729300000000002</v>
      </c>
      <c r="AA738">
        <v>100.307</v>
      </c>
      <c r="AB738" s="10">
        <v>90.632103705667021</v>
      </c>
      <c r="AD738">
        <v>10647</v>
      </c>
      <c r="AE738">
        <v>-20568</v>
      </c>
      <c r="AF738">
        <v>-605</v>
      </c>
      <c r="AG738" t="s">
        <v>1526</v>
      </c>
      <c r="AH738" t="s">
        <v>1526</v>
      </c>
      <c r="AP738">
        <v>81</v>
      </c>
      <c r="AQ738" t="s">
        <v>53</v>
      </c>
    </row>
    <row r="739" spans="1:43" hidden="1" x14ac:dyDescent="0.2">
      <c r="A739" t="s">
        <v>180</v>
      </c>
      <c r="B739" t="s">
        <v>1228</v>
      </c>
      <c r="C739" t="s">
        <v>1248</v>
      </c>
      <c r="D739" t="s">
        <v>1244</v>
      </c>
      <c r="I739" t="str">
        <f t="shared" si="11"/>
        <v>San Carlos__</v>
      </c>
      <c r="K739" t="s">
        <v>543</v>
      </c>
      <c r="L739" s="28">
        <v>44228</v>
      </c>
      <c r="N739" s="28" t="s">
        <v>1742</v>
      </c>
      <c r="P739">
        <v>49.679670000000002</v>
      </c>
      <c r="Q739">
        <v>40.18768</v>
      </c>
      <c r="R739">
        <v>0.10895000000000001</v>
      </c>
      <c r="S739">
        <v>1.1854999999999999E-2</v>
      </c>
      <c r="T739">
        <v>9.5504390000000008</v>
      </c>
      <c r="V739">
        <v>4.0321000000000003E-2</v>
      </c>
      <c r="W739">
        <v>2.3200999999999999E-2</v>
      </c>
      <c r="X739">
        <v>6.2360000000000002E-3</v>
      </c>
      <c r="Y739">
        <v>0.14871599999999999</v>
      </c>
      <c r="Z739">
        <v>0.38117099999999998</v>
      </c>
      <c r="AA739">
        <v>100.1382</v>
      </c>
      <c r="AB739" s="10">
        <v>90.265442307993951</v>
      </c>
      <c r="AD739">
        <v>-6396</v>
      </c>
      <c r="AE739">
        <v>33028</v>
      </c>
      <c r="AF739">
        <v>-476</v>
      </c>
      <c r="AG739" t="s">
        <v>1526</v>
      </c>
      <c r="AH739" t="s">
        <v>1526</v>
      </c>
    </row>
    <row r="740" spans="1:43" hidden="1" x14ac:dyDescent="0.2">
      <c r="A740" t="s">
        <v>181</v>
      </c>
      <c r="B740" t="s">
        <v>1234</v>
      </c>
      <c r="C740" t="s">
        <v>1248</v>
      </c>
      <c r="D740" t="s">
        <v>1244</v>
      </c>
      <c r="I740" t="str">
        <f t="shared" si="11"/>
        <v>San Carlos__</v>
      </c>
      <c r="K740" t="s">
        <v>543</v>
      </c>
      <c r="L740" s="28">
        <v>44228</v>
      </c>
      <c r="N740" s="28" t="s">
        <v>1742</v>
      </c>
      <c r="P740">
        <v>49.409869999999998</v>
      </c>
      <c r="Q740">
        <v>40.434640000000002</v>
      </c>
      <c r="R740">
        <v>0.11258899999999999</v>
      </c>
      <c r="S740">
        <v>1.2E-2</v>
      </c>
      <c r="T740">
        <v>9.6474759999999993</v>
      </c>
      <c r="V740">
        <v>4.0550999999999997E-2</v>
      </c>
      <c r="W740">
        <v>1.6247999999999999E-2</v>
      </c>
      <c r="X740">
        <v>6.0489999999999997E-3</v>
      </c>
      <c r="Y740">
        <v>0.14768000000000001</v>
      </c>
      <c r="Z740">
        <v>0.37920799999999999</v>
      </c>
      <c r="AA740">
        <v>100.2063</v>
      </c>
      <c r="AB740" s="10">
        <v>90.127906292568454</v>
      </c>
      <c r="AD740">
        <v>-6479</v>
      </c>
      <c r="AE740">
        <v>33059</v>
      </c>
      <c r="AF740">
        <v>-476</v>
      </c>
      <c r="AG740" t="s">
        <v>1526</v>
      </c>
      <c r="AH740" t="s">
        <v>1526</v>
      </c>
    </row>
    <row r="741" spans="1:43" hidden="1" x14ac:dyDescent="0.2">
      <c r="A741" t="s">
        <v>340</v>
      </c>
      <c r="B741" t="s">
        <v>1235</v>
      </c>
      <c r="C741" t="s">
        <v>1248</v>
      </c>
      <c r="D741" t="s">
        <v>1244</v>
      </c>
      <c r="I741" t="str">
        <f t="shared" si="11"/>
        <v>San Carlos__</v>
      </c>
      <c r="K741" t="s">
        <v>543</v>
      </c>
      <c r="L741" s="28">
        <v>44228</v>
      </c>
      <c r="N741" s="28" t="s">
        <v>1742</v>
      </c>
      <c r="P741">
        <v>49.273539999999997</v>
      </c>
      <c r="Q741">
        <v>40.618839999999999</v>
      </c>
      <c r="R741">
        <v>0.111747</v>
      </c>
      <c r="S741">
        <v>1.8690999999999999E-2</v>
      </c>
      <c r="T741">
        <v>9.6565829999999995</v>
      </c>
      <c r="V741">
        <v>4.2797000000000002E-2</v>
      </c>
      <c r="W741">
        <v>2.1565000000000001E-2</v>
      </c>
      <c r="X741">
        <v>5.8919999999999997E-3</v>
      </c>
      <c r="Y741">
        <v>0.14296200000000001</v>
      </c>
      <c r="Z741">
        <v>0.38461800000000002</v>
      </c>
      <c r="AA741">
        <v>100.27719999999999</v>
      </c>
      <c r="AB741" s="10">
        <v>90.094877441164968</v>
      </c>
      <c r="AD741">
        <v>-6504</v>
      </c>
      <c r="AE741">
        <v>33038</v>
      </c>
      <c r="AF741">
        <v>-476</v>
      </c>
      <c r="AG741" t="s">
        <v>1526</v>
      </c>
      <c r="AH741" t="s">
        <v>1526</v>
      </c>
    </row>
    <row r="742" spans="1:43" hidden="1" x14ac:dyDescent="0.2">
      <c r="A742" t="s">
        <v>358</v>
      </c>
      <c r="B742" t="s">
        <v>1271</v>
      </c>
      <c r="C742" t="s">
        <v>1248</v>
      </c>
      <c r="D742" t="s">
        <v>1244</v>
      </c>
      <c r="I742" t="str">
        <f t="shared" si="11"/>
        <v>San Carlos__</v>
      </c>
      <c r="K742" t="s">
        <v>543</v>
      </c>
      <c r="L742" s="28">
        <v>44228</v>
      </c>
      <c r="N742" s="28" t="s">
        <v>1742</v>
      </c>
      <c r="P742">
        <v>49.426900000000003</v>
      </c>
      <c r="Q742">
        <v>40.560870000000001</v>
      </c>
      <c r="R742">
        <v>0.113598</v>
      </c>
      <c r="S742">
        <v>1.1332E-2</v>
      </c>
      <c r="T742">
        <v>9.7060870000000001</v>
      </c>
      <c r="V742">
        <v>4.0305000000000001E-2</v>
      </c>
      <c r="W742">
        <v>2.1845E-2</v>
      </c>
      <c r="X742">
        <v>5.9909999999999998E-3</v>
      </c>
      <c r="Y742">
        <v>0.14747399999999999</v>
      </c>
      <c r="Z742">
        <v>0.38560499999999998</v>
      </c>
      <c r="AA742">
        <v>100.42</v>
      </c>
      <c r="AB742" s="10">
        <v>90.076965551467794</v>
      </c>
      <c r="AD742">
        <v>-6490</v>
      </c>
      <c r="AE742">
        <v>33019</v>
      </c>
      <c r="AF742">
        <v>-476</v>
      </c>
      <c r="AG742" t="s">
        <v>1526</v>
      </c>
      <c r="AH742" t="s">
        <v>1526</v>
      </c>
    </row>
    <row r="743" spans="1:43" hidden="1" x14ac:dyDescent="0.2">
      <c r="A743" t="s">
        <v>352</v>
      </c>
      <c r="B743" t="s">
        <v>1235</v>
      </c>
      <c r="C743" t="s">
        <v>1248</v>
      </c>
      <c r="D743" t="s">
        <v>1244</v>
      </c>
      <c r="I743" t="str">
        <f t="shared" si="11"/>
        <v>San Carlos__</v>
      </c>
      <c r="K743" t="s">
        <v>543</v>
      </c>
      <c r="L743" s="28">
        <v>44228</v>
      </c>
      <c r="N743" s="28" t="s">
        <v>1742</v>
      </c>
      <c r="P743">
        <v>49.318049999999999</v>
      </c>
      <c r="Q743">
        <v>40.422289999999997</v>
      </c>
      <c r="R743">
        <v>0.114189</v>
      </c>
      <c r="S743">
        <v>7.3070000000000001E-3</v>
      </c>
      <c r="T743">
        <v>9.7088999999999999</v>
      </c>
      <c r="V743">
        <v>4.1378999999999999E-2</v>
      </c>
      <c r="W743">
        <v>2.4454E-2</v>
      </c>
      <c r="X743">
        <v>8.2290000000000002E-3</v>
      </c>
      <c r="Y743">
        <v>0.141318</v>
      </c>
      <c r="Z743">
        <v>0.37570300000000001</v>
      </c>
      <c r="AA743">
        <v>100.1618</v>
      </c>
      <c r="AB743" s="10">
        <v>90.054644410761014</v>
      </c>
      <c r="AD743">
        <v>-6479</v>
      </c>
      <c r="AE743">
        <v>33059</v>
      </c>
      <c r="AF743">
        <v>-476</v>
      </c>
      <c r="AG743" t="s">
        <v>1526</v>
      </c>
      <c r="AH743" t="s">
        <v>1526</v>
      </c>
    </row>
    <row r="744" spans="1:43" hidden="1" x14ac:dyDescent="0.2">
      <c r="A744" t="s">
        <v>369</v>
      </c>
      <c r="B744" t="s">
        <v>1271</v>
      </c>
      <c r="C744" t="s">
        <v>1248</v>
      </c>
      <c r="D744" t="s">
        <v>1244</v>
      </c>
      <c r="I744" t="str">
        <f t="shared" si="11"/>
        <v>San Carlos__</v>
      </c>
      <c r="K744" t="s">
        <v>543</v>
      </c>
      <c r="L744" s="28">
        <v>44228</v>
      </c>
      <c r="N744" s="28" t="s">
        <v>1742</v>
      </c>
      <c r="P744">
        <v>37.599780000000003</v>
      </c>
      <c r="Q744">
        <v>38.122030000000002</v>
      </c>
      <c r="R744">
        <v>0.13834099999999999</v>
      </c>
      <c r="S744">
        <v>9.6950000000000005E-3</v>
      </c>
      <c r="T744">
        <v>23.941140000000001</v>
      </c>
      <c r="V744">
        <v>8.4419999999999999E-3</v>
      </c>
      <c r="W744">
        <v>2.6294999999999999E-2</v>
      </c>
      <c r="X744">
        <v>1.6552000000000001E-2</v>
      </c>
      <c r="Y744">
        <v>0.39276499999999998</v>
      </c>
      <c r="Z744">
        <v>1.8579999999999999E-2</v>
      </c>
      <c r="AA744">
        <v>100.2736</v>
      </c>
      <c r="AB744" s="10">
        <v>73.681200195810007</v>
      </c>
      <c r="AD744">
        <v>16745</v>
      </c>
      <c r="AE744">
        <v>-2173</v>
      </c>
      <c r="AF744">
        <v>-563</v>
      </c>
      <c r="AG744" t="s">
        <v>1526</v>
      </c>
      <c r="AH744" t="s">
        <v>1526</v>
      </c>
    </row>
    <row r="745" spans="1:43" hidden="1" x14ac:dyDescent="0.2">
      <c r="A745" t="s">
        <v>364</v>
      </c>
      <c r="B745" t="s">
        <v>1272</v>
      </c>
      <c r="C745" t="s">
        <v>1248</v>
      </c>
      <c r="D745" t="s">
        <v>1244</v>
      </c>
      <c r="I745" t="str">
        <f t="shared" si="11"/>
        <v>San Carlos__</v>
      </c>
      <c r="K745" t="s">
        <v>543</v>
      </c>
      <c r="L745" s="28">
        <v>44228</v>
      </c>
      <c r="N745" s="28" t="s">
        <v>1742</v>
      </c>
      <c r="P745">
        <v>49.27216</v>
      </c>
      <c r="Q745">
        <v>40.44979</v>
      </c>
      <c r="R745">
        <v>0.10828400000000001</v>
      </c>
      <c r="S745">
        <v>2.2321000000000001E-2</v>
      </c>
      <c r="T745">
        <v>9.5362100000000005</v>
      </c>
      <c r="V745">
        <v>4.0358999999999999E-2</v>
      </c>
      <c r="W745">
        <v>2.3102000000000001E-2</v>
      </c>
      <c r="X745">
        <v>7.8589999999999997E-3</v>
      </c>
      <c r="Y745">
        <v>0.14854000000000001</v>
      </c>
      <c r="Z745">
        <v>0.37820199999999998</v>
      </c>
      <c r="AA745">
        <v>99.986819999999994</v>
      </c>
      <c r="AB745" s="10">
        <v>90.206007971142427</v>
      </c>
      <c r="AD745">
        <v>-6489</v>
      </c>
      <c r="AE745">
        <v>32995</v>
      </c>
      <c r="AF745">
        <v>-476</v>
      </c>
      <c r="AG745" t="s">
        <v>1526</v>
      </c>
      <c r="AH745" t="s">
        <v>1526</v>
      </c>
    </row>
    <row r="746" spans="1:43" hidden="1" x14ac:dyDescent="0.2">
      <c r="A746" t="s">
        <v>361</v>
      </c>
      <c r="B746" t="s">
        <v>1273</v>
      </c>
      <c r="C746" t="s">
        <v>1248</v>
      </c>
      <c r="D746" t="s">
        <v>1244</v>
      </c>
      <c r="I746" t="str">
        <f t="shared" si="11"/>
        <v>San Carlos__</v>
      </c>
      <c r="K746" t="s">
        <v>543</v>
      </c>
      <c r="L746" s="28">
        <v>44228</v>
      </c>
      <c r="N746" s="28" t="s">
        <v>1742</v>
      </c>
      <c r="P746">
        <v>49.453449999999997</v>
      </c>
      <c r="Q746">
        <v>40.373829999999998</v>
      </c>
      <c r="R746">
        <v>0.106323</v>
      </c>
      <c r="S746">
        <v>1.0937000000000001E-2</v>
      </c>
      <c r="T746">
        <v>9.6090490000000006</v>
      </c>
      <c r="V746">
        <v>3.9376000000000001E-2</v>
      </c>
      <c r="W746">
        <v>2.2703000000000001E-2</v>
      </c>
      <c r="X746">
        <v>1.0491E-2</v>
      </c>
      <c r="Y746">
        <v>0.144537</v>
      </c>
      <c r="Z746">
        <v>0.382992</v>
      </c>
      <c r="AA746">
        <v>100.1537</v>
      </c>
      <c r="AB746" s="10">
        <v>90.171179214575574</v>
      </c>
      <c r="AD746">
        <v>-6486</v>
      </c>
      <c r="AE746">
        <v>32984</v>
      </c>
      <c r="AF746">
        <v>-476</v>
      </c>
      <c r="AG746" t="s">
        <v>1526</v>
      </c>
      <c r="AH746" t="s">
        <v>1526</v>
      </c>
    </row>
    <row r="747" spans="1:43" hidden="1" x14ac:dyDescent="0.2">
      <c r="A747" t="s">
        <v>1309</v>
      </c>
      <c r="B747" t="s">
        <v>1274</v>
      </c>
      <c r="C747" t="s">
        <v>1248</v>
      </c>
      <c r="D747" t="s">
        <v>1245</v>
      </c>
      <c r="F747" t="s">
        <v>1506</v>
      </c>
      <c r="G747" t="s">
        <v>1742</v>
      </c>
      <c r="H747" t="s">
        <v>1509</v>
      </c>
      <c r="I747" t="str">
        <f t="shared" si="11"/>
        <v>Xenocryst_ol6_prof_2</v>
      </c>
      <c r="K747" t="s">
        <v>1245</v>
      </c>
      <c r="L747" s="28">
        <v>44228</v>
      </c>
      <c r="N747" s="28"/>
      <c r="P747">
        <v>50.008960000000002</v>
      </c>
      <c r="Q747">
        <v>39.984099999999998</v>
      </c>
      <c r="R747">
        <v>3.4576000000000003E-2</v>
      </c>
      <c r="S747">
        <v>6.0369999999999998E-3</v>
      </c>
      <c r="T747">
        <v>9.3460660000000004</v>
      </c>
      <c r="V747">
        <v>7.247E-3</v>
      </c>
      <c r="W747">
        <v>1.714E-3</v>
      </c>
      <c r="X747">
        <v>4.4330000000000003E-3</v>
      </c>
      <c r="Y747">
        <v>0.13622000000000001</v>
      </c>
      <c r="Z747">
        <v>0.38812200000000002</v>
      </c>
      <c r="AA747">
        <v>99.917490000000001</v>
      </c>
      <c r="AB747" s="10">
        <v>90.510765623875557</v>
      </c>
      <c r="AD747">
        <v>16514</v>
      </c>
      <c r="AE747">
        <v>-26019</v>
      </c>
      <c r="AF747">
        <v>-620</v>
      </c>
      <c r="AG747">
        <v>4.5999999999999996</v>
      </c>
      <c r="AH747">
        <v>-23.58</v>
      </c>
      <c r="AP747">
        <v>53.828543791679991</v>
      </c>
      <c r="AQ747" t="s">
        <v>53</v>
      </c>
    </row>
    <row r="748" spans="1:43" hidden="1" x14ac:dyDescent="0.2">
      <c r="A748" t="s">
        <v>1310</v>
      </c>
      <c r="B748" t="s">
        <v>1274</v>
      </c>
      <c r="C748" t="s">
        <v>1248</v>
      </c>
      <c r="D748" t="s">
        <v>1245</v>
      </c>
      <c r="F748" t="s">
        <v>1506</v>
      </c>
      <c r="G748" t="s">
        <v>1742</v>
      </c>
      <c r="H748" t="s">
        <v>1509</v>
      </c>
      <c r="I748" t="str">
        <f t="shared" si="11"/>
        <v>Xenocryst_ol6_prof_2</v>
      </c>
      <c r="K748" t="s">
        <v>1245</v>
      </c>
      <c r="L748" s="28">
        <v>44228</v>
      </c>
      <c r="P748">
        <v>50.205739999999999</v>
      </c>
      <c r="Q748">
        <v>40.055909999999997</v>
      </c>
      <c r="R748">
        <v>3.6534999999999998E-2</v>
      </c>
      <c r="S748">
        <v>1.3032E-2</v>
      </c>
      <c r="T748">
        <v>9.2721180000000007</v>
      </c>
      <c r="V748">
        <v>6.4980000000000003E-3</v>
      </c>
      <c r="W748">
        <v>3.5799999999999997E-4</v>
      </c>
      <c r="X748">
        <v>4.509E-3</v>
      </c>
      <c r="Y748">
        <v>0.13696</v>
      </c>
      <c r="Z748">
        <v>0.38541999999999998</v>
      </c>
      <c r="AA748">
        <v>100.11709999999999</v>
      </c>
      <c r="AB748" s="10">
        <v>90.612231681795748</v>
      </c>
      <c r="AD748">
        <v>16514</v>
      </c>
      <c r="AE748">
        <v>-26019</v>
      </c>
      <c r="AF748">
        <v>-620</v>
      </c>
      <c r="AG748">
        <v>3.73</v>
      </c>
      <c r="AH748">
        <v>-21.51</v>
      </c>
      <c r="AP748">
        <v>51.583148503540286</v>
      </c>
      <c r="AQ748" t="s">
        <v>53</v>
      </c>
    </row>
    <row r="749" spans="1:43" hidden="1" x14ac:dyDescent="0.2">
      <c r="A749" t="s">
        <v>1311</v>
      </c>
      <c r="B749" t="s">
        <v>1274</v>
      </c>
      <c r="C749" t="s">
        <v>1248</v>
      </c>
      <c r="D749" t="s">
        <v>1245</v>
      </c>
      <c r="F749" t="s">
        <v>1506</v>
      </c>
      <c r="G749" t="s">
        <v>1742</v>
      </c>
      <c r="H749" t="s">
        <v>1509</v>
      </c>
      <c r="I749" t="str">
        <f t="shared" si="11"/>
        <v>Xenocryst_ol6_prof_2</v>
      </c>
      <c r="K749" t="s">
        <v>1245</v>
      </c>
      <c r="L749" s="28">
        <v>44228</v>
      </c>
      <c r="P749">
        <v>50.205410000000001</v>
      </c>
      <c r="Q749">
        <v>40.028739999999999</v>
      </c>
      <c r="R749">
        <v>4.1887000000000001E-2</v>
      </c>
      <c r="S749">
        <v>9.2270000000000008E-3</v>
      </c>
      <c r="T749">
        <v>9.5178759999999993</v>
      </c>
      <c r="V749">
        <v>7.0089999999999996E-3</v>
      </c>
      <c r="W749">
        <v>1.632E-3</v>
      </c>
      <c r="X749">
        <v>2.2629999999999998E-3</v>
      </c>
      <c r="Y749">
        <v>0.135404</v>
      </c>
      <c r="Z749">
        <v>0.394569</v>
      </c>
      <c r="AA749">
        <v>100.34399999999999</v>
      </c>
      <c r="AB749" s="10">
        <v>90.387268008471537</v>
      </c>
      <c r="AD749">
        <v>16514</v>
      </c>
      <c r="AE749">
        <v>-26019</v>
      </c>
      <c r="AF749">
        <v>-620</v>
      </c>
      <c r="AG749">
        <v>2.85</v>
      </c>
      <c r="AH749">
        <v>-19.45</v>
      </c>
      <c r="AP749">
        <v>49.343059219605379</v>
      </c>
      <c r="AQ749" t="s">
        <v>53</v>
      </c>
    </row>
    <row r="750" spans="1:43" hidden="1" x14ac:dyDescent="0.2">
      <c r="A750" t="s">
        <v>1312</v>
      </c>
      <c r="B750" t="s">
        <v>1274</v>
      </c>
      <c r="C750" t="s">
        <v>1248</v>
      </c>
      <c r="D750" t="s">
        <v>1245</v>
      </c>
      <c r="F750" t="s">
        <v>1506</v>
      </c>
      <c r="G750" t="s">
        <v>1742</v>
      </c>
      <c r="H750" t="s">
        <v>1509</v>
      </c>
      <c r="I750" t="str">
        <f t="shared" si="11"/>
        <v>Xenocryst_ol6_prof_2</v>
      </c>
      <c r="K750" t="s">
        <v>1245</v>
      </c>
      <c r="L750" s="28">
        <v>44228</v>
      </c>
      <c r="P750">
        <v>50.109250000000003</v>
      </c>
      <c r="Q750">
        <v>40.07826</v>
      </c>
      <c r="R750">
        <v>3.9161000000000001E-2</v>
      </c>
      <c r="S750">
        <v>3.784E-3</v>
      </c>
      <c r="T750">
        <v>9.3750929999999997</v>
      </c>
      <c r="V750">
        <v>8.0420000000000005E-3</v>
      </c>
      <c r="X750">
        <v>4.6550000000000003E-3</v>
      </c>
      <c r="Y750">
        <v>0.14421600000000001</v>
      </c>
      <c r="Z750">
        <v>0.387241</v>
      </c>
      <c r="AA750">
        <v>100.1497</v>
      </c>
      <c r="AB750" s="10">
        <v>90.501331488549113</v>
      </c>
      <c r="AD750">
        <v>16514</v>
      </c>
      <c r="AE750">
        <v>-26019</v>
      </c>
      <c r="AF750">
        <v>-620</v>
      </c>
      <c r="AG750">
        <v>1.98</v>
      </c>
      <c r="AH750">
        <v>-17.38</v>
      </c>
      <c r="AP750">
        <v>47.097663931465668</v>
      </c>
      <c r="AQ750" t="s">
        <v>53</v>
      </c>
    </row>
    <row r="751" spans="1:43" hidden="1" x14ac:dyDescent="0.2">
      <c r="A751" t="s">
        <v>1313</v>
      </c>
      <c r="B751" t="s">
        <v>1274</v>
      </c>
      <c r="C751" t="s">
        <v>1248</v>
      </c>
      <c r="D751" t="s">
        <v>1245</v>
      </c>
      <c r="F751" t="s">
        <v>1506</v>
      </c>
      <c r="G751" t="s">
        <v>1742</v>
      </c>
      <c r="H751" t="s">
        <v>1509</v>
      </c>
      <c r="I751" t="str">
        <f t="shared" si="11"/>
        <v>Xenocryst_ol6_prof_2</v>
      </c>
      <c r="K751" t="s">
        <v>1245</v>
      </c>
      <c r="L751" s="28">
        <v>44228</v>
      </c>
      <c r="P751">
        <v>50.114269999999998</v>
      </c>
      <c r="Q751">
        <v>39.89002</v>
      </c>
      <c r="R751">
        <v>3.9236E-2</v>
      </c>
      <c r="S751">
        <v>1.8649999999999999E-3</v>
      </c>
      <c r="T751">
        <v>9.1894170000000006</v>
      </c>
      <c r="V751">
        <v>5.2436000000000003E-2</v>
      </c>
      <c r="W751">
        <v>5.7200000000000003E-3</v>
      </c>
      <c r="X751">
        <v>5.9890000000000004E-3</v>
      </c>
      <c r="Y751">
        <v>0.135907</v>
      </c>
      <c r="Z751">
        <v>0.39030300000000001</v>
      </c>
      <c r="AA751">
        <v>99.825159999999997</v>
      </c>
      <c r="AB751" s="10">
        <v>90.672753852335305</v>
      </c>
      <c r="AD751">
        <v>16514</v>
      </c>
      <c r="AE751">
        <v>-26019</v>
      </c>
      <c r="AF751">
        <v>-620</v>
      </c>
      <c r="AG751">
        <v>1.1100000000000001</v>
      </c>
      <c r="AH751">
        <v>-15.32</v>
      </c>
      <c r="AP751">
        <v>44.86148415336195</v>
      </c>
      <c r="AQ751" t="s">
        <v>53</v>
      </c>
    </row>
    <row r="752" spans="1:43" hidden="1" x14ac:dyDescent="0.2">
      <c r="A752" t="s">
        <v>1314</v>
      </c>
      <c r="B752" t="s">
        <v>1274</v>
      </c>
      <c r="C752" t="s">
        <v>1248</v>
      </c>
      <c r="D752" t="s">
        <v>1245</v>
      </c>
      <c r="F752" t="s">
        <v>1506</v>
      </c>
      <c r="G752" t="s">
        <v>1742</v>
      </c>
      <c r="H752" t="s">
        <v>1509</v>
      </c>
      <c r="I752" t="str">
        <f t="shared" si="11"/>
        <v>Xenocryst_ol6_prof_2</v>
      </c>
      <c r="K752" t="s">
        <v>1245</v>
      </c>
      <c r="L752" s="28">
        <v>44228</v>
      </c>
      <c r="P752">
        <v>50.229819999999997</v>
      </c>
      <c r="Q752">
        <v>40.013959999999997</v>
      </c>
      <c r="R752">
        <v>4.2122E-2</v>
      </c>
      <c r="S752">
        <v>1.5E-5</v>
      </c>
      <c r="T752">
        <v>9.25854</v>
      </c>
      <c r="V752">
        <v>6.679E-3</v>
      </c>
      <c r="X752">
        <v>7.9609999999999993E-3</v>
      </c>
      <c r="Y752">
        <v>0.137208</v>
      </c>
      <c r="Z752">
        <v>0.39877699999999999</v>
      </c>
      <c r="AA752">
        <v>100.0951</v>
      </c>
      <c r="AB752" s="10">
        <v>90.628763310131149</v>
      </c>
      <c r="AD752">
        <v>16514</v>
      </c>
      <c r="AE752">
        <v>-26019</v>
      </c>
      <c r="AF752">
        <v>-620</v>
      </c>
      <c r="AG752">
        <v>0.23</v>
      </c>
      <c r="AH752">
        <v>-13.25</v>
      </c>
      <c r="AP752">
        <v>42.612195376881701</v>
      </c>
      <c r="AQ752" t="s">
        <v>53</v>
      </c>
    </row>
    <row r="753" spans="1:43" hidden="1" x14ac:dyDescent="0.2">
      <c r="A753" t="s">
        <v>1315</v>
      </c>
      <c r="B753" t="s">
        <v>1274</v>
      </c>
      <c r="C753" t="s">
        <v>1248</v>
      </c>
      <c r="D753" t="s">
        <v>1245</v>
      </c>
      <c r="F753" t="s">
        <v>1506</v>
      </c>
      <c r="G753" t="s">
        <v>1742</v>
      </c>
      <c r="H753" t="s">
        <v>1509</v>
      </c>
      <c r="I753" t="str">
        <f t="shared" si="11"/>
        <v>Xenocryst_ol6_prof_2</v>
      </c>
      <c r="K753" t="s">
        <v>1245</v>
      </c>
      <c r="L753" s="28">
        <v>44228</v>
      </c>
      <c r="P753">
        <v>50.149970000000003</v>
      </c>
      <c r="Q753">
        <v>39.962229999999998</v>
      </c>
      <c r="R753">
        <v>4.9084000000000003E-2</v>
      </c>
      <c r="S753">
        <v>2.163E-2</v>
      </c>
      <c r="T753">
        <v>9.2815089999999998</v>
      </c>
      <c r="V753">
        <v>8.3300000000000006E-3</v>
      </c>
      <c r="W753">
        <v>2.4979999999999998E-3</v>
      </c>
      <c r="X753">
        <v>6.796E-3</v>
      </c>
      <c r="Y753">
        <v>0.13672200000000001</v>
      </c>
      <c r="Z753">
        <v>0.40620699999999998</v>
      </c>
      <c r="AA753">
        <v>100.02500000000001</v>
      </c>
      <c r="AB753" s="10">
        <v>90.594150375561483</v>
      </c>
      <c r="AD753">
        <v>16514</v>
      </c>
      <c r="AE753">
        <v>-26019</v>
      </c>
      <c r="AF753">
        <v>-620</v>
      </c>
      <c r="AG753">
        <v>-0.64</v>
      </c>
      <c r="AH753">
        <v>-11.19</v>
      </c>
      <c r="AP753">
        <v>40.376015598777983</v>
      </c>
      <c r="AQ753" t="s">
        <v>53</v>
      </c>
    </row>
    <row r="754" spans="1:43" hidden="1" x14ac:dyDescent="0.2">
      <c r="A754" t="s">
        <v>1316</v>
      </c>
      <c r="B754" t="s">
        <v>1274</v>
      </c>
      <c r="C754" t="s">
        <v>1248</v>
      </c>
      <c r="D754" t="s">
        <v>1245</v>
      </c>
      <c r="F754" t="s">
        <v>1506</v>
      </c>
      <c r="G754" t="s">
        <v>1742</v>
      </c>
      <c r="H754" t="s">
        <v>1509</v>
      </c>
      <c r="I754" t="str">
        <f t="shared" si="11"/>
        <v>Xenocryst_ol6_prof_2</v>
      </c>
      <c r="K754" t="s">
        <v>1245</v>
      </c>
      <c r="L754" s="28">
        <v>44228</v>
      </c>
      <c r="P754">
        <v>50.170380000000002</v>
      </c>
      <c r="Q754">
        <v>40.073439999999998</v>
      </c>
      <c r="R754">
        <v>4.6281000000000003E-2</v>
      </c>
      <c r="S754">
        <v>1.9328999999999999E-2</v>
      </c>
      <c r="T754">
        <v>9.2952100000000009</v>
      </c>
      <c r="V754">
        <v>9.7940000000000006E-3</v>
      </c>
      <c r="W754">
        <v>1.8730000000000001E-3</v>
      </c>
      <c r="X754">
        <v>7.8890000000000002E-3</v>
      </c>
      <c r="Y754">
        <v>0.14057600000000001</v>
      </c>
      <c r="Z754">
        <v>0.401696</v>
      </c>
      <c r="AA754">
        <v>100.1665</v>
      </c>
      <c r="AB754" s="10">
        <v>90.585043190793741</v>
      </c>
      <c r="AD754">
        <v>16514</v>
      </c>
      <c r="AE754">
        <v>-26019</v>
      </c>
      <c r="AF754">
        <v>-620</v>
      </c>
      <c r="AG754">
        <v>-1.51</v>
      </c>
      <c r="AH754">
        <v>-9.1199999999999992</v>
      </c>
      <c r="AP754">
        <v>38.130620310638278</v>
      </c>
      <c r="AQ754" t="s">
        <v>53</v>
      </c>
    </row>
    <row r="755" spans="1:43" hidden="1" x14ac:dyDescent="0.2">
      <c r="A755" t="s">
        <v>1317</v>
      </c>
      <c r="B755" t="s">
        <v>1274</v>
      </c>
      <c r="C755" t="s">
        <v>1248</v>
      </c>
      <c r="D755" t="s">
        <v>1245</v>
      </c>
      <c r="F755" t="s">
        <v>1506</v>
      </c>
      <c r="G755" t="s">
        <v>1742</v>
      </c>
      <c r="H755" t="s">
        <v>1509</v>
      </c>
      <c r="I755" t="str">
        <f t="shared" si="11"/>
        <v>Xenocryst_ol6_prof_2</v>
      </c>
      <c r="K755" t="s">
        <v>1245</v>
      </c>
      <c r="L755" s="28">
        <v>44228</v>
      </c>
      <c r="P755">
        <v>50.120199999999997</v>
      </c>
      <c r="Q755">
        <v>40.127929999999999</v>
      </c>
      <c r="R755">
        <v>5.7342999999999998E-2</v>
      </c>
      <c r="S755">
        <v>1.6157999999999999E-2</v>
      </c>
      <c r="T755">
        <v>9.3690350000000002</v>
      </c>
      <c r="V755">
        <v>8.2199999999999999E-3</v>
      </c>
      <c r="W755">
        <v>9.5500000000000001E-4</v>
      </c>
      <c r="X755">
        <v>8.7430000000000008E-3</v>
      </c>
      <c r="Y755">
        <v>0.137155</v>
      </c>
      <c r="Z755">
        <v>0.39364900000000003</v>
      </c>
      <c r="AA755">
        <v>100.2394</v>
      </c>
      <c r="AB755" s="10">
        <v>90.508765097064824</v>
      </c>
      <c r="AD755">
        <v>16514</v>
      </c>
      <c r="AE755">
        <v>-26019</v>
      </c>
      <c r="AF755">
        <v>-620</v>
      </c>
      <c r="AG755">
        <v>-2.39</v>
      </c>
      <c r="AH755">
        <v>-7.05</v>
      </c>
      <c r="AP755">
        <v>35.881331534158036</v>
      </c>
    </row>
    <row r="756" spans="1:43" hidden="1" x14ac:dyDescent="0.2">
      <c r="A756" t="s">
        <v>1318</v>
      </c>
      <c r="B756" t="s">
        <v>1274</v>
      </c>
      <c r="C756" t="s">
        <v>1248</v>
      </c>
      <c r="D756" t="s">
        <v>1245</v>
      </c>
      <c r="F756" t="s">
        <v>1506</v>
      </c>
      <c r="G756" t="s">
        <v>1742</v>
      </c>
      <c r="H756" t="s">
        <v>1509</v>
      </c>
      <c r="I756" t="str">
        <f t="shared" si="11"/>
        <v>Xenocryst_ol6_prof_2</v>
      </c>
      <c r="K756" t="s">
        <v>1245</v>
      </c>
      <c r="L756" s="28">
        <v>44228</v>
      </c>
      <c r="P756">
        <v>50.035769999999999</v>
      </c>
      <c r="Q756">
        <v>39.949590000000001</v>
      </c>
      <c r="R756">
        <v>6.0685000000000003E-2</v>
      </c>
      <c r="S756">
        <v>9.1959999999999993E-3</v>
      </c>
      <c r="T756">
        <v>9.5314180000000004</v>
      </c>
      <c r="V756">
        <v>6.8580000000000004E-3</v>
      </c>
      <c r="X756">
        <v>6.3720000000000001E-3</v>
      </c>
      <c r="Y756">
        <v>0.133715</v>
      </c>
      <c r="Z756">
        <v>0.39225900000000002</v>
      </c>
      <c r="AA756">
        <v>100.1259</v>
      </c>
      <c r="AB756" s="10">
        <v>90.345426750552647</v>
      </c>
      <c r="AD756">
        <v>16514</v>
      </c>
      <c r="AE756">
        <v>-26019</v>
      </c>
      <c r="AF756">
        <v>-620</v>
      </c>
      <c r="AG756">
        <v>-3.26</v>
      </c>
      <c r="AH756">
        <v>-4.99</v>
      </c>
      <c r="AP756">
        <v>33.645151756054318</v>
      </c>
    </row>
    <row r="757" spans="1:43" hidden="1" x14ac:dyDescent="0.2">
      <c r="A757" t="s">
        <v>1319</v>
      </c>
      <c r="B757" t="s">
        <v>1274</v>
      </c>
      <c r="C757" t="s">
        <v>1248</v>
      </c>
      <c r="D757" t="s">
        <v>1245</v>
      </c>
      <c r="F757" t="s">
        <v>1506</v>
      </c>
      <c r="G757" t="s">
        <v>1742</v>
      </c>
      <c r="H757" t="s">
        <v>1509</v>
      </c>
      <c r="I757" t="str">
        <f t="shared" si="11"/>
        <v>Xenocryst_ol6_prof_2</v>
      </c>
      <c r="K757" t="s">
        <v>1245</v>
      </c>
      <c r="L757" s="28">
        <v>44228</v>
      </c>
      <c r="P757">
        <v>49.880200000000002</v>
      </c>
      <c r="Q757">
        <v>40.082210000000003</v>
      </c>
      <c r="R757">
        <v>6.3725000000000004E-2</v>
      </c>
      <c r="S757">
        <v>6.2249999999999996E-3</v>
      </c>
      <c r="T757">
        <v>9.9387760000000007</v>
      </c>
      <c r="V757">
        <v>6.8230000000000001E-3</v>
      </c>
      <c r="X757">
        <v>6.391E-3</v>
      </c>
      <c r="Y757">
        <v>0.13511200000000001</v>
      </c>
      <c r="Z757">
        <v>0.38489600000000002</v>
      </c>
      <c r="AA757">
        <v>100.5044</v>
      </c>
      <c r="AB757" s="10">
        <v>89.946047466774317</v>
      </c>
      <c r="AD757">
        <v>16514</v>
      </c>
      <c r="AE757">
        <v>-26019</v>
      </c>
      <c r="AF757">
        <v>-620</v>
      </c>
      <c r="AG757">
        <v>-4.13</v>
      </c>
      <c r="AH757">
        <v>-2.92</v>
      </c>
      <c r="AP757">
        <v>31.399756467914614</v>
      </c>
    </row>
    <row r="758" spans="1:43" hidden="1" x14ac:dyDescent="0.2">
      <c r="A758" t="s">
        <v>1320</v>
      </c>
      <c r="B758" t="s">
        <v>1274</v>
      </c>
      <c r="C758" t="s">
        <v>1248</v>
      </c>
      <c r="D758" t="s">
        <v>1245</v>
      </c>
      <c r="F758" t="s">
        <v>1506</v>
      </c>
      <c r="G758" t="s">
        <v>1742</v>
      </c>
      <c r="H758" t="s">
        <v>1509</v>
      </c>
      <c r="I758" t="str">
        <f t="shared" si="11"/>
        <v>Xenocryst_ol6_prof_2</v>
      </c>
      <c r="K758" t="s">
        <v>1245</v>
      </c>
      <c r="L758" s="28">
        <v>44228</v>
      </c>
      <c r="P758">
        <v>48.903869999999998</v>
      </c>
      <c r="Q758">
        <v>39.680529999999997</v>
      </c>
      <c r="R758">
        <v>8.4023E-2</v>
      </c>
      <c r="S758">
        <v>8.9940000000000003E-3</v>
      </c>
      <c r="T758">
        <v>10.136649999999999</v>
      </c>
      <c r="V758">
        <v>6.149E-3</v>
      </c>
      <c r="W758">
        <v>2.7320000000000001E-3</v>
      </c>
      <c r="X758">
        <v>6.1869999999999998E-3</v>
      </c>
      <c r="Y758">
        <v>0.15701699999999999</v>
      </c>
      <c r="Z758">
        <v>0.38225900000000002</v>
      </c>
      <c r="AA758">
        <v>99.368399999999994</v>
      </c>
      <c r="AB758" s="10">
        <v>89.58334470440164</v>
      </c>
      <c r="AD758">
        <v>16514</v>
      </c>
      <c r="AE758">
        <v>-26019</v>
      </c>
      <c r="AF758">
        <v>-620</v>
      </c>
      <c r="AG758">
        <v>-5.01</v>
      </c>
      <c r="AH758">
        <v>-0.86</v>
      </c>
      <c r="AP758">
        <v>29.159667183979707</v>
      </c>
    </row>
    <row r="759" spans="1:43" hidden="1" x14ac:dyDescent="0.2">
      <c r="A759" t="s">
        <v>1321</v>
      </c>
      <c r="B759" t="s">
        <v>1274</v>
      </c>
      <c r="C759" t="s">
        <v>1248</v>
      </c>
      <c r="D759" t="s">
        <v>1245</v>
      </c>
      <c r="F759" t="s">
        <v>1506</v>
      </c>
      <c r="G759" t="s">
        <v>1742</v>
      </c>
      <c r="H759" t="s">
        <v>1509</v>
      </c>
      <c r="I759" t="str">
        <f t="shared" si="11"/>
        <v>Xenocryst_ol6_prof_2</v>
      </c>
      <c r="K759" t="s">
        <v>1245</v>
      </c>
      <c r="L759" s="28">
        <v>44228</v>
      </c>
      <c r="P759">
        <v>48.254899999999999</v>
      </c>
      <c r="Q759">
        <v>39.7438</v>
      </c>
      <c r="R759">
        <v>0.101858</v>
      </c>
      <c r="S759">
        <v>9.2860000000000009E-3</v>
      </c>
      <c r="T759">
        <v>11.16648</v>
      </c>
      <c r="V759">
        <v>6.5110000000000003E-3</v>
      </c>
      <c r="W759">
        <v>4.594E-3</v>
      </c>
      <c r="X759">
        <v>9.9559999999999996E-3</v>
      </c>
      <c r="Y759">
        <v>0.15645500000000001</v>
      </c>
      <c r="Z759">
        <v>0.34976099999999999</v>
      </c>
      <c r="AA759">
        <v>99.803600000000003</v>
      </c>
      <c r="AB759" s="10">
        <v>88.510068812900712</v>
      </c>
      <c r="AD759">
        <v>16514</v>
      </c>
      <c r="AE759">
        <v>-26019</v>
      </c>
      <c r="AF759">
        <v>-620</v>
      </c>
      <c r="AG759">
        <v>-5.88</v>
      </c>
      <c r="AH759">
        <v>1.21</v>
      </c>
      <c r="AP759">
        <v>26.914271895839999</v>
      </c>
    </row>
    <row r="760" spans="1:43" hidden="1" x14ac:dyDescent="0.2">
      <c r="A760" t="s">
        <v>1322</v>
      </c>
      <c r="B760" t="s">
        <v>1274</v>
      </c>
      <c r="C760" t="s">
        <v>1248</v>
      </c>
      <c r="D760" t="s">
        <v>1245</v>
      </c>
      <c r="F760" t="s">
        <v>1506</v>
      </c>
      <c r="G760" t="s">
        <v>1742</v>
      </c>
      <c r="H760" t="s">
        <v>1509</v>
      </c>
      <c r="I760" t="str">
        <f t="shared" si="11"/>
        <v>Xenocryst_ol6_prof_2</v>
      </c>
      <c r="K760" t="s">
        <v>1245</v>
      </c>
      <c r="L760" s="28">
        <v>44228</v>
      </c>
      <c r="P760">
        <v>47.47636</v>
      </c>
      <c r="Q760">
        <v>39.646180000000001</v>
      </c>
      <c r="R760">
        <v>0.123002</v>
      </c>
      <c r="S760">
        <v>1.6555E-2</v>
      </c>
      <c r="T760">
        <v>12.66469</v>
      </c>
      <c r="V760">
        <v>9.8420000000000001E-3</v>
      </c>
      <c r="W760">
        <v>5.476E-3</v>
      </c>
      <c r="X760">
        <v>1.3528999999999999E-2</v>
      </c>
      <c r="Y760">
        <v>0.169435</v>
      </c>
      <c r="Z760">
        <v>0.30380600000000002</v>
      </c>
      <c r="AA760">
        <v>100.4289</v>
      </c>
      <c r="AB760" s="10">
        <v>86.983241934201729</v>
      </c>
      <c r="AD760">
        <v>16514</v>
      </c>
      <c r="AE760">
        <v>-26019</v>
      </c>
      <c r="AF760">
        <v>-620</v>
      </c>
      <c r="AG760">
        <v>-6.75</v>
      </c>
      <c r="AH760">
        <v>3.28</v>
      </c>
      <c r="AP760">
        <v>24.668876607700291</v>
      </c>
    </row>
    <row r="761" spans="1:43" hidden="1" x14ac:dyDescent="0.2">
      <c r="A761" t="s">
        <v>1323</v>
      </c>
      <c r="B761" t="s">
        <v>1274</v>
      </c>
      <c r="C761" t="s">
        <v>1248</v>
      </c>
      <c r="D761" t="s">
        <v>1245</v>
      </c>
      <c r="F761" t="s">
        <v>1506</v>
      </c>
      <c r="G761" t="s">
        <v>1742</v>
      </c>
      <c r="H761" t="s">
        <v>1509</v>
      </c>
      <c r="I761" t="str">
        <f t="shared" si="11"/>
        <v>Xenocryst_ol6_prof_2</v>
      </c>
      <c r="K761" t="s">
        <v>1245</v>
      </c>
      <c r="L761" s="28">
        <v>44228</v>
      </c>
      <c r="P761">
        <v>46.334449999999997</v>
      </c>
      <c r="Q761">
        <v>39.277589999999996</v>
      </c>
      <c r="R761">
        <v>0.158302</v>
      </c>
      <c r="S761">
        <v>2.1366E-2</v>
      </c>
      <c r="T761">
        <v>13.670439999999999</v>
      </c>
      <c r="V761">
        <v>2.6983E-2</v>
      </c>
      <c r="W761">
        <v>1.3976000000000001E-2</v>
      </c>
      <c r="X761">
        <v>2.2710999999999999E-2</v>
      </c>
      <c r="Y761">
        <v>0.18814</v>
      </c>
      <c r="Z761">
        <v>0.26780599999999999</v>
      </c>
      <c r="AA761">
        <v>99.981769999999997</v>
      </c>
      <c r="AB761" s="10">
        <v>85.799232294252036</v>
      </c>
      <c r="AD761">
        <v>16514</v>
      </c>
      <c r="AE761">
        <v>-26019</v>
      </c>
      <c r="AF761">
        <v>-620</v>
      </c>
      <c r="AG761">
        <v>-7.63</v>
      </c>
      <c r="AH761">
        <v>5.34</v>
      </c>
      <c r="AP761">
        <v>22.428787323765384</v>
      </c>
    </row>
    <row r="762" spans="1:43" hidden="1" x14ac:dyDescent="0.2">
      <c r="A762" t="s">
        <v>1324</v>
      </c>
      <c r="B762" t="s">
        <v>1274</v>
      </c>
      <c r="C762" t="s">
        <v>1248</v>
      </c>
      <c r="D762" t="s">
        <v>1245</v>
      </c>
      <c r="F762" t="s">
        <v>1506</v>
      </c>
      <c r="G762" t="s">
        <v>1742</v>
      </c>
      <c r="H762" t="s">
        <v>1509</v>
      </c>
      <c r="I762" t="str">
        <f t="shared" si="11"/>
        <v>Xenocryst_ol6_prof_2</v>
      </c>
      <c r="K762" t="s">
        <v>1245</v>
      </c>
      <c r="L762" s="28">
        <v>44228</v>
      </c>
      <c r="P762">
        <v>45.280009999999997</v>
      </c>
      <c r="Q762">
        <v>38.681139999999999</v>
      </c>
      <c r="R762">
        <v>0.17450299999999999</v>
      </c>
      <c r="S762">
        <v>2.8510000000000001E-2</v>
      </c>
      <c r="T762">
        <v>14.50271</v>
      </c>
      <c r="V762">
        <v>2.7206000000000001E-2</v>
      </c>
      <c r="W762">
        <v>1.3289E-2</v>
      </c>
      <c r="X762">
        <v>2.4785999999999999E-2</v>
      </c>
      <c r="Y762">
        <v>0.20528399999999999</v>
      </c>
      <c r="Z762">
        <v>0.23186200000000001</v>
      </c>
      <c r="AA762">
        <v>99.169300000000007</v>
      </c>
      <c r="AB762" s="10">
        <v>84.768966200167839</v>
      </c>
      <c r="AD762">
        <v>16514</v>
      </c>
      <c r="AE762">
        <v>-26019</v>
      </c>
      <c r="AF762">
        <v>-620</v>
      </c>
      <c r="AG762">
        <v>-8.5</v>
      </c>
      <c r="AH762">
        <v>7.41</v>
      </c>
      <c r="AP762">
        <v>20.183392035625676</v>
      </c>
      <c r="AQ762" t="s">
        <v>1791</v>
      </c>
    </row>
    <row r="763" spans="1:43" hidden="1" x14ac:dyDescent="0.2">
      <c r="A763" t="s">
        <v>1325</v>
      </c>
      <c r="B763" t="s">
        <v>1274</v>
      </c>
      <c r="C763" t="s">
        <v>1248</v>
      </c>
      <c r="D763" t="s">
        <v>1245</v>
      </c>
      <c r="F763" t="s">
        <v>1506</v>
      </c>
      <c r="G763" t="s">
        <v>1742</v>
      </c>
      <c r="H763" t="s">
        <v>1509</v>
      </c>
      <c r="I763" t="str">
        <f t="shared" si="11"/>
        <v>Xenocryst_ol6_prof_2</v>
      </c>
      <c r="K763" t="s">
        <v>1245</v>
      </c>
      <c r="L763" s="28">
        <v>44228</v>
      </c>
      <c r="P763">
        <v>44.794580000000003</v>
      </c>
      <c r="Q763">
        <v>38.770949999999999</v>
      </c>
      <c r="R763">
        <v>0.193603</v>
      </c>
      <c r="S763">
        <v>2.5079000000000001E-2</v>
      </c>
      <c r="T763">
        <v>15.10952</v>
      </c>
      <c r="V763">
        <v>2.5041000000000001E-2</v>
      </c>
      <c r="W763">
        <v>1.6726999999999999E-2</v>
      </c>
      <c r="X763">
        <v>2.7632E-2</v>
      </c>
      <c r="Y763">
        <v>0.212532</v>
      </c>
      <c r="Z763">
        <v>0.20144200000000001</v>
      </c>
      <c r="AA763">
        <v>99.377099999999999</v>
      </c>
      <c r="AB763" s="10">
        <v>84.088484591154398</v>
      </c>
      <c r="AD763">
        <v>16514</v>
      </c>
      <c r="AE763">
        <v>-26019</v>
      </c>
      <c r="AF763">
        <v>-620</v>
      </c>
      <c r="AG763">
        <v>-9.3699999999999992</v>
      </c>
      <c r="AH763">
        <v>9.4700000000000006</v>
      </c>
      <c r="AP763">
        <v>17.947212257521958</v>
      </c>
      <c r="AQ763" t="s">
        <v>1791</v>
      </c>
    </row>
    <row r="764" spans="1:43" hidden="1" x14ac:dyDescent="0.2">
      <c r="A764" t="s">
        <v>1326</v>
      </c>
      <c r="B764" t="s">
        <v>1274</v>
      </c>
      <c r="C764" t="s">
        <v>1248</v>
      </c>
      <c r="D764" t="s">
        <v>1245</v>
      </c>
      <c r="F764" t="s">
        <v>1506</v>
      </c>
      <c r="G764" t="s">
        <v>1742</v>
      </c>
      <c r="H764" t="s">
        <v>1509</v>
      </c>
      <c r="I764" t="str">
        <f t="shared" si="11"/>
        <v>Xenocryst_ol6_prof_2</v>
      </c>
      <c r="K764" t="s">
        <v>1245</v>
      </c>
      <c r="L764" s="28">
        <v>44228</v>
      </c>
      <c r="P764">
        <v>44.39687</v>
      </c>
      <c r="Q764">
        <v>38.857379999999999</v>
      </c>
      <c r="R764">
        <v>0.20177100000000001</v>
      </c>
      <c r="S764">
        <v>2.0898E-2</v>
      </c>
      <c r="T764">
        <v>15.307219999999999</v>
      </c>
      <c r="V764">
        <v>2.3118E-2</v>
      </c>
      <c r="W764">
        <v>1.6220999999999999E-2</v>
      </c>
      <c r="X764">
        <v>2.6757E-2</v>
      </c>
      <c r="Y764">
        <v>0.2243</v>
      </c>
      <c r="Z764">
        <v>0.18314900000000001</v>
      </c>
      <c r="AA764">
        <v>99.257679999999993</v>
      </c>
      <c r="AB764" s="10">
        <v>83.793028164397441</v>
      </c>
      <c r="AD764">
        <v>16514</v>
      </c>
      <c r="AE764">
        <v>-26019</v>
      </c>
      <c r="AF764">
        <v>-620</v>
      </c>
      <c r="AG764">
        <v>-10.25</v>
      </c>
      <c r="AH764">
        <v>11.54</v>
      </c>
      <c r="AP764">
        <v>15.697923481041714</v>
      </c>
      <c r="AQ764" t="s">
        <v>1791</v>
      </c>
    </row>
    <row r="765" spans="1:43" hidden="1" x14ac:dyDescent="0.2">
      <c r="A765" t="s">
        <v>1327</v>
      </c>
      <c r="B765" t="s">
        <v>1274</v>
      </c>
      <c r="C765" t="s">
        <v>1248</v>
      </c>
      <c r="D765" t="s">
        <v>1245</v>
      </c>
      <c r="F765" t="s">
        <v>1506</v>
      </c>
      <c r="G765" t="s">
        <v>1742</v>
      </c>
      <c r="H765" t="s">
        <v>1509</v>
      </c>
      <c r="I765" t="str">
        <f t="shared" si="11"/>
        <v>Xenocryst_ol6_prof_2</v>
      </c>
      <c r="K765" t="s">
        <v>1245</v>
      </c>
      <c r="L765" s="28">
        <v>44228</v>
      </c>
      <c r="P765">
        <v>44.193109999999997</v>
      </c>
      <c r="Q765">
        <v>38.572740000000003</v>
      </c>
      <c r="R765">
        <v>0.21539</v>
      </c>
      <c r="S765">
        <v>2.2020000000000001E-2</v>
      </c>
      <c r="T765">
        <v>15.44026</v>
      </c>
      <c r="V765">
        <v>2.2383E-2</v>
      </c>
      <c r="W765">
        <v>2.0376999999999999E-2</v>
      </c>
      <c r="X765">
        <v>3.0577E-2</v>
      </c>
      <c r="Y765">
        <v>0.224715</v>
      </c>
      <c r="Z765">
        <v>0.17275599999999999</v>
      </c>
      <c r="AA765">
        <v>98.914330000000007</v>
      </c>
      <c r="AB765" s="10">
        <v>83.612233779500841</v>
      </c>
      <c r="AD765">
        <v>16514</v>
      </c>
      <c r="AE765">
        <v>-26019</v>
      </c>
      <c r="AF765">
        <v>-620</v>
      </c>
      <c r="AG765">
        <v>-11.12</v>
      </c>
      <c r="AH765">
        <v>13.61</v>
      </c>
      <c r="AP765">
        <v>13.452528192902006</v>
      </c>
      <c r="AQ765" t="s">
        <v>1791</v>
      </c>
    </row>
    <row r="766" spans="1:43" hidden="1" x14ac:dyDescent="0.2">
      <c r="A766" t="s">
        <v>1328</v>
      </c>
      <c r="B766" t="s">
        <v>1274</v>
      </c>
      <c r="C766" t="s">
        <v>1248</v>
      </c>
      <c r="D766" t="s">
        <v>1245</v>
      </c>
      <c r="F766" t="s">
        <v>1506</v>
      </c>
      <c r="G766" t="s">
        <v>1742</v>
      </c>
      <c r="H766" t="s">
        <v>1509</v>
      </c>
      <c r="I766" t="str">
        <f t="shared" si="11"/>
        <v>Xenocryst_ol6_prof_2</v>
      </c>
      <c r="K766" t="s">
        <v>1245</v>
      </c>
      <c r="L766" s="28">
        <v>44228</v>
      </c>
      <c r="P766">
        <v>44.345579999999998</v>
      </c>
      <c r="Q766">
        <v>38.608310000000003</v>
      </c>
      <c r="R766">
        <v>0.231215</v>
      </c>
      <c r="S766">
        <v>1.6730999999999999E-2</v>
      </c>
      <c r="T766">
        <v>15.667680000000001</v>
      </c>
      <c r="V766">
        <v>2.3508000000000001E-2</v>
      </c>
      <c r="W766">
        <v>1.7312000000000001E-2</v>
      </c>
      <c r="X766">
        <v>2.7465E-2</v>
      </c>
      <c r="Y766">
        <v>0.233067</v>
      </c>
      <c r="Z766">
        <v>0.16408400000000001</v>
      </c>
      <c r="AA766">
        <v>99.334959999999995</v>
      </c>
      <c r="AB766" s="10">
        <v>83.458499980079807</v>
      </c>
      <c r="AD766">
        <v>16514</v>
      </c>
      <c r="AE766">
        <v>-26019</v>
      </c>
      <c r="AF766">
        <v>-620</v>
      </c>
      <c r="AG766">
        <v>-11.99</v>
      </c>
      <c r="AH766">
        <v>15.67</v>
      </c>
      <c r="AP766">
        <v>11.216348414798286</v>
      </c>
      <c r="AQ766" t="s">
        <v>1791</v>
      </c>
    </row>
    <row r="767" spans="1:43" hidden="1" x14ac:dyDescent="0.2">
      <c r="A767" t="s">
        <v>1329</v>
      </c>
      <c r="B767" t="s">
        <v>1274</v>
      </c>
      <c r="C767" t="s">
        <v>1248</v>
      </c>
      <c r="D767" t="s">
        <v>1245</v>
      </c>
      <c r="F767" t="s">
        <v>1506</v>
      </c>
      <c r="G767" t="s">
        <v>1742</v>
      </c>
      <c r="H767" t="s">
        <v>1509</v>
      </c>
      <c r="I767" t="str">
        <f t="shared" si="11"/>
        <v>Xenocryst_ol6_prof_2</v>
      </c>
      <c r="K767" t="s">
        <v>1245</v>
      </c>
      <c r="L767" s="28">
        <v>44228</v>
      </c>
      <c r="P767">
        <v>43.958069999999999</v>
      </c>
      <c r="Q767">
        <v>38.427599999999998</v>
      </c>
      <c r="R767">
        <v>0.25231300000000001</v>
      </c>
      <c r="S767">
        <v>3.3505E-2</v>
      </c>
      <c r="T767">
        <v>15.661910000000001</v>
      </c>
      <c r="V767">
        <v>2.1978999999999999E-2</v>
      </c>
      <c r="W767">
        <v>1.5377999999999999E-2</v>
      </c>
      <c r="X767">
        <v>3.4667999999999997E-2</v>
      </c>
      <c r="Y767">
        <v>0.23994699999999999</v>
      </c>
      <c r="Z767">
        <v>0.14521999999999999</v>
      </c>
      <c r="AA767">
        <v>98.790580000000006</v>
      </c>
      <c r="AB767" s="10">
        <v>83.342096627319989</v>
      </c>
      <c r="AD767">
        <v>16514</v>
      </c>
      <c r="AE767">
        <v>-26019</v>
      </c>
      <c r="AF767">
        <v>-620</v>
      </c>
      <c r="AG767">
        <v>-12.87</v>
      </c>
      <c r="AH767">
        <v>17.739999999999998</v>
      </c>
      <c r="AP767">
        <v>8.9670596383180428</v>
      </c>
      <c r="AQ767" t="s">
        <v>1791</v>
      </c>
    </row>
    <row r="768" spans="1:43" hidden="1" x14ac:dyDescent="0.2">
      <c r="A768" t="s">
        <v>1330</v>
      </c>
      <c r="B768" t="s">
        <v>1274</v>
      </c>
      <c r="C768" t="s">
        <v>1248</v>
      </c>
      <c r="D768" t="s">
        <v>1245</v>
      </c>
      <c r="F768" t="s">
        <v>1506</v>
      </c>
      <c r="G768" t="s">
        <v>1742</v>
      </c>
      <c r="H768" t="s">
        <v>1509</v>
      </c>
      <c r="I768" t="str">
        <f t="shared" si="11"/>
        <v>Xenocryst_ol6_prof_2</v>
      </c>
      <c r="K768" t="s">
        <v>1245</v>
      </c>
      <c r="L768" s="28">
        <v>44228</v>
      </c>
      <c r="P768">
        <v>43.667299999999997</v>
      </c>
      <c r="Q768">
        <v>38.453279999999999</v>
      </c>
      <c r="R768">
        <v>0.27783099999999999</v>
      </c>
      <c r="S768">
        <v>1.6972000000000001E-2</v>
      </c>
      <c r="T768">
        <v>15.824020000000001</v>
      </c>
      <c r="V768">
        <v>2.5092E-2</v>
      </c>
      <c r="W768">
        <v>2.1492000000000001E-2</v>
      </c>
      <c r="X768">
        <v>3.1576E-2</v>
      </c>
      <c r="Y768">
        <v>0.24623999999999999</v>
      </c>
      <c r="Z768">
        <v>0.14288899999999999</v>
      </c>
      <c r="AA768">
        <v>98.706680000000006</v>
      </c>
      <c r="AB768" s="10">
        <v>83.105670782528108</v>
      </c>
      <c r="AD768">
        <v>16514</v>
      </c>
      <c r="AE768">
        <v>-26019</v>
      </c>
      <c r="AF768">
        <v>-620</v>
      </c>
      <c r="AG768">
        <v>-13.74</v>
      </c>
      <c r="AH768">
        <v>19.8</v>
      </c>
      <c r="AP768">
        <v>6.7308798602143209</v>
      </c>
      <c r="AQ768" t="s">
        <v>1791</v>
      </c>
    </row>
    <row r="769" spans="1:43" hidden="1" x14ac:dyDescent="0.2">
      <c r="A769" t="s">
        <v>1331</v>
      </c>
      <c r="B769" t="s">
        <v>1274</v>
      </c>
      <c r="C769" t="s">
        <v>1248</v>
      </c>
      <c r="D769" t="s">
        <v>1245</v>
      </c>
      <c r="F769" t="s">
        <v>1506</v>
      </c>
      <c r="G769" t="s">
        <v>1742</v>
      </c>
      <c r="H769" t="s">
        <v>1509</v>
      </c>
      <c r="I769" t="str">
        <f t="shared" si="11"/>
        <v>Xenocryst_ol6_prof_2</v>
      </c>
      <c r="K769" t="s">
        <v>1245</v>
      </c>
      <c r="L769" s="28">
        <v>44228</v>
      </c>
      <c r="P769">
        <v>43.074590000000001</v>
      </c>
      <c r="Q769">
        <v>38.342010000000002</v>
      </c>
      <c r="R769">
        <v>0.30316300000000002</v>
      </c>
      <c r="S769">
        <v>6.8279999999999999E-3</v>
      </c>
      <c r="T769">
        <v>16.413879999999999</v>
      </c>
      <c r="V769">
        <v>2.5059000000000001E-2</v>
      </c>
      <c r="W769">
        <v>2.0083E-2</v>
      </c>
      <c r="X769">
        <v>4.2723999999999998E-2</v>
      </c>
      <c r="Y769">
        <v>0.25728000000000001</v>
      </c>
      <c r="Z769">
        <v>0.12034499999999999</v>
      </c>
      <c r="AA769">
        <v>98.605969999999999</v>
      </c>
      <c r="AB769" s="10">
        <v>82.38815072630814</v>
      </c>
      <c r="AD769">
        <v>16514</v>
      </c>
      <c r="AE769">
        <v>-26019</v>
      </c>
      <c r="AF769">
        <v>-620</v>
      </c>
      <c r="AG769">
        <v>-14.61</v>
      </c>
      <c r="AH769">
        <v>21.87</v>
      </c>
      <c r="AP769">
        <v>4.485484572074613</v>
      </c>
      <c r="AQ769" t="s">
        <v>1791</v>
      </c>
    </row>
    <row r="770" spans="1:43" hidden="1" x14ac:dyDescent="0.2">
      <c r="A770" t="s">
        <v>1332</v>
      </c>
      <c r="B770" t="s">
        <v>1274</v>
      </c>
      <c r="C770" t="s">
        <v>1248</v>
      </c>
      <c r="D770" t="s">
        <v>1245</v>
      </c>
      <c r="F770" t="s">
        <v>1506</v>
      </c>
      <c r="G770" t="s">
        <v>1742</v>
      </c>
      <c r="H770" t="s">
        <v>1509</v>
      </c>
      <c r="I770" t="str">
        <f t="shared" si="11"/>
        <v>Xenocryst_ol6_prof_2</v>
      </c>
      <c r="K770" t="s">
        <v>1245</v>
      </c>
      <c r="L770" s="28">
        <v>44228</v>
      </c>
      <c r="P770">
        <v>42.577240000000003</v>
      </c>
      <c r="Q770">
        <v>38.084919999999997</v>
      </c>
      <c r="R770">
        <v>0.36031099999999999</v>
      </c>
      <c r="S770">
        <v>1.3265000000000001E-2</v>
      </c>
      <c r="T770">
        <v>17.261189999999999</v>
      </c>
      <c r="V770">
        <v>3.1751000000000001E-2</v>
      </c>
      <c r="W770">
        <v>2.3460999999999999E-2</v>
      </c>
      <c r="X770">
        <v>4.7501000000000002E-2</v>
      </c>
      <c r="Y770">
        <v>0.28226099999999998</v>
      </c>
      <c r="Z770">
        <v>0.101163</v>
      </c>
      <c r="AA770">
        <v>98.78304</v>
      </c>
      <c r="AB770" s="48">
        <v>81.471203160022583</v>
      </c>
      <c r="AD770">
        <v>16514</v>
      </c>
      <c r="AE770">
        <v>-26019</v>
      </c>
      <c r="AF770">
        <v>-620</v>
      </c>
      <c r="AG770">
        <v>-15.49</v>
      </c>
      <c r="AH770">
        <v>23.93</v>
      </c>
      <c r="AP770" s="39">
        <v>2.2453952881397075</v>
      </c>
      <c r="AQ770" t="s">
        <v>1791</v>
      </c>
    </row>
    <row r="771" spans="1:43" hidden="1" x14ac:dyDescent="0.2">
      <c r="A771" t="s">
        <v>1333</v>
      </c>
      <c r="B771" t="s">
        <v>1274</v>
      </c>
      <c r="C771" t="s">
        <v>1248</v>
      </c>
      <c r="D771" t="s">
        <v>1245</v>
      </c>
      <c r="F771" t="s">
        <v>1506</v>
      </c>
      <c r="G771" t="s">
        <v>1742</v>
      </c>
      <c r="H771" t="s">
        <v>1509</v>
      </c>
      <c r="I771" t="str">
        <f t="shared" ref="I771:I834" si="12">_xlfn.CONCAT(K771,"_",F771,"_",H771)</f>
        <v>Xenocryst_ol6_prof_2</v>
      </c>
      <c r="K771" t="s">
        <v>1245</v>
      </c>
      <c r="L771" s="28">
        <v>44228</v>
      </c>
      <c r="M771" t="s">
        <v>1525</v>
      </c>
      <c r="N771" t="s">
        <v>1742</v>
      </c>
      <c r="P771">
        <v>41.358530000000002</v>
      </c>
      <c r="Q771">
        <v>36.925319999999999</v>
      </c>
      <c r="R771">
        <v>0.48705100000000001</v>
      </c>
      <c r="S771">
        <v>1.1058999999999999E-2</v>
      </c>
      <c r="T771">
        <v>18.65851</v>
      </c>
      <c r="V771">
        <v>5.6744940000000001</v>
      </c>
      <c r="W771">
        <v>9.3048000000000006E-2</v>
      </c>
      <c r="X771">
        <v>0.13220999999999999</v>
      </c>
      <c r="Y771">
        <v>0.28794500000000001</v>
      </c>
      <c r="Z771">
        <v>6.1693999999999999E-2</v>
      </c>
      <c r="AA771">
        <v>103.68989999999999</v>
      </c>
      <c r="AB771" s="48">
        <v>79.803214538292877</v>
      </c>
      <c r="AD771">
        <v>16514</v>
      </c>
      <c r="AE771">
        <v>-26019</v>
      </c>
      <c r="AF771">
        <v>-620</v>
      </c>
      <c r="AG771">
        <v>-16.36</v>
      </c>
      <c r="AH771">
        <v>26</v>
      </c>
      <c r="AP771" s="39">
        <v>0</v>
      </c>
      <c r="AQ771" t="s">
        <v>1791</v>
      </c>
    </row>
    <row r="772" spans="1:43" hidden="1" x14ac:dyDescent="0.2">
      <c r="A772" t="s">
        <v>1334</v>
      </c>
      <c r="B772" t="s">
        <v>1275</v>
      </c>
      <c r="C772" t="s">
        <v>1248</v>
      </c>
      <c r="D772" t="s">
        <v>1244</v>
      </c>
      <c r="I772" t="str">
        <f t="shared" si="12"/>
        <v>San Carlos__</v>
      </c>
      <c r="K772" t="s">
        <v>543</v>
      </c>
      <c r="L772" s="28">
        <v>44228</v>
      </c>
      <c r="N772" t="s">
        <v>1742</v>
      </c>
      <c r="P772">
        <v>49.275689999999997</v>
      </c>
      <c r="Q772">
        <v>40.37771</v>
      </c>
      <c r="R772">
        <v>0.100124</v>
      </c>
      <c r="S772">
        <v>1.7316999999999999E-2</v>
      </c>
      <c r="T772">
        <v>9.4215309999999999</v>
      </c>
      <c r="V772">
        <v>3.8299E-2</v>
      </c>
      <c r="W772">
        <v>2.2241E-2</v>
      </c>
      <c r="X772">
        <v>6.6470000000000001E-3</v>
      </c>
      <c r="Y772">
        <v>0.14752999999999999</v>
      </c>
      <c r="Z772">
        <v>0.38550200000000001</v>
      </c>
      <c r="AA772">
        <v>99.792569999999998</v>
      </c>
      <c r="AB772" s="10">
        <v>90.313004809787955</v>
      </c>
      <c r="AD772">
        <v>-6508</v>
      </c>
      <c r="AE772">
        <v>32965</v>
      </c>
      <c r="AF772">
        <v>-485</v>
      </c>
      <c r="AG772" t="s">
        <v>1526</v>
      </c>
      <c r="AH772" t="s">
        <v>1526</v>
      </c>
    </row>
    <row r="773" spans="1:43" hidden="1" x14ac:dyDescent="0.2">
      <c r="A773" t="s">
        <v>1115</v>
      </c>
      <c r="B773" t="s">
        <v>1276</v>
      </c>
      <c r="C773" t="s">
        <v>1248</v>
      </c>
      <c r="D773" t="s">
        <v>1244</v>
      </c>
      <c r="I773" t="str">
        <f t="shared" si="12"/>
        <v>San Carlos__</v>
      </c>
      <c r="K773" t="s">
        <v>543</v>
      </c>
      <c r="L773" s="28">
        <v>44228</v>
      </c>
      <c r="N773" t="s">
        <v>1742</v>
      </c>
      <c r="P773">
        <v>49.240819999999999</v>
      </c>
      <c r="Q773">
        <v>40.449269999999999</v>
      </c>
      <c r="R773">
        <v>0.114355</v>
      </c>
      <c r="S773">
        <v>2.1271999999999999E-2</v>
      </c>
      <c r="T773">
        <v>9.6008320000000005</v>
      </c>
      <c r="V773">
        <v>4.1570999999999997E-2</v>
      </c>
      <c r="W773">
        <v>2.2844E-2</v>
      </c>
      <c r="X773">
        <v>8.456E-3</v>
      </c>
      <c r="Y773">
        <v>0.14952299999999999</v>
      </c>
      <c r="Z773">
        <v>0.38084200000000001</v>
      </c>
      <c r="AA773">
        <v>100.02979999999999</v>
      </c>
      <c r="AB773" s="10">
        <v>90.140527776439342</v>
      </c>
      <c r="AD773">
        <v>-6522</v>
      </c>
      <c r="AE773">
        <v>32951</v>
      </c>
      <c r="AF773">
        <v>-485</v>
      </c>
      <c r="AG773" t="s">
        <v>1526</v>
      </c>
      <c r="AH773" t="s">
        <v>1526</v>
      </c>
    </row>
    <row r="774" spans="1:43" hidden="1" x14ac:dyDescent="0.2">
      <c r="A774" t="s">
        <v>191</v>
      </c>
      <c r="B774" t="s">
        <v>1277</v>
      </c>
      <c r="C774" t="s">
        <v>1248</v>
      </c>
      <c r="D774" t="s">
        <v>1247</v>
      </c>
      <c r="F774" t="s">
        <v>1510</v>
      </c>
      <c r="G774" t="s">
        <v>1742</v>
      </c>
      <c r="H774" t="s">
        <v>1507</v>
      </c>
      <c r="I774" t="str">
        <f t="shared" si="12"/>
        <v>GCB1A R31_MP_Ol5_prof_1</v>
      </c>
      <c r="K774" t="s">
        <v>1505</v>
      </c>
      <c r="L774" s="28">
        <v>44228</v>
      </c>
      <c r="M774" s="51" t="s">
        <v>1525</v>
      </c>
      <c r="N774" s="51" t="s">
        <v>1742</v>
      </c>
      <c r="P774">
        <v>50.275889999999997</v>
      </c>
      <c r="Q774">
        <v>39.042380000000001</v>
      </c>
      <c r="R774">
        <v>6.0268000000000002E-2</v>
      </c>
      <c r="S774">
        <v>3.9043000000000001E-2</v>
      </c>
      <c r="T774">
        <v>8.7357309999999995</v>
      </c>
      <c r="V774">
        <v>1.2045E-2</v>
      </c>
      <c r="W774">
        <v>2.6592000000000001E-2</v>
      </c>
      <c r="X774">
        <v>1.1106E-2</v>
      </c>
      <c r="Y774">
        <v>0.137484</v>
      </c>
      <c r="Z774">
        <v>0.35852400000000001</v>
      </c>
      <c r="AA774">
        <v>98.699060000000003</v>
      </c>
      <c r="AB774" s="10">
        <v>91.118317517153415</v>
      </c>
      <c r="AD774">
        <v>9630</v>
      </c>
      <c r="AE774">
        <v>-24413</v>
      </c>
      <c r="AF774">
        <v>-585</v>
      </c>
      <c r="AG774">
        <v>18</v>
      </c>
      <c r="AH774">
        <v>-6.51</v>
      </c>
      <c r="AP774">
        <v>37.942015835446277</v>
      </c>
      <c r="AQ774" t="s">
        <v>53</v>
      </c>
    </row>
    <row r="775" spans="1:43" hidden="1" x14ac:dyDescent="0.2">
      <c r="A775" t="s">
        <v>1335</v>
      </c>
      <c r="B775" t="s">
        <v>1277</v>
      </c>
      <c r="C775" t="s">
        <v>1248</v>
      </c>
      <c r="D775" t="s">
        <v>1247</v>
      </c>
      <c r="F775" t="s">
        <v>1510</v>
      </c>
      <c r="G775" t="s">
        <v>1742</v>
      </c>
      <c r="H775" t="s">
        <v>1507</v>
      </c>
      <c r="I775" t="str">
        <f t="shared" si="12"/>
        <v>GCB1A R31_MP_Ol5_prof_1</v>
      </c>
      <c r="K775" t="s">
        <v>1505</v>
      </c>
      <c r="L775" s="28">
        <v>44228</v>
      </c>
      <c r="M775" s="51" t="s">
        <v>1525</v>
      </c>
      <c r="N775" s="51" t="s">
        <v>1742</v>
      </c>
      <c r="P775">
        <v>50.438659999999999</v>
      </c>
      <c r="Q775">
        <v>39.43665</v>
      </c>
      <c r="R775">
        <v>7.1762000000000006E-2</v>
      </c>
      <c r="S775">
        <v>4.5582999999999999E-2</v>
      </c>
      <c r="T775">
        <v>8.5871910000000007</v>
      </c>
      <c r="V775">
        <v>1.4496999999999999E-2</v>
      </c>
      <c r="W775">
        <v>2.4317999999999999E-2</v>
      </c>
      <c r="X775">
        <v>5.9420000000000002E-3</v>
      </c>
      <c r="Y775">
        <v>0.13680100000000001</v>
      </c>
      <c r="Z775">
        <v>0.359512</v>
      </c>
      <c r="AA775">
        <v>99.120919999999998</v>
      </c>
      <c r="AB775" s="10">
        <v>91.281891280090051</v>
      </c>
      <c r="AD775">
        <v>9630</v>
      </c>
      <c r="AE775">
        <v>-24413</v>
      </c>
      <c r="AF775">
        <v>-585</v>
      </c>
      <c r="AG775">
        <v>16.23</v>
      </c>
      <c r="AH775">
        <v>-5.59</v>
      </c>
      <c r="AP775">
        <v>35.947197547982476</v>
      </c>
      <c r="AQ775" t="s">
        <v>53</v>
      </c>
    </row>
    <row r="776" spans="1:43" hidden="1" x14ac:dyDescent="0.2">
      <c r="A776" t="s">
        <v>1336</v>
      </c>
      <c r="B776" t="s">
        <v>1277</v>
      </c>
      <c r="C776" t="s">
        <v>1248</v>
      </c>
      <c r="D776" t="s">
        <v>1247</v>
      </c>
      <c r="F776" t="s">
        <v>1510</v>
      </c>
      <c r="G776" t="s">
        <v>1742</v>
      </c>
      <c r="H776" t="s">
        <v>1507</v>
      </c>
      <c r="I776" t="str">
        <f t="shared" si="12"/>
        <v>GCB1A R31_MP_Ol5_prof_1</v>
      </c>
      <c r="K776" t="s">
        <v>1505</v>
      </c>
      <c r="L776" s="28">
        <v>44228</v>
      </c>
      <c r="M776" s="51" t="s">
        <v>1525</v>
      </c>
      <c r="N776" s="51" t="s">
        <v>1742</v>
      </c>
      <c r="P776">
        <v>50.348210000000002</v>
      </c>
      <c r="Q776">
        <v>39.206789999999998</v>
      </c>
      <c r="R776">
        <v>8.6041999999999993E-2</v>
      </c>
      <c r="S776">
        <v>3.6422999999999997E-2</v>
      </c>
      <c r="T776">
        <v>8.3085349999999991</v>
      </c>
      <c r="V776">
        <v>0.14202799999999999</v>
      </c>
      <c r="W776">
        <v>2.0650000000000002E-2</v>
      </c>
      <c r="X776">
        <v>5.7970000000000001E-3</v>
      </c>
      <c r="Y776">
        <v>0.13492199999999999</v>
      </c>
      <c r="Z776">
        <v>0.35105700000000001</v>
      </c>
      <c r="AA776">
        <v>98.640450000000001</v>
      </c>
      <c r="AB776" s="10">
        <v>91.526953743886878</v>
      </c>
      <c r="AD776">
        <v>9630</v>
      </c>
      <c r="AE776">
        <v>-24413</v>
      </c>
      <c r="AF776">
        <v>-585</v>
      </c>
      <c r="AG776">
        <v>14.46</v>
      </c>
      <c r="AH776">
        <v>-4.67</v>
      </c>
      <c r="AP776">
        <v>33.952379260518676</v>
      </c>
      <c r="AQ776" t="s">
        <v>53</v>
      </c>
    </row>
    <row r="777" spans="1:43" hidden="1" x14ac:dyDescent="0.2">
      <c r="A777" t="s">
        <v>1337</v>
      </c>
      <c r="B777" t="s">
        <v>1277</v>
      </c>
      <c r="C777" t="s">
        <v>1248</v>
      </c>
      <c r="D777" t="s">
        <v>1247</v>
      </c>
      <c r="F777" t="s">
        <v>1510</v>
      </c>
      <c r="G777" t="s">
        <v>1742</v>
      </c>
      <c r="H777" t="s">
        <v>1507</v>
      </c>
      <c r="I777" t="str">
        <f t="shared" si="12"/>
        <v>GCB1A R31_MP_Ol5_prof_1</v>
      </c>
      <c r="K777" t="s">
        <v>1505</v>
      </c>
      <c r="L777" s="28">
        <v>44228</v>
      </c>
      <c r="M777" s="51" t="s">
        <v>1525</v>
      </c>
      <c r="N777" s="51" t="s">
        <v>1742</v>
      </c>
      <c r="P777">
        <v>50.647480000000002</v>
      </c>
      <c r="Q777">
        <v>39.48124</v>
      </c>
      <c r="R777">
        <v>7.9461000000000004E-2</v>
      </c>
      <c r="S777">
        <v>3.6582999999999997E-2</v>
      </c>
      <c r="T777">
        <v>8.3257560000000002</v>
      </c>
      <c r="V777">
        <v>1.5685999999999999E-2</v>
      </c>
      <c r="W777">
        <v>2.3236E-2</v>
      </c>
      <c r="X777">
        <v>6.0419999999999996E-3</v>
      </c>
      <c r="Y777">
        <v>0.13764100000000001</v>
      </c>
      <c r="Z777">
        <v>0.34075499999999997</v>
      </c>
      <c r="AA777">
        <v>99.093879999999999</v>
      </c>
      <c r="AB777" s="10">
        <v>91.556813896463112</v>
      </c>
      <c r="AD777">
        <v>9630</v>
      </c>
      <c r="AE777">
        <v>-24413</v>
      </c>
      <c r="AF777">
        <v>-585</v>
      </c>
      <c r="AG777">
        <v>12.69</v>
      </c>
      <c r="AH777">
        <v>-3.75</v>
      </c>
      <c r="AP777">
        <v>31.957560973054875</v>
      </c>
      <c r="AQ777" t="s">
        <v>53</v>
      </c>
    </row>
    <row r="778" spans="1:43" hidden="1" x14ac:dyDescent="0.2">
      <c r="A778" t="s">
        <v>1338</v>
      </c>
      <c r="B778" t="s">
        <v>1277</v>
      </c>
      <c r="C778" t="s">
        <v>1248</v>
      </c>
      <c r="D778" t="s">
        <v>1247</v>
      </c>
      <c r="F778" t="s">
        <v>1510</v>
      </c>
      <c r="G778" t="s">
        <v>1742</v>
      </c>
      <c r="H778" t="s">
        <v>1507</v>
      </c>
      <c r="I778" t="str">
        <f t="shared" si="12"/>
        <v>GCB1A R31_MP_Ol5_prof_1</v>
      </c>
      <c r="K778" t="s">
        <v>1505</v>
      </c>
      <c r="L778" s="28">
        <v>44228</v>
      </c>
      <c r="M778" s="51" t="s">
        <v>1525</v>
      </c>
      <c r="N778" s="51" t="s">
        <v>1742</v>
      </c>
      <c r="P778">
        <v>50.723289999999999</v>
      </c>
      <c r="Q778">
        <v>39.635219999999997</v>
      </c>
      <c r="R778">
        <v>8.6319000000000007E-2</v>
      </c>
      <c r="S778">
        <v>3.8136999999999997E-2</v>
      </c>
      <c r="T778">
        <v>8.5232390000000002</v>
      </c>
      <c r="V778">
        <v>1.3047E-2</v>
      </c>
      <c r="W778">
        <v>2.3321999999999999E-2</v>
      </c>
      <c r="X778">
        <v>7.7939999999999997E-3</v>
      </c>
      <c r="Y778">
        <v>0.130832</v>
      </c>
      <c r="Z778">
        <v>0.33842100000000003</v>
      </c>
      <c r="AA778">
        <v>99.51961</v>
      </c>
      <c r="AB778" s="10">
        <v>91.385599017615704</v>
      </c>
      <c r="AD778">
        <v>9630</v>
      </c>
      <c r="AE778">
        <v>-24413</v>
      </c>
      <c r="AF778">
        <v>-585</v>
      </c>
      <c r="AG778">
        <v>10.91</v>
      </c>
      <c r="AH778">
        <v>-2.82</v>
      </c>
      <c r="AP778">
        <v>29.94925322771304</v>
      </c>
      <c r="AQ778" t="s">
        <v>53</v>
      </c>
    </row>
    <row r="779" spans="1:43" hidden="1" x14ac:dyDescent="0.2">
      <c r="A779" t="s">
        <v>1339</v>
      </c>
      <c r="B779" t="s">
        <v>1277</v>
      </c>
      <c r="C779" t="s">
        <v>1248</v>
      </c>
      <c r="D779" t="s">
        <v>1247</v>
      </c>
      <c r="F779" t="s">
        <v>1510</v>
      </c>
      <c r="G779" t="s">
        <v>1742</v>
      </c>
      <c r="H779" t="s">
        <v>1507</v>
      </c>
      <c r="I779" t="str">
        <f t="shared" si="12"/>
        <v>GCB1A R31_MP_Ol5_prof_1</v>
      </c>
      <c r="K779" t="s">
        <v>1505</v>
      </c>
      <c r="L779" s="28">
        <v>44228</v>
      </c>
      <c r="M779" s="51" t="s">
        <v>1525</v>
      </c>
      <c r="N779" s="51" t="s">
        <v>1742</v>
      </c>
      <c r="P779">
        <v>50.689210000000003</v>
      </c>
      <c r="Q779">
        <v>39.96884</v>
      </c>
      <c r="R779">
        <v>9.2050999999999994E-2</v>
      </c>
      <c r="S779">
        <v>4.9339000000000001E-2</v>
      </c>
      <c r="T779">
        <v>8.4483599999999992</v>
      </c>
      <c r="V779">
        <v>1.4619999999999999E-2</v>
      </c>
      <c r="W779">
        <v>2.3494000000000001E-2</v>
      </c>
      <c r="X779">
        <v>7.6039999999999996E-3</v>
      </c>
      <c r="Y779">
        <v>0.135354</v>
      </c>
      <c r="Z779">
        <v>0.335926</v>
      </c>
      <c r="AA779">
        <v>99.764809999999997</v>
      </c>
      <c r="AB779" s="10">
        <v>91.449557056819259</v>
      </c>
      <c r="AD779">
        <v>9630</v>
      </c>
      <c r="AE779">
        <v>-24413</v>
      </c>
      <c r="AF779">
        <v>-585</v>
      </c>
      <c r="AG779">
        <v>9.14</v>
      </c>
      <c r="AH779">
        <v>-1.9</v>
      </c>
      <c r="AP779">
        <v>27.954434940249243</v>
      </c>
      <c r="AQ779" t="s">
        <v>53</v>
      </c>
    </row>
    <row r="780" spans="1:43" hidden="1" x14ac:dyDescent="0.2">
      <c r="A780" t="s">
        <v>1340</v>
      </c>
      <c r="B780" t="s">
        <v>1277</v>
      </c>
      <c r="C780" t="s">
        <v>1248</v>
      </c>
      <c r="D780" t="s">
        <v>1247</v>
      </c>
      <c r="F780" t="s">
        <v>1510</v>
      </c>
      <c r="G780" t="s">
        <v>1742</v>
      </c>
      <c r="H780" t="s">
        <v>1507</v>
      </c>
      <c r="I780" t="str">
        <f t="shared" si="12"/>
        <v>GCB1A R31_MP_Ol5_prof_1</v>
      </c>
      <c r="K780" t="s">
        <v>1505</v>
      </c>
      <c r="L780" s="28">
        <v>44228</v>
      </c>
      <c r="M780" s="51" t="s">
        <v>1525</v>
      </c>
      <c r="N780" s="51" t="s">
        <v>1742</v>
      </c>
      <c r="P780">
        <v>50.707549999999998</v>
      </c>
      <c r="Q780">
        <v>40.076790000000003</v>
      </c>
      <c r="R780">
        <v>8.9096999999999996E-2</v>
      </c>
      <c r="S780">
        <v>4.9800999999999998E-2</v>
      </c>
      <c r="T780">
        <v>8.2334270000000007</v>
      </c>
      <c r="V780">
        <v>1.8054000000000001E-2</v>
      </c>
      <c r="W780">
        <v>1.9616999999999999E-2</v>
      </c>
      <c r="X780">
        <v>6.0850000000000001E-3</v>
      </c>
      <c r="Y780">
        <v>0.128888</v>
      </c>
      <c r="Z780">
        <v>0.344142</v>
      </c>
      <c r="AA780">
        <v>99.673450000000003</v>
      </c>
      <c r="AB780" s="10">
        <v>91.651692970616608</v>
      </c>
      <c r="AD780">
        <v>9630</v>
      </c>
      <c r="AE780">
        <v>-24413</v>
      </c>
      <c r="AF780">
        <v>-585</v>
      </c>
      <c r="AG780">
        <v>7.37</v>
      </c>
      <c r="AH780">
        <v>-0.98</v>
      </c>
      <c r="AP780">
        <v>25.959616652785446</v>
      </c>
      <c r="AQ780" t="s">
        <v>53</v>
      </c>
    </row>
    <row r="781" spans="1:43" hidden="1" x14ac:dyDescent="0.2">
      <c r="A781" t="s">
        <v>1341</v>
      </c>
      <c r="B781" t="s">
        <v>1277</v>
      </c>
      <c r="C781" t="s">
        <v>1248</v>
      </c>
      <c r="D781" t="s">
        <v>1247</v>
      </c>
      <c r="F781" t="s">
        <v>1510</v>
      </c>
      <c r="G781" t="s">
        <v>1742</v>
      </c>
      <c r="H781" t="s">
        <v>1507</v>
      </c>
      <c r="I781" t="str">
        <f t="shared" si="12"/>
        <v>GCB1A R31_MP_Ol5_prof_1</v>
      </c>
      <c r="K781" t="s">
        <v>1505</v>
      </c>
      <c r="L781" s="28">
        <v>44228</v>
      </c>
      <c r="M781" s="51" t="s">
        <v>1525</v>
      </c>
      <c r="N781" s="51" t="s">
        <v>1742</v>
      </c>
      <c r="P781">
        <v>50.956519999999998</v>
      </c>
      <c r="Q781">
        <v>40.0565</v>
      </c>
      <c r="R781">
        <v>0.10141500000000001</v>
      </c>
      <c r="S781">
        <v>4.2061000000000001E-2</v>
      </c>
      <c r="T781">
        <v>8.2506780000000006</v>
      </c>
      <c r="V781">
        <v>2.4441000000000001E-2</v>
      </c>
      <c r="W781">
        <v>6.025E-3</v>
      </c>
      <c r="X781">
        <v>5.1570000000000001E-3</v>
      </c>
      <c r="Y781">
        <v>0.12854499999999999</v>
      </c>
      <c r="Z781">
        <v>0.33710899999999999</v>
      </c>
      <c r="AA781">
        <v>99.908460000000005</v>
      </c>
      <c r="AB781" s="10">
        <v>91.673126851753253</v>
      </c>
      <c r="AD781">
        <v>9630</v>
      </c>
      <c r="AE781">
        <v>-24413</v>
      </c>
      <c r="AF781">
        <v>-585</v>
      </c>
      <c r="AG781">
        <v>5.6</v>
      </c>
      <c r="AH781">
        <v>-0.06</v>
      </c>
      <c r="AP781">
        <v>23.964798365321649</v>
      </c>
    </row>
    <row r="782" spans="1:43" hidden="1" x14ac:dyDescent="0.2">
      <c r="A782" t="s">
        <v>1342</v>
      </c>
      <c r="B782" t="s">
        <v>1277</v>
      </c>
      <c r="C782" t="s">
        <v>1248</v>
      </c>
      <c r="D782" t="s">
        <v>1247</v>
      </c>
      <c r="F782" t="s">
        <v>1510</v>
      </c>
      <c r="G782" t="s">
        <v>1742</v>
      </c>
      <c r="H782" t="s">
        <v>1507</v>
      </c>
      <c r="I782" t="str">
        <f t="shared" si="12"/>
        <v>GCB1A R31_MP_Ol5_prof_1</v>
      </c>
      <c r="K782" t="s">
        <v>1505</v>
      </c>
      <c r="L782" s="28">
        <v>44228</v>
      </c>
      <c r="M782" s="51" t="s">
        <v>1525</v>
      </c>
      <c r="N782" s="51" t="s">
        <v>1742</v>
      </c>
      <c r="P782">
        <v>51.246650000000002</v>
      </c>
      <c r="Q782">
        <v>39.98892</v>
      </c>
      <c r="R782">
        <v>0.10295799999999999</v>
      </c>
      <c r="S782">
        <v>4.9889000000000003E-2</v>
      </c>
      <c r="T782">
        <v>8.3556840000000001</v>
      </c>
      <c r="V782">
        <v>2.5049999999999999E-2</v>
      </c>
      <c r="W782">
        <v>1.9070000000000001E-3</v>
      </c>
      <c r="X782">
        <v>7.8810000000000009E-3</v>
      </c>
      <c r="Y782">
        <v>0.124668</v>
      </c>
      <c r="Z782">
        <v>0.33920400000000001</v>
      </c>
      <c r="AA782">
        <v>100.2428</v>
      </c>
      <c r="AB782" s="10">
        <v>91.619774130664297</v>
      </c>
      <c r="AD782">
        <v>9630</v>
      </c>
      <c r="AE782">
        <v>-24413</v>
      </c>
      <c r="AF782">
        <v>-585</v>
      </c>
      <c r="AG782">
        <v>3.83</v>
      </c>
      <c r="AH782">
        <v>0.86</v>
      </c>
      <c r="AP782">
        <v>21.969980077857851</v>
      </c>
    </row>
    <row r="783" spans="1:43" hidden="1" x14ac:dyDescent="0.2">
      <c r="A783" t="s">
        <v>1343</v>
      </c>
      <c r="B783" t="s">
        <v>1277</v>
      </c>
      <c r="C783" t="s">
        <v>1248</v>
      </c>
      <c r="D783" t="s">
        <v>1247</v>
      </c>
      <c r="F783" t="s">
        <v>1510</v>
      </c>
      <c r="G783" t="s">
        <v>1742</v>
      </c>
      <c r="H783" t="s">
        <v>1507</v>
      </c>
      <c r="I783" t="str">
        <f t="shared" si="12"/>
        <v>GCB1A R31_MP_Ol5_prof_1</v>
      </c>
      <c r="K783" t="s">
        <v>1505</v>
      </c>
      <c r="L783" s="28">
        <v>44228</v>
      </c>
      <c r="M783" s="51" t="s">
        <v>1525</v>
      </c>
      <c r="N783" s="51" t="s">
        <v>1742</v>
      </c>
      <c r="P783">
        <v>50.941540000000003</v>
      </c>
      <c r="Q783">
        <v>40.253149999999998</v>
      </c>
      <c r="R783">
        <v>0.10416499999999999</v>
      </c>
      <c r="S783">
        <v>5.2217E-2</v>
      </c>
      <c r="T783">
        <v>7.8037850000000004</v>
      </c>
      <c r="V783">
        <v>2.3476E-2</v>
      </c>
      <c r="W783">
        <v>1.395E-3</v>
      </c>
      <c r="X783">
        <v>8.5360000000000002E-3</v>
      </c>
      <c r="Y783">
        <v>0.130218</v>
      </c>
      <c r="Z783">
        <v>0.33728200000000003</v>
      </c>
      <c r="AA783">
        <v>99.655770000000004</v>
      </c>
      <c r="AB783" s="10">
        <v>92.086321925806729</v>
      </c>
      <c r="AD783">
        <v>9630</v>
      </c>
      <c r="AE783">
        <v>-24413</v>
      </c>
      <c r="AF783">
        <v>-585</v>
      </c>
      <c r="AG783">
        <v>2.06</v>
      </c>
      <c r="AH783">
        <v>1.78</v>
      </c>
      <c r="AP783">
        <v>19.975161790394054</v>
      </c>
    </row>
    <row r="784" spans="1:43" hidden="1" x14ac:dyDescent="0.2">
      <c r="A784" t="s">
        <v>1344</v>
      </c>
      <c r="B784" t="s">
        <v>1277</v>
      </c>
      <c r="C784" t="s">
        <v>1248</v>
      </c>
      <c r="D784" t="s">
        <v>1247</v>
      </c>
      <c r="F784" t="s">
        <v>1510</v>
      </c>
      <c r="G784" t="s">
        <v>1742</v>
      </c>
      <c r="H784" t="s">
        <v>1507</v>
      </c>
      <c r="I784" t="str">
        <f t="shared" si="12"/>
        <v>GCB1A R31_MP_Ol5_prof_1</v>
      </c>
      <c r="K784" t="s">
        <v>1505</v>
      </c>
      <c r="L784" s="28">
        <v>44228</v>
      </c>
      <c r="M784" s="51" t="s">
        <v>1525</v>
      </c>
      <c r="N784" s="51" t="s">
        <v>1742</v>
      </c>
      <c r="P784">
        <v>51.256659999999997</v>
      </c>
      <c r="Q784">
        <v>40.482430000000001</v>
      </c>
      <c r="R784">
        <v>0.112403</v>
      </c>
      <c r="S784">
        <v>5.0014999999999997E-2</v>
      </c>
      <c r="T784">
        <v>8.0399320000000003</v>
      </c>
      <c r="V784">
        <v>2.5326999999999999E-2</v>
      </c>
      <c r="X784">
        <v>9.6900000000000007E-3</v>
      </c>
      <c r="Y784">
        <v>0.12127300000000001</v>
      </c>
      <c r="Z784">
        <v>0.34410000000000002</v>
      </c>
      <c r="AA784">
        <v>100.4418</v>
      </c>
      <c r="AB784" s="10">
        <v>91.912286115156149</v>
      </c>
      <c r="AD784">
        <v>9630</v>
      </c>
      <c r="AE784">
        <v>-24413</v>
      </c>
      <c r="AF784">
        <v>-585</v>
      </c>
      <c r="AG784">
        <v>0.28000000000000003</v>
      </c>
      <c r="AH784">
        <v>2.71</v>
      </c>
      <c r="AP784">
        <v>17.966854045052219</v>
      </c>
    </row>
    <row r="785" spans="1:43" hidden="1" x14ac:dyDescent="0.2">
      <c r="A785" t="s">
        <v>1345</v>
      </c>
      <c r="B785" t="s">
        <v>1277</v>
      </c>
      <c r="C785" t="s">
        <v>1248</v>
      </c>
      <c r="D785" t="s">
        <v>1247</v>
      </c>
      <c r="F785" t="s">
        <v>1510</v>
      </c>
      <c r="G785" t="s">
        <v>1742</v>
      </c>
      <c r="H785" t="s">
        <v>1507</v>
      </c>
      <c r="I785" t="str">
        <f t="shared" si="12"/>
        <v>GCB1A R31_MP_Ol5_prof_1</v>
      </c>
      <c r="K785" t="s">
        <v>1505</v>
      </c>
      <c r="L785" s="28">
        <v>44228</v>
      </c>
      <c r="M785" s="51" t="s">
        <v>1525</v>
      </c>
      <c r="N785" s="51" t="s">
        <v>1742</v>
      </c>
      <c r="P785">
        <v>51.29278</v>
      </c>
      <c r="Q785">
        <v>40.336019999999998</v>
      </c>
      <c r="R785">
        <v>0.111555</v>
      </c>
      <c r="S785">
        <v>4.9994999999999998E-2</v>
      </c>
      <c r="T785">
        <v>7.8519490000000003</v>
      </c>
      <c r="V785">
        <v>2.3668000000000002E-2</v>
      </c>
      <c r="W785">
        <v>8.3799999999999999E-4</v>
      </c>
      <c r="X785">
        <v>8.1659999999999996E-3</v>
      </c>
      <c r="Y785">
        <v>0.120216</v>
      </c>
      <c r="Z785">
        <v>0.33895900000000001</v>
      </c>
      <c r="AA785">
        <v>100.1341</v>
      </c>
      <c r="AB785" s="10">
        <v>92.091554680819726</v>
      </c>
      <c r="AD785">
        <v>9630</v>
      </c>
      <c r="AE785">
        <v>-24413</v>
      </c>
      <c r="AF785">
        <v>-585</v>
      </c>
      <c r="AG785">
        <v>-1.49</v>
      </c>
      <c r="AH785">
        <v>3.63</v>
      </c>
      <c r="AP785">
        <v>15.97203575758842</v>
      </c>
    </row>
    <row r="786" spans="1:43" hidden="1" x14ac:dyDescent="0.2">
      <c r="A786" t="s">
        <v>1346</v>
      </c>
      <c r="B786" t="s">
        <v>1277</v>
      </c>
      <c r="C786" t="s">
        <v>1248</v>
      </c>
      <c r="D786" t="s">
        <v>1247</v>
      </c>
      <c r="F786" t="s">
        <v>1510</v>
      </c>
      <c r="G786" t="s">
        <v>1742</v>
      </c>
      <c r="H786" t="s">
        <v>1507</v>
      </c>
      <c r="I786" t="str">
        <f t="shared" si="12"/>
        <v>GCB1A R31_MP_Ol5_prof_1</v>
      </c>
      <c r="K786" t="s">
        <v>1505</v>
      </c>
      <c r="L786" s="28">
        <v>44228</v>
      </c>
      <c r="M786" s="51" t="s">
        <v>1525</v>
      </c>
      <c r="N786" s="51" t="s">
        <v>1742</v>
      </c>
      <c r="P786">
        <v>51.216479999999997</v>
      </c>
      <c r="Q786">
        <v>40.292729999999999</v>
      </c>
      <c r="R786">
        <v>0.121335</v>
      </c>
      <c r="S786">
        <v>5.6010999999999998E-2</v>
      </c>
      <c r="T786">
        <v>7.773574</v>
      </c>
      <c r="V786">
        <v>2.7130999999999999E-2</v>
      </c>
      <c r="W786">
        <v>5.862E-3</v>
      </c>
      <c r="X786">
        <v>5.4879999999999998E-3</v>
      </c>
      <c r="Y786">
        <v>0.114981</v>
      </c>
      <c r="Z786">
        <v>0.34911599999999998</v>
      </c>
      <c r="AA786">
        <v>99.962720000000004</v>
      </c>
      <c r="AB786" s="10">
        <v>92.153552755751676</v>
      </c>
      <c r="AD786">
        <v>9630</v>
      </c>
      <c r="AE786">
        <v>-24413</v>
      </c>
      <c r="AF786">
        <v>-585</v>
      </c>
      <c r="AG786">
        <v>-3.26</v>
      </c>
      <c r="AH786">
        <v>4.55</v>
      </c>
      <c r="AP786">
        <v>13.977217470124623</v>
      </c>
    </row>
    <row r="787" spans="1:43" hidden="1" x14ac:dyDescent="0.2">
      <c r="A787" t="s">
        <v>1347</v>
      </c>
      <c r="B787" t="s">
        <v>1277</v>
      </c>
      <c r="C787" t="s">
        <v>1248</v>
      </c>
      <c r="D787" t="s">
        <v>1247</v>
      </c>
      <c r="F787" t="s">
        <v>1510</v>
      </c>
      <c r="G787" t="s">
        <v>1742</v>
      </c>
      <c r="H787" t="s">
        <v>1507</v>
      </c>
      <c r="I787" t="str">
        <f t="shared" si="12"/>
        <v>GCB1A R31_MP_Ol5_prof_1</v>
      </c>
      <c r="K787" t="s">
        <v>1505</v>
      </c>
      <c r="L787" s="28">
        <v>44228</v>
      </c>
      <c r="M787" s="51" t="s">
        <v>1525</v>
      </c>
      <c r="N787" s="51" t="s">
        <v>1742</v>
      </c>
      <c r="P787">
        <v>51.368580000000001</v>
      </c>
      <c r="Q787">
        <v>40.728859999999997</v>
      </c>
      <c r="R787">
        <v>0.120059</v>
      </c>
      <c r="S787">
        <v>6.7256999999999997E-2</v>
      </c>
      <c r="T787">
        <v>7.6447440000000002</v>
      </c>
      <c r="V787">
        <v>3.1558000000000003E-2</v>
      </c>
      <c r="W787">
        <v>3.2650000000000001E-3</v>
      </c>
      <c r="X787">
        <v>7.352E-3</v>
      </c>
      <c r="Y787">
        <v>0.120627</v>
      </c>
      <c r="Z787">
        <v>0.34660999999999997</v>
      </c>
      <c r="AA787">
        <v>100.4389</v>
      </c>
      <c r="AB787" s="10">
        <v>92.294658656295098</v>
      </c>
      <c r="AD787">
        <v>9630</v>
      </c>
      <c r="AE787">
        <v>-24413</v>
      </c>
      <c r="AF787">
        <v>-585</v>
      </c>
      <c r="AG787">
        <v>-5.03</v>
      </c>
      <c r="AH787">
        <v>5.47</v>
      </c>
      <c r="AP787">
        <v>11.982399182660824</v>
      </c>
    </row>
    <row r="788" spans="1:43" hidden="1" x14ac:dyDescent="0.2">
      <c r="A788" t="s">
        <v>1348</v>
      </c>
      <c r="B788" t="s">
        <v>1277</v>
      </c>
      <c r="C788" t="s">
        <v>1248</v>
      </c>
      <c r="D788" t="s">
        <v>1247</v>
      </c>
      <c r="F788" t="s">
        <v>1510</v>
      </c>
      <c r="G788" t="s">
        <v>1742</v>
      </c>
      <c r="H788" t="s">
        <v>1507</v>
      </c>
      <c r="I788" t="str">
        <f t="shared" si="12"/>
        <v>GCB1A R31_MP_Ol5_prof_1</v>
      </c>
      <c r="K788" t="s">
        <v>1505</v>
      </c>
      <c r="L788" s="28">
        <v>44228</v>
      </c>
      <c r="M788" s="51" t="s">
        <v>1525</v>
      </c>
      <c r="N788" s="51" t="s">
        <v>1742</v>
      </c>
      <c r="P788">
        <v>51.394359999999999</v>
      </c>
      <c r="Q788">
        <v>40.406610000000001</v>
      </c>
      <c r="R788">
        <v>0.124343</v>
      </c>
      <c r="S788">
        <v>6.5682000000000004E-2</v>
      </c>
      <c r="T788">
        <v>7.4933300000000003</v>
      </c>
      <c r="V788">
        <v>3.4119999999999998E-2</v>
      </c>
      <c r="W788">
        <v>2.6779999999999998E-3</v>
      </c>
      <c r="X788">
        <v>9.129E-3</v>
      </c>
      <c r="Y788">
        <v>0.117023</v>
      </c>
      <c r="Z788">
        <v>0.351574</v>
      </c>
      <c r="AA788">
        <v>99.998840000000001</v>
      </c>
      <c r="AB788" s="10">
        <v>92.439234372976728</v>
      </c>
      <c r="AD788">
        <v>9630</v>
      </c>
      <c r="AE788">
        <v>-24413</v>
      </c>
      <c r="AF788">
        <v>-585</v>
      </c>
      <c r="AG788">
        <v>-6.8</v>
      </c>
      <c r="AH788">
        <v>6.39</v>
      </c>
      <c r="AP788">
        <v>9.9875808951970271</v>
      </c>
    </row>
    <row r="789" spans="1:43" hidden="1" x14ac:dyDescent="0.2">
      <c r="A789" t="s">
        <v>1349</v>
      </c>
      <c r="B789" t="s">
        <v>1277</v>
      </c>
      <c r="C789" t="s">
        <v>1248</v>
      </c>
      <c r="D789" t="s">
        <v>1247</v>
      </c>
      <c r="F789" t="s">
        <v>1510</v>
      </c>
      <c r="G789" t="s">
        <v>1742</v>
      </c>
      <c r="H789" t="s">
        <v>1507</v>
      </c>
      <c r="I789" t="str">
        <f t="shared" si="12"/>
        <v>GCB1A R31_MP_Ol5_prof_1</v>
      </c>
      <c r="K789" t="s">
        <v>1505</v>
      </c>
      <c r="L789" s="28">
        <v>44228</v>
      </c>
      <c r="M789" s="51" t="s">
        <v>1525</v>
      </c>
      <c r="N789" s="51" t="s">
        <v>1742</v>
      </c>
      <c r="P789">
        <v>51.523960000000002</v>
      </c>
      <c r="Q789">
        <v>40.220669999999998</v>
      </c>
      <c r="R789">
        <v>0.12517200000000001</v>
      </c>
      <c r="S789">
        <v>5.101E-2</v>
      </c>
      <c r="T789">
        <v>7.369974</v>
      </c>
      <c r="V789">
        <v>3.3314999999999997E-2</v>
      </c>
      <c r="W789">
        <v>4.8009999999999997E-3</v>
      </c>
      <c r="X789">
        <v>8.2579999999999997E-3</v>
      </c>
      <c r="Y789">
        <v>0.112343</v>
      </c>
      <c r="Z789">
        <v>0.34693299999999999</v>
      </c>
      <c r="AA789">
        <v>99.796430000000001</v>
      </c>
      <c r="AB789" s="10">
        <v>92.571769946918536</v>
      </c>
      <c r="AD789">
        <v>9630</v>
      </c>
      <c r="AE789">
        <v>-24413</v>
      </c>
      <c r="AF789">
        <v>-585</v>
      </c>
      <c r="AG789">
        <v>-8.57</v>
      </c>
      <c r="AH789">
        <v>7.31</v>
      </c>
      <c r="AP789">
        <v>7.9927626077332281</v>
      </c>
      <c r="AQ789" t="s">
        <v>1791</v>
      </c>
    </row>
    <row r="790" spans="1:43" hidden="1" x14ac:dyDescent="0.2">
      <c r="A790" t="s">
        <v>1350</v>
      </c>
      <c r="B790" t="s">
        <v>1277</v>
      </c>
      <c r="C790" t="s">
        <v>1248</v>
      </c>
      <c r="D790" t="s">
        <v>1247</v>
      </c>
      <c r="F790" t="s">
        <v>1510</v>
      </c>
      <c r="G790" t="s">
        <v>1742</v>
      </c>
      <c r="H790" t="s">
        <v>1507</v>
      </c>
      <c r="I790" t="str">
        <f t="shared" si="12"/>
        <v>GCB1A R31_MP_Ol5_prof_1</v>
      </c>
      <c r="K790" t="s">
        <v>1505</v>
      </c>
      <c r="L790" s="28">
        <v>44228</v>
      </c>
      <c r="M790" s="51" t="s">
        <v>1525</v>
      </c>
      <c r="N790" s="51" t="s">
        <v>1742</v>
      </c>
      <c r="P790">
        <v>51.572920000000003</v>
      </c>
      <c r="Q790">
        <v>40.377479999999998</v>
      </c>
      <c r="R790">
        <v>0.124129</v>
      </c>
      <c r="S790">
        <v>5.6434999999999999E-2</v>
      </c>
      <c r="T790">
        <v>7.3498729999999997</v>
      </c>
      <c r="V790">
        <v>3.2959000000000002E-2</v>
      </c>
      <c r="W790">
        <v>9.1699999999999995E-4</v>
      </c>
      <c r="X790">
        <v>1.0756E-2</v>
      </c>
      <c r="Y790">
        <v>0.11448800000000001</v>
      </c>
      <c r="Z790">
        <v>0.34299600000000002</v>
      </c>
      <c r="AA790">
        <v>99.982960000000006</v>
      </c>
      <c r="AB790" s="10">
        <v>92.597043714324357</v>
      </c>
      <c r="AD790">
        <v>9630</v>
      </c>
      <c r="AE790">
        <v>-24413</v>
      </c>
      <c r="AF790">
        <v>-585</v>
      </c>
      <c r="AG790">
        <v>-10.35</v>
      </c>
      <c r="AH790">
        <v>8.24</v>
      </c>
      <c r="AP790">
        <v>5.9844548623913951</v>
      </c>
      <c r="AQ790" t="s">
        <v>1791</v>
      </c>
    </row>
    <row r="791" spans="1:43" hidden="1" x14ac:dyDescent="0.2">
      <c r="A791" t="s">
        <v>1351</v>
      </c>
      <c r="B791" t="s">
        <v>1277</v>
      </c>
      <c r="C791" t="s">
        <v>1248</v>
      </c>
      <c r="D791" t="s">
        <v>1247</v>
      </c>
      <c r="F791" t="s">
        <v>1510</v>
      </c>
      <c r="G791" t="s">
        <v>1742</v>
      </c>
      <c r="H791" t="s">
        <v>1507</v>
      </c>
      <c r="I791" t="str">
        <f t="shared" si="12"/>
        <v>GCB1A R31_MP_Ol5_prof_1</v>
      </c>
      <c r="K791" t="s">
        <v>1505</v>
      </c>
      <c r="L791" s="28">
        <v>44228</v>
      </c>
      <c r="M791" s="51" t="s">
        <v>1525</v>
      </c>
      <c r="N791" s="51" t="s">
        <v>1742</v>
      </c>
      <c r="P791">
        <v>51.559750000000001</v>
      </c>
      <c r="Q791">
        <v>40.562550000000002</v>
      </c>
      <c r="R791">
        <v>0.119356</v>
      </c>
      <c r="S791">
        <v>6.1806E-2</v>
      </c>
      <c r="T791">
        <v>7.2194209999999996</v>
      </c>
      <c r="V791">
        <v>3.4071999999999998E-2</v>
      </c>
      <c r="W791">
        <v>9.0729999999999995E-3</v>
      </c>
      <c r="X791">
        <v>8.7580000000000002E-3</v>
      </c>
      <c r="Y791">
        <v>0.10387200000000001</v>
      </c>
      <c r="Z791">
        <v>0.341945</v>
      </c>
      <c r="AA791">
        <v>100.0206</v>
      </c>
      <c r="AB791" s="10">
        <v>92.717144874169847</v>
      </c>
      <c r="AD791">
        <v>9630</v>
      </c>
      <c r="AE791">
        <v>-24413</v>
      </c>
      <c r="AF791">
        <v>-585</v>
      </c>
      <c r="AG791">
        <v>-12.12</v>
      </c>
      <c r="AH791">
        <v>9.16</v>
      </c>
      <c r="AP791">
        <v>3.989636574927597</v>
      </c>
      <c r="AQ791" t="s">
        <v>1791</v>
      </c>
    </row>
    <row r="792" spans="1:43" hidden="1" x14ac:dyDescent="0.2">
      <c r="A792" t="s">
        <v>1352</v>
      </c>
      <c r="B792" t="s">
        <v>1277</v>
      </c>
      <c r="C792" t="s">
        <v>1248</v>
      </c>
      <c r="D792" t="s">
        <v>1247</v>
      </c>
      <c r="F792" t="s">
        <v>1510</v>
      </c>
      <c r="G792" t="s">
        <v>1742</v>
      </c>
      <c r="H792" t="s">
        <v>1507</v>
      </c>
      <c r="I792" t="str">
        <f t="shared" si="12"/>
        <v>GCB1A R31_MP_Ol5_prof_1</v>
      </c>
      <c r="K792" t="s">
        <v>1505</v>
      </c>
      <c r="L792" s="28">
        <v>44228</v>
      </c>
      <c r="M792" s="51" t="s">
        <v>1525</v>
      </c>
      <c r="N792" s="51" t="s">
        <v>1742</v>
      </c>
      <c r="P792">
        <v>51.636519999999997</v>
      </c>
      <c r="Q792">
        <v>40.641449999999999</v>
      </c>
      <c r="R792">
        <v>0.12357</v>
      </c>
      <c r="S792">
        <v>7.5974E-2</v>
      </c>
      <c r="T792">
        <v>7.2548899999999996</v>
      </c>
      <c r="V792">
        <v>3.3751000000000003E-2</v>
      </c>
      <c r="W792">
        <v>7.1830000000000001E-3</v>
      </c>
      <c r="X792">
        <v>7.9000000000000008E-3</v>
      </c>
      <c r="Y792">
        <v>0.10570499999999999</v>
      </c>
      <c r="Z792">
        <v>0.34115899999999999</v>
      </c>
      <c r="AA792">
        <v>100.2281</v>
      </c>
      <c r="AB792" s="48">
        <v>92.694062606674194</v>
      </c>
      <c r="AD792">
        <v>9630</v>
      </c>
      <c r="AE792">
        <v>-24413</v>
      </c>
      <c r="AF792">
        <v>-585</v>
      </c>
      <c r="AG792">
        <v>-13.89</v>
      </c>
      <c r="AH792">
        <v>10.08</v>
      </c>
      <c r="AP792" s="39">
        <v>1.9948182874637976</v>
      </c>
      <c r="AQ792" t="s">
        <v>1791</v>
      </c>
    </row>
    <row r="793" spans="1:43" hidden="1" x14ac:dyDescent="0.2">
      <c r="A793" t="s">
        <v>1353</v>
      </c>
      <c r="B793" t="s">
        <v>1277</v>
      </c>
      <c r="C793" t="s">
        <v>1248</v>
      </c>
      <c r="D793" t="s">
        <v>1247</v>
      </c>
      <c r="F793" t="s">
        <v>1510</v>
      </c>
      <c r="G793" t="s">
        <v>1742</v>
      </c>
      <c r="H793" t="s">
        <v>1507</v>
      </c>
      <c r="I793" t="str">
        <f t="shared" si="12"/>
        <v>GCB1A R31_MP_Ol5_prof_1</v>
      </c>
      <c r="K793" t="s">
        <v>1505</v>
      </c>
      <c r="L793" s="28">
        <v>44228</v>
      </c>
      <c r="M793" s="51" t="s">
        <v>1525</v>
      </c>
      <c r="N793" s="51" t="s">
        <v>1742</v>
      </c>
      <c r="P793">
        <v>51.629289999999997</v>
      </c>
      <c r="Q793">
        <v>40.41854</v>
      </c>
      <c r="R793">
        <v>0.12884999999999999</v>
      </c>
      <c r="S793">
        <v>6.4828999999999998E-2</v>
      </c>
      <c r="T793">
        <v>7.0448560000000002</v>
      </c>
      <c r="V793">
        <v>3.5317000000000001E-2</v>
      </c>
      <c r="W793">
        <v>5.9280000000000001E-3</v>
      </c>
      <c r="X793">
        <v>9.2910000000000006E-3</v>
      </c>
      <c r="Y793">
        <v>0.112303</v>
      </c>
      <c r="Z793">
        <v>0.34457100000000002</v>
      </c>
      <c r="AA793">
        <v>99.793779999999998</v>
      </c>
      <c r="AB793" s="48">
        <v>92.889615176599037</v>
      </c>
      <c r="AD793">
        <v>9630</v>
      </c>
      <c r="AE793">
        <v>-24413</v>
      </c>
      <c r="AF793">
        <v>-585</v>
      </c>
      <c r="AG793">
        <v>-15.66</v>
      </c>
      <c r="AH793">
        <v>11</v>
      </c>
      <c r="AP793" s="39">
        <v>0</v>
      </c>
      <c r="AQ793" t="s">
        <v>1791</v>
      </c>
    </row>
    <row r="794" spans="1:43" hidden="1" x14ac:dyDescent="0.2">
      <c r="A794" t="s">
        <v>188</v>
      </c>
      <c r="B794" t="s">
        <v>1278</v>
      </c>
      <c r="C794" t="s">
        <v>1248</v>
      </c>
      <c r="D794" t="s">
        <v>1247</v>
      </c>
      <c r="F794" t="s">
        <v>1511</v>
      </c>
      <c r="G794" t="s">
        <v>1742</v>
      </c>
      <c r="H794" t="s">
        <v>1507</v>
      </c>
      <c r="I794" t="str">
        <f t="shared" si="12"/>
        <v>AZ18 WHT06_ol_overgrowth2_prof_1</v>
      </c>
      <c r="K794" t="s">
        <v>1249</v>
      </c>
      <c r="L794" s="28">
        <v>44228</v>
      </c>
      <c r="M794" t="s">
        <v>1525</v>
      </c>
      <c r="N794" t="s">
        <v>1742</v>
      </c>
      <c r="P794">
        <v>47.19229</v>
      </c>
      <c r="Q794">
        <v>38.561059999999998</v>
      </c>
      <c r="R794">
        <v>10.911569999999999</v>
      </c>
      <c r="S794">
        <v>0.69050599999999995</v>
      </c>
      <c r="T794">
        <v>6.6436849999999996</v>
      </c>
      <c r="V794">
        <v>3.6629200000000002</v>
      </c>
      <c r="W794">
        <v>6.3210000000000002E-3</v>
      </c>
      <c r="X794">
        <v>7.3657E-2</v>
      </c>
      <c r="Y794">
        <v>7.5910000000000005E-2</v>
      </c>
      <c r="Z794">
        <v>0.268127</v>
      </c>
      <c r="AA794">
        <v>108.0861</v>
      </c>
      <c r="AB794" s="10">
        <v>92.680579529557633</v>
      </c>
      <c r="AD794">
        <v>-12342</v>
      </c>
      <c r="AE794">
        <v>-27935</v>
      </c>
      <c r="AF794">
        <v>-485</v>
      </c>
      <c r="AG794">
        <v>18</v>
      </c>
      <c r="AH794">
        <v>-0.28999999999999998</v>
      </c>
      <c r="AP794">
        <v>0</v>
      </c>
    </row>
    <row r="795" spans="1:43" hidden="1" x14ac:dyDescent="0.2">
      <c r="A795" t="s">
        <v>1354</v>
      </c>
      <c r="B795" t="s">
        <v>1278</v>
      </c>
      <c r="C795" t="s">
        <v>1248</v>
      </c>
      <c r="D795" t="s">
        <v>1247</v>
      </c>
      <c r="F795" t="s">
        <v>1511</v>
      </c>
      <c r="G795" t="s">
        <v>1742</v>
      </c>
      <c r="H795" t="s">
        <v>1507</v>
      </c>
      <c r="I795" t="str">
        <f t="shared" si="12"/>
        <v>AZ18 WHT06_ol_overgrowth2_prof_1</v>
      </c>
      <c r="K795" t="s">
        <v>1249</v>
      </c>
      <c r="L795" s="28">
        <v>44228</v>
      </c>
      <c r="P795">
        <v>51.484369999999998</v>
      </c>
      <c r="Q795">
        <v>38.82846</v>
      </c>
      <c r="R795">
        <v>0.185086</v>
      </c>
      <c r="S795">
        <v>5.6927999999999999E-2</v>
      </c>
      <c r="T795">
        <v>6.9771609999999997</v>
      </c>
      <c r="V795">
        <v>3.4555000000000002E-2</v>
      </c>
      <c r="W795">
        <v>5.2989999999999999E-3</v>
      </c>
      <c r="X795">
        <v>1.524E-3</v>
      </c>
      <c r="Y795">
        <v>0.109495</v>
      </c>
      <c r="Z795">
        <v>0.42181000000000002</v>
      </c>
      <c r="AA795">
        <v>98.104680000000002</v>
      </c>
      <c r="AB795" s="10">
        <v>92.934689758102479</v>
      </c>
      <c r="AD795">
        <v>-12342</v>
      </c>
      <c r="AE795">
        <v>-27935</v>
      </c>
      <c r="AF795">
        <v>-485</v>
      </c>
      <c r="AG795">
        <v>16.010000000000002</v>
      </c>
      <c r="AH795">
        <v>-0.31</v>
      </c>
      <c r="AP795">
        <v>1.9901004999748113</v>
      </c>
      <c r="AQ795" t="s">
        <v>1791</v>
      </c>
    </row>
    <row r="796" spans="1:43" hidden="1" x14ac:dyDescent="0.2">
      <c r="A796" t="s">
        <v>1355</v>
      </c>
      <c r="B796" t="s">
        <v>1278</v>
      </c>
      <c r="C796" t="s">
        <v>1248</v>
      </c>
      <c r="D796" t="s">
        <v>1247</v>
      </c>
      <c r="F796" t="s">
        <v>1511</v>
      </c>
      <c r="G796" t="s">
        <v>1742</v>
      </c>
      <c r="H796" t="s">
        <v>1507</v>
      </c>
      <c r="I796" t="str">
        <f t="shared" si="12"/>
        <v>AZ18 WHT06_ol_overgrowth2_prof_1</v>
      </c>
      <c r="K796" t="s">
        <v>1249</v>
      </c>
      <c r="L796" s="28">
        <v>44228</v>
      </c>
      <c r="P796">
        <v>51.630330000000001</v>
      </c>
      <c r="Q796">
        <v>39.011150000000001</v>
      </c>
      <c r="R796">
        <v>0.186304</v>
      </c>
      <c r="S796">
        <v>4.3220000000000001E-2</v>
      </c>
      <c r="T796">
        <v>7.1533889999999998</v>
      </c>
      <c r="V796">
        <v>3.2722000000000001E-2</v>
      </c>
      <c r="W796">
        <v>5.2950000000000002E-3</v>
      </c>
      <c r="X796">
        <v>4.0899999999999999E-3</v>
      </c>
      <c r="Y796">
        <v>0.104323</v>
      </c>
      <c r="Z796">
        <v>0.403254</v>
      </c>
      <c r="AA796">
        <v>98.574070000000006</v>
      </c>
      <c r="AB796" s="10">
        <v>92.788105557323505</v>
      </c>
      <c r="AD796">
        <v>-12342</v>
      </c>
      <c r="AE796">
        <v>-27935</v>
      </c>
      <c r="AF796">
        <v>-485</v>
      </c>
      <c r="AG796">
        <v>14.01</v>
      </c>
      <c r="AH796">
        <v>-0.33</v>
      </c>
      <c r="AP796">
        <v>3.9902004974749379</v>
      </c>
      <c r="AQ796" t="s">
        <v>1791</v>
      </c>
    </row>
    <row r="797" spans="1:43" hidden="1" x14ac:dyDescent="0.2">
      <c r="A797" t="s">
        <v>1356</v>
      </c>
      <c r="B797" t="s">
        <v>1278</v>
      </c>
      <c r="C797" t="s">
        <v>1248</v>
      </c>
      <c r="D797" t="s">
        <v>1247</v>
      </c>
      <c r="F797" t="s">
        <v>1511</v>
      </c>
      <c r="G797" t="s">
        <v>1742</v>
      </c>
      <c r="H797" t="s">
        <v>1507</v>
      </c>
      <c r="I797" t="str">
        <f t="shared" si="12"/>
        <v>AZ18 WHT06_ol_overgrowth2_prof_1</v>
      </c>
      <c r="K797" t="s">
        <v>1249</v>
      </c>
      <c r="L797" s="28">
        <v>44228</v>
      </c>
      <c r="P797">
        <v>51.511020000000002</v>
      </c>
      <c r="Q797">
        <v>39.329439999999998</v>
      </c>
      <c r="R797">
        <v>0.16712199999999999</v>
      </c>
      <c r="S797">
        <v>5.7547000000000001E-2</v>
      </c>
      <c r="T797">
        <v>7.4887170000000003</v>
      </c>
      <c r="V797">
        <v>3.2802999999999999E-2</v>
      </c>
      <c r="X797">
        <v>9.1769999999999994E-3</v>
      </c>
      <c r="Y797">
        <v>0.111694</v>
      </c>
      <c r="Z797">
        <v>0.41135699999999997</v>
      </c>
      <c r="AA797">
        <v>99.118899999999996</v>
      </c>
      <c r="AB797" s="10">
        <v>92.459362579496045</v>
      </c>
      <c r="AD797">
        <v>-12342</v>
      </c>
      <c r="AE797">
        <v>-27935</v>
      </c>
      <c r="AF797">
        <v>-485</v>
      </c>
      <c r="AG797">
        <v>12.02</v>
      </c>
      <c r="AH797">
        <v>-0.35</v>
      </c>
      <c r="AP797">
        <v>5.980300997449751</v>
      </c>
      <c r="AQ797" t="s">
        <v>1791</v>
      </c>
    </row>
    <row r="798" spans="1:43" hidden="1" x14ac:dyDescent="0.2">
      <c r="A798" t="s">
        <v>1357</v>
      </c>
      <c r="B798" t="s">
        <v>1278</v>
      </c>
      <c r="C798" t="s">
        <v>1248</v>
      </c>
      <c r="D798" t="s">
        <v>1247</v>
      </c>
      <c r="F798" t="s">
        <v>1511</v>
      </c>
      <c r="G798" t="s">
        <v>1742</v>
      </c>
      <c r="H798" t="s">
        <v>1507</v>
      </c>
      <c r="I798" t="str">
        <f t="shared" si="12"/>
        <v>AZ18 WHT06_ol_overgrowth2_prof_1</v>
      </c>
      <c r="K798" t="s">
        <v>1249</v>
      </c>
      <c r="L798" s="28">
        <v>44228</v>
      </c>
      <c r="P798">
        <v>51.570430000000002</v>
      </c>
      <c r="Q798">
        <v>39.523760000000003</v>
      </c>
      <c r="R798">
        <v>0.13775200000000001</v>
      </c>
      <c r="S798">
        <v>5.0938999999999998E-2</v>
      </c>
      <c r="T798">
        <v>7.7671349999999997</v>
      </c>
      <c r="V798">
        <v>2.0258000000000002E-2</v>
      </c>
      <c r="W798">
        <v>1.2329999999999999E-3</v>
      </c>
      <c r="X798">
        <v>2.673E-3</v>
      </c>
      <c r="Y798">
        <v>0.11572499999999999</v>
      </c>
      <c r="Z798">
        <v>0.41425499999999998</v>
      </c>
      <c r="AA798">
        <v>99.604159999999993</v>
      </c>
      <c r="AB798" s="10">
        <v>92.209163235938036</v>
      </c>
      <c r="AD798">
        <v>-12342</v>
      </c>
      <c r="AE798">
        <v>-27935</v>
      </c>
      <c r="AF798">
        <v>-485</v>
      </c>
      <c r="AG798">
        <v>10.029999999999999</v>
      </c>
      <c r="AH798">
        <v>-0.37</v>
      </c>
      <c r="AP798">
        <v>7.9704014974245645</v>
      </c>
      <c r="AQ798" t="s">
        <v>1791</v>
      </c>
    </row>
    <row r="799" spans="1:43" hidden="1" x14ac:dyDescent="0.2">
      <c r="A799" t="s">
        <v>1358</v>
      </c>
      <c r="B799" t="s">
        <v>1278</v>
      </c>
      <c r="C799" t="s">
        <v>1248</v>
      </c>
      <c r="D799" t="s">
        <v>1247</v>
      </c>
      <c r="F799" t="s">
        <v>1511</v>
      </c>
      <c r="G799" t="s">
        <v>1742</v>
      </c>
      <c r="H799" t="s">
        <v>1507</v>
      </c>
      <c r="I799" t="str">
        <f t="shared" si="12"/>
        <v>AZ18 WHT06_ol_overgrowth2_prof_1</v>
      </c>
      <c r="K799" t="s">
        <v>1249</v>
      </c>
      <c r="L799" s="28">
        <v>44228</v>
      </c>
      <c r="P799">
        <v>51.167679999999997</v>
      </c>
      <c r="Q799">
        <v>39.773829999999997</v>
      </c>
      <c r="R799">
        <v>0.12561700000000001</v>
      </c>
      <c r="S799">
        <v>3.798E-2</v>
      </c>
      <c r="T799">
        <v>7.4264469999999996</v>
      </c>
      <c r="V799">
        <v>8.9999999999999993E-3</v>
      </c>
      <c r="W799">
        <v>6.0930000000000003E-3</v>
      </c>
      <c r="X799">
        <v>4.3140000000000001E-3</v>
      </c>
      <c r="Y799">
        <v>0.112215</v>
      </c>
      <c r="Z799">
        <v>0.416022</v>
      </c>
      <c r="AA799">
        <v>99.079189999999997</v>
      </c>
      <c r="AB799" s="10">
        <v>92.470942367787544</v>
      </c>
      <c r="AD799">
        <v>-12342</v>
      </c>
      <c r="AE799">
        <v>-27935</v>
      </c>
      <c r="AF799">
        <v>-485</v>
      </c>
      <c r="AG799">
        <v>8.0399999999999991</v>
      </c>
      <c r="AH799">
        <v>-0.38</v>
      </c>
      <c r="AP799">
        <v>9.9604266228940901</v>
      </c>
    </row>
    <row r="800" spans="1:43" hidden="1" x14ac:dyDescent="0.2">
      <c r="A800" t="s">
        <v>1359</v>
      </c>
      <c r="B800" t="s">
        <v>1278</v>
      </c>
      <c r="C800" t="s">
        <v>1248</v>
      </c>
      <c r="D800" t="s">
        <v>1247</v>
      </c>
      <c r="F800" t="s">
        <v>1511</v>
      </c>
      <c r="G800" t="s">
        <v>1742</v>
      </c>
      <c r="H800" t="s">
        <v>1507</v>
      </c>
      <c r="I800" t="str">
        <f t="shared" si="12"/>
        <v>AZ18 WHT06_ol_overgrowth2_prof_1</v>
      </c>
      <c r="K800" t="s">
        <v>1249</v>
      </c>
      <c r="L800" s="28">
        <v>44228</v>
      </c>
      <c r="P800">
        <v>51.079090000000001</v>
      </c>
      <c r="Q800">
        <v>40.213830000000002</v>
      </c>
      <c r="R800">
        <v>9.6548999999999996E-2</v>
      </c>
      <c r="S800">
        <v>2.0586E-2</v>
      </c>
      <c r="T800">
        <v>7.7390949999999998</v>
      </c>
      <c r="V800">
        <v>3.7789999999999998E-3</v>
      </c>
      <c r="W800">
        <v>5.7279999999999996E-3</v>
      </c>
      <c r="X800">
        <v>2.1020000000000001E-3</v>
      </c>
      <c r="Y800">
        <v>0.120949</v>
      </c>
      <c r="Z800">
        <v>0.40564499999999998</v>
      </c>
      <c r="AA800">
        <v>99.687359999999998</v>
      </c>
      <c r="AB800" s="10">
        <v>92.166261224213301</v>
      </c>
      <c r="AD800">
        <v>-12342</v>
      </c>
      <c r="AE800">
        <v>-27935</v>
      </c>
      <c r="AF800">
        <v>-485</v>
      </c>
      <c r="AG800">
        <v>6.04</v>
      </c>
      <c r="AH800">
        <v>-0.4</v>
      </c>
      <c r="AP800">
        <v>11.960526620394214</v>
      </c>
    </row>
    <row r="801" spans="1:43" hidden="1" x14ac:dyDescent="0.2">
      <c r="A801" t="s">
        <v>1360</v>
      </c>
      <c r="B801" t="s">
        <v>1278</v>
      </c>
      <c r="C801" t="s">
        <v>1248</v>
      </c>
      <c r="D801" t="s">
        <v>1247</v>
      </c>
      <c r="F801" t="s">
        <v>1511</v>
      </c>
      <c r="G801" t="s">
        <v>1742</v>
      </c>
      <c r="H801" t="s">
        <v>1507</v>
      </c>
      <c r="I801" t="str">
        <f t="shared" si="12"/>
        <v>AZ18 WHT06_ol_overgrowth2_prof_1</v>
      </c>
      <c r="K801" t="s">
        <v>1249</v>
      </c>
      <c r="L801" s="28">
        <v>44228</v>
      </c>
      <c r="P801">
        <v>51.198520000000002</v>
      </c>
      <c r="Q801">
        <v>39.979399999999998</v>
      </c>
      <c r="R801">
        <v>7.8634999999999997E-2</v>
      </c>
      <c r="S801">
        <v>2.7247E-2</v>
      </c>
      <c r="T801">
        <v>7.883883</v>
      </c>
      <c r="V801">
        <v>2.6779999999999998E-3</v>
      </c>
      <c r="W801">
        <v>3.8660000000000001E-3</v>
      </c>
      <c r="X801">
        <v>6.6499999999999997E-3</v>
      </c>
      <c r="Y801">
        <v>0.11709700000000001</v>
      </c>
      <c r="Z801">
        <v>0.40013199999999999</v>
      </c>
      <c r="AA801">
        <v>99.69811</v>
      </c>
      <c r="AB801" s="10">
        <v>92.048492957206577</v>
      </c>
      <c r="AD801">
        <v>-12342</v>
      </c>
      <c r="AE801">
        <v>-27935</v>
      </c>
      <c r="AF801">
        <v>-485</v>
      </c>
      <c r="AG801">
        <v>4.05</v>
      </c>
      <c r="AH801">
        <v>-0.42</v>
      </c>
      <c r="AP801">
        <v>13.950627120369028</v>
      </c>
    </row>
    <row r="802" spans="1:43" hidden="1" x14ac:dyDescent="0.2">
      <c r="A802" t="s">
        <v>1361</v>
      </c>
      <c r="B802" t="s">
        <v>1278</v>
      </c>
      <c r="C802" t="s">
        <v>1248</v>
      </c>
      <c r="D802" t="s">
        <v>1247</v>
      </c>
      <c r="F802" t="s">
        <v>1511</v>
      </c>
      <c r="G802" t="s">
        <v>1742</v>
      </c>
      <c r="H802" t="s">
        <v>1507</v>
      </c>
      <c r="I802" t="str">
        <f t="shared" si="12"/>
        <v>AZ18 WHT06_ol_overgrowth2_prof_1</v>
      </c>
      <c r="K802" t="s">
        <v>1249</v>
      </c>
      <c r="L802" s="28">
        <v>44228</v>
      </c>
      <c r="P802">
        <v>50.81908</v>
      </c>
      <c r="Q802">
        <v>40.142629999999997</v>
      </c>
      <c r="R802">
        <v>6.7624000000000004E-2</v>
      </c>
      <c r="S802">
        <v>1.2055E-2</v>
      </c>
      <c r="T802">
        <v>8.0263019999999994</v>
      </c>
      <c r="V802">
        <v>3.5200000000000001E-3</v>
      </c>
      <c r="W802">
        <v>6.6969999999999998E-3</v>
      </c>
      <c r="X802">
        <v>2.8E-3</v>
      </c>
      <c r="Y802">
        <v>0.123574</v>
      </c>
      <c r="Z802">
        <v>0.40324199999999999</v>
      </c>
      <c r="AA802">
        <v>99.60754</v>
      </c>
      <c r="AB802" s="10">
        <v>91.861022794473669</v>
      </c>
      <c r="AD802">
        <v>-12342</v>
      </c>
      <c r="AE802">
        <v>-27935</v>
      </c>
      <c r="AF802">
        <v>-485</v>
      </c>
      <c r="AG802">
        <v>2.06</v>
      </c>
      <c r="AH802">
        <v>-0.44</v>
      </c>
      <c r="AP802">
        <v>15.940727620343839</v>
      </c>
    </row>
    <row r="803" spans="1:43" hidden="1" x14ac:dyDescent="0.2">
      <c r="A803" t="s">
        <v>1362</v>
      </c>
      <c r="B803" t="s">
        <v>1278</v>
      </c>
      <c r="C803" t="s">
        <v>1248</v>
      </c>
      <c r="D803" t="s">
        <v>1247</v>
      </c>
      <c r="F803" t="s">
        <v>1511</v>
      </c>
      <c r="G803" t="s">
        <v>1742</v>
      </c>
      <c r="H803" t="s">
        <v>1507</v>
      </c>
      <c r="I803" t="str">
        <f t="shared" si="12"/>
        <v>AZ18 WHT06_ol_overgrowth2_prof_1</v>
      </c>
      <c r="K803" t="s">
        <v>1249</v>
      </c>
      <c r="L803" s="28">
        <v>44228</v>
      </c>
      <c r="P803">
        <v>50.725520000000003</v>
      </c>
      <c r="Q803">
        <v>40.368000000000002</v>
      </c>
      <c r="R803">
        <v>5.5933999999999998E-2</v>
      </c>
      <c r="S803">
        <v>1.874E-2</v>
      </c>
      <c r="T803">
        <v>8.1239190000000008</v>
      </c>
      <c r="W803">
        <v>9.9950000000000004E-3</v>
      </c>
      <c r="X803">
        <v>5.1060000000000003E-3</v>
      </c>
      <c r="Y803">
        <v>0.12545400000000001</v>
      </c>
      <c r="Z803">
        <v>0.39769900000000002</v>
      </c>
      <c r="AA803">
        <v>99.830389999999994</v>
      </c>
      <c r="AB803" s="10">
        <v>91.756253555110106</v>
      </c>
      <c r="AD803">
        <v>-12342</v>
      </c>
      <c r="AE803">
        <v>-27935</v>
      </c>
      <c r="AF803">
        <v>-485</v>
      </c>
      <c r="AG803">
        <v>7.0000000000000007E-2</v>
      </c>
      <c r="AH803">
        <v>-0.46</v>
      </c>
      <c r="AP803">
        <v>17.930828120318651</v>
      </c>
    </row>
    <row r="804" spans="1:43" hidden="1" x14ac:dyDescent="0.2">
      <c r="A804" t="s">
        <v>1363</v>
      </c>
      <c r="B804" t="s">
        <v>1278</v>
      </c>
      <c r="C804" t="s">
        <v>1248</v>
      </c>
      <c r="D804" t="s">
        <v>1247</v>
      </c>
      <c r="F804" t="s">
        <v>1511</v>
      </c>
      <c r="G804" t="s">
        <v>1742</v>
      </c>
      <c r="H804" t="s">
        <v>1507</v>
      </c>
      <c r="I804" t="str">
        <f t="shared" si="12"/>
        <v>AZ18 WHT06_ol_overgrowth2_prof_1</v>
      </c>
      <c r="K804" t="s">
        <v>1249</v>
      </c>
      <c r="L804" s="28">
        <v>44228</v>
      </c>
      <c r="P804">
        <v>50.650390000000002</v>
      </c>
      <c r="Q804">
        <v>40.565300000000001</v>
      </c>
      <c r="R804">
        <v>4.6113000000000001E-2</v>
      </c>
      <c r="S804">
        <v>1.1478E-2</v>
      </c>
      <c r="T804">
        <v>8.1692300000000007</v>
      </c>
      <c r="V804">
        <v>1.769E-3</v>
      </c>
      <c r="W804">
        <v>5.0610000000000004E-3</v>
      </c>
      <c r="X804">
        <v>3.1510000000000002E-3</v>
      </c>
      <c r="Y804">
        <v>0.12898100000000001</v>
      </c>
      <c r="Z804">
        <v>0.396623</v>
      </c>
      <c r="AA804">
        <v>99.978080000000006</v>
      </c>
      <c r="AB804" s="10">
        <v>91.702811236850195</v>
      </c>
      <c r="AD804">
        <v>-12342</v>
      </c>
      <c r="AE804">
        <v>-27935</v>
      </c>
      <c r="AF804">
        <v>-485</v>
      </c>
      <c r="AG804">
        <v>-1.93</v>
      </c>
      <c r="AH804">
        <v>-0.48</v>
      </c>
      <c r="AP804">
        <v>19.930928117818777</v>
      </c>
    </row>
    <row r="805" spans="1:43" hidden="1" x14ac:dyDescent="0.2">
      <c r="A805" t="s">
        <v>1364</v>
      </c>
      <c r="B805" t="s">
        <v>1278</v>
      </c>
      <c r="C805" t="s">
        <v>1248</v>
      </c>
      <c r="D805" t="s">
        <v>1247</v>
      </c>
      <c r="F805" t="s">
        <v>1511</v>
      </c>
      <c r="G805" t="s">
        <v>1742</v>
      </c>
      <c r="H805" t="s">
        <v>1507</v>
      </c>
      <c r="I805" t="str">
        <f t="shared" si="12"/>
        <v>AZ18 WHT06_ol_overgrowth2_prof_1</v>
      </c>
      <c r="K805" t="s">
        <v>1249</v>
      </c>
      <c r="L805" s="28">
        <v>44228</v>
      </c>
      <c r="P805">
        <v>50.555030000000002</v>
      </c>
      <c r="Q805">
        <v>40.469760000000001</v>
      </c>
      <c r="R805">
        <v>4.4707999999999998E-2</v>
      </c>
      <c r="S805">
        <v>1.332E-2</v>
      </c>
      <c r="T805">
        <v>8.5498410000000007</v>
      </c>
      <c r="V805">
        <v>3.4880000000000002E-3</v>
      </c>
      <c r="W805">
        <v>3.516E-3</v>
      </c>
      <c r="X805">
        <v>7.8329999999999997E-3</v>
      </c>
      <c r="Y805">
        <v>0.13174</v>
      </c>
      <c r="Z805">
        <v>0.40571699999999999</v>
      </c>
      <c r="AA805">
        <v>100.185</v>
      </c>
      <c r="AB805" s="10">
        <v>91.334772717905793</v>
      </c>
      <c r="AD805">
        <v>-12342</v>
      </c>
      <c r="AE805">
        <v>-27935</v>
      </c>
      <c r="AF805">
        <v>-485</v>
      </c>
      <c r="AG805">
        <v>-3.92</v>
      </c>
      <c r="AH805">
        <v>-0.5</v>
      </c>
      <c r="AP805">
        <v>21.921028617793588</v>
      </c>
      <c r="AQ805" t="s">
        <v>53</v>
      </c>
    </row>
    <row r="806" spans="1:43" hidden="1" x14ac:dyDescent="0.2">
      <c r="A806" t="s">
        <v>1365</v>
      </c>
      <c r="B806" t="s">
        <v>1278</v>
      </c>
      <c r="C806" t="s">
        <v>1248</v>
      </c>
      <c r="D806" t="s">
        <v>1247</v>
      </c>
      <c r="F806" t="s">
        <v>1511</v>
      </c>
      <c r="G806" t="s">
        <v>1742</v>
      </c>
      <c r="H806" t="s">
        <v>1507</v>
      </c>
      <c r="I806" t="str">
        <f t="shared" si="12"/>
        <v>AZ18 WHT06_ol_overgrowth2_prof_1</v>
      </c>
      <c r="K806" t="s">
        <v>1249</v>
      </c>
      <c r="L806" s="28">
        <v>44228</v>
      </c>
      <c r="P806">
        <v>50.206249999999997</v>
      </c>
      <c r="Q806">
        <v>40.580500000000001</v>
      </c>
      <c r="R806">
        <v>4.1397000000000003E-2</v>
      </c>
      <c r="S806">
        <v>1.4223E-2</v>
      </c>
      <c r="T806">
        <v>8.6364149999999995</v>
      </c>
      <c r="V806">
        <v>3.2469999999999999E-3</v>
      </c>
      <c r="W806">
        <v>1.794E-3</v>
      </c>
      <c r="X806">
        <v>3.3960000000000001E-3</v>
      </c>
      <c r="Y806">
        <v>0.132906</v>
      </c>
      <c r="Z806">
        <v>0.39877000000000001</v>
      </c>
      <c r="AA806">
        <v>100.0189</v>
      </c>
      <c r="AB806" s="10">
        <v>91.199298237298024</v>
      </c>
      <c r="AD806">
        <v>-12342</v>
      </c>
      <c r="AE806">
        <v>-27935</v>
      </c>
      <c r="AF806">
        <v>-485</v>
      </c>
      <c r="AG806">
        <v>-5.91</v>
      </c>
      <c r="AH806">
        <v>-0.52</v>
      </c>
      <c r="AP806">
        <v>23.9111291177684</v>
      </c>
      <c r="AQ806" t="s">
        <v>53</v>
      </c>
    </row>
    <row r="807" spans="1:43" hidden="1" x14ac:dyDescent="0.2">
      <c r="A807" t="s">
        <v>1366</v>
      </c>
      <c r="B807" t="s">
        <v>1278</v>
      </c>
      <c r="C807" t="s">
        <v>1248</v>
      </c>
      <c r="D807" t="s">
        <v>1247</v>
      </c>
      <c r="F807" t="s">
        <v>1511</v>
      </c>
      <c r="G807" t="s">
        <v>1742</v>
      </c>
      <c r="H807" t="s">
        <v>1507</v>
      </c>
      <c r="I807" t="str">
        <f t="shared" si="12"/>
        <v>AZ18 WHT06_ol_overgrowth2_prof_1</v>
      </c>
      <c r="K807" t="s">
        <v>1249</v>
      </c>
      <c r="L807" s="28">
        <v>44228</v>
      </c>
      <c r="P807">
        <v>49.914169999999999</v>
      </c>
      <c r="Q807">
        <v>40.448889999999999</v>
      </c>
      <c r="R807">
        <v>4.0277E-2</v>
      </c>
      <c r="S807">
        <v>1.4052E-2</v>
      </c>
      <c r="T807">
        <v>8.4773739999999993</v>
      </c>
      <c r="V807">
        <v>9.8499999999999998E-4</v>
      </c>
      <c r="W807">
        <v>3.388E-3</v>
      </c>
      <c r="X807">
        <v>2.4840000000000001E-3</v>
      </c>
      <c r="Y807">
        <v>0.130111</v>
      </c>
      <c r="Z807">
        <v>0.40812700000000002</v>
      </c>
      <c r="AA807">
        <v>99.439850000000007</v>
      </c>
      <c r="AB807" s="10">
        <v>91.301112471833349</v>
      </c>
      <c r="AD807">
        <v>-12342</v>
      </c>
      <c r="AE807">
        <v>-27935</v>
      </c>
      <c r="AF807">
        <v>-485</v>
      </c>
      <c r="AG807">
        <v>-7.9</v>
      </c>
      <c r="AH807">
        <v>-0.54</v>
      </c>
      <c r="AP807">
        <v>25.901229617743212</v>
      </c>
      <c r="AQ807" t="s">
        <v>53</v>
      </c>
    </row>
    <row r="808" spans="1:43" hidden="1" x14ac:dyDescent="0.2">
      <c r="A808" t="s">
        <v>1367</v>
      </c>
      <c r="B808" t="s">
        <v>1278</v>
      </c>
      <c r="C808" t="s">
        <v>1248</v>
      </c>
      <c r="D808" t="s">
        <v>1247</v>
      </c>
      <c r="F808" t="s">
        <v>1511</v>
      </c>
      <c r="G808" t="s">
        <v>1742</v>
      </c>
      <c r="H808" t="s">
        <v>1507</v>
      </c>
      <c r="I808" t="str">
        <f t="shared" si="12"/>
        <v>AZ18 WHT06_ol_overgrowth2_prof_1</v>
      </c>
      <c r="K808" t="s">
        <v>1249</v>
      </c>
      <c r="L808" s="28">
        <v>44228</v>
      </c>
      <c r="P808">
        <v>50.037979999999997</v>
      </c>
      <c r="Q808">
        <v>40.606119999999997</v>
      </c>
      <c r="R808">
        <v>4.3351000000000001E-2</v>
      </c>
      <c r="S808">
        <v>1.2455000000000001E-2</v>
      </c>
      <c r="T808">
        <v>8.7919979999999995</v>
      </c>
      <c r="V808">
        <v>1.2099999999999999E-3</v>
      </c>
      <c r="W808">
        <v>7.9699999999999997E-4</v>
      </c>
      <c r="X808">
        <v>3.8289999999999999E-3</v>
      </c>
      <c r="Y808">
        <v>0.13065499999999999</v>
      </c>
      <c r="Z808">
        <v>0.39834799999999998</v>
      </c>
      <c r="AA808">
        <v>100.02670000000001</v>
      </c>
      <c r="AB808" s="10">
        <v>91.027555783450964</v>
      </c>
      <c r="AD808">
        <v>-12342</v>
      </c>
      <c r="AE808">
        <v>-27935</v>
      </c>
      <c r="AF808">
        <v>-485</v>
      </c>
      <c r="AG808">
        <v>-9.9</v>
      </c>
      <c r="AH808">
        <v>-0.56000000000000005</v>
      </c>
      <c r="AP808">
        <v>27.901329615243338</v>
      </c>
      <c r="AQ808" t="s">
        <v>53</v>
      </c>
    </row>
    <row r="809" spans="1:43" hidden="1" x14ac:dyDescent="0.2">
      <c r="A809" t="s">
        <v>1368</v>
      </c>
      <c r="B809" t="s">
        <v>1278</v>
      </c>
      <c r="C809" t="s">
        <v>1248</v>
      </c>
      <c r="D809" t="s">
        <v>1247</v>
      </c>
      <c r="F809" t="s">
        <v>1511</v>
      </c>
      <c r="G809" t="s">
        <v>1742</v>
      </c>
      <c r="H809" t="s">
        <v>1507</v>
      </c>
      <c r="I809" t="str">
        <f t="shared" si="12"/>
        <v>AZ18 WHT06_ol_overgrowth2_prof_1</v>
      </c>
      <c r="K809" t="s">
        <v>1249</v>
      </c>
      <c r="L809" s="28">
        <v>44228</v>
      </c>
      <c r="P809">
        <v>49.897039999999997</v>
      </c>
      <c r="Q809">
        <v>40.735370000000003</v>
      </c>
      <c r="R809">
        <v>3.6362999999999999E-2</v>
      </c>
      <c r="S809">
        <v>6.6389999999999999E-3</v>
      </c>
      <c r="T809">
        <v>8.5488759999999999</v>
      </c>
      <c r="V809">
        <v>1.709E-3</v>
      </c>
      <c r="W809">
        <v>7.0920000000000002E-3</v>
      </c>
      <c r="X809">
        <v>5.1370000000000001E-3</v>
      </c>
      <c r="Y809">
        <v>0.14248</v>
      </c>
      <c r="Z809">
        <v>0.40737800000000002</v>
      </c>
      <c r="AA809">
        <v>99.788089999999997</v>
      </c>
      <c r="AB809" s="10">
        <v>91.231428310681679</v>
      </c>
      <c r="AC809" s="10">
        <f>AVERAGE(AB810:AB813)</f>
        <v>90.816216667425266</v>
      </c>
      <c r="AD809">
        <v>-12342</v>
      </c>
      <c r="AE809">
        <v>-27935</v>
      </c>
      <c r="AF809">
        <v>-485</v>
      </c>
      <c r="AG809">
        <v>-11.89</v>
      </c>
      <c r="AH809">
        <v>-0.56999999999999995</v>
      </c>
      <c r="AP809">
        <v>29.891354740712863</v>
      </c>
      <c r="AQ809" t="s">
        <v>53</v>
      </c>
    </row>
    <row r="810" spans="1:43" hidden="1" x14ac:dyDescent="0.2">
      <c r="A810" t="s">
        <v>1369</v>
      </c>
      <c r="B810" t="s">
        <v>1278</v>
      </c>
      <c r="C810" t="s">
        <v>1248</v>
      </c>
      <c r="D810" t="s">
        <v>1247</v>
      </c>
      <c r="F810" t="s">
        <v>1511</v>
      </c>
      <c r="G810" t="s">
        <v>1742</v>
      </c>
      <c r="H810" t="s">
        <v>1507</v>
      </c>
      <c r="I810" t="str">
        <f t="shared" si="12"/>
        <v>AZ18 WHT06_ol_overgrowth2_prof_1</v>
      </c>
      <c r="K810" t="s">
        <v>1249</v>
      </c>
      <c r="L810" s="28">
        <v>44228</v>
      </c>
      <c r="P810">
        <v>49.662860000000002</v>
      </c>
      <c r="Q810">
        <v>40.424289999999999</v>
      </c>
      <c r="R810">
        <v>4.1436000000000001E-2</v>
      </c>
      <c r="S810">
        <v>9.2399999999999999E-3</v>
      </c>
      <c r="T810">
        <v>8.9640500000000003</v>
      </c>
      <c r="W810">
        <v>6.692E-3</v>
      </c>
      <c r="X810">
        <v>2.2399999999999998E-3</v>
      </c>
      <c r="Y810">
        <v>0.13822799999999999</v>
      </c>
      <c r="Z810">
        <v>0.41039500000000001</v>
      </c>
      <c r="AA810">
        <v>99.659580000000005</v>
      </c>
      <c r="AB810" s="10">
        <v>90.805372892963504</v>
      </c>
      <c r="AD810">
        <v>-12342</v>
      </c>
      <c r="AE810">
        <v>-27935</v>
      </c>
      <c r="AF810">
        <v>-485</v>
      </c>
      <c r="AG810">
        <v>-13.88</v>
      </c>
      <c r="AH810">
        <v>-0.59</v>
      </c>
      <c r="AP810">
        <v>31.881455240687675</v>
      </c>
      <c r="AQ810" t="s">
        <v>53</v>
      </c>
    </row>
    <row r="811" spans="1:43" hidden="1" x14ac:dyDescent="0.2">
      <c r="A811" t="s">
        <v>1370</v>
      </c>
      <c r="B811" t="s">
        <v>1278</v>
      </c>
      <c r="C811" t="s">
        <v>1248</v>
      </c>
      <c r="D811" t="s">
        <v>1247</v>
      </c>
      <c r="F811" t="s">
        <v>1511</v>
      </c>
      <c r="G811" t="s">
        <v>1742</v>
      </c>
      <c r="H811" t="s">
        <v>1507</v>
      </c>
      <c r="I811" t="str">
        <f t="shared" si="12"/>
        <v>AZ18 WHT06_ol_overgrowth2_prof_1</v>
      </c>
      <c r="K811" t="s">
        <v>1249</v>
      </c>
      <c r="L811" s="28">
        <v>44228</v>
      </c>
      <c r="P811">
        <v>49.49926</v>
      </c>
      <c r="Q811">
        <v>40.486530000000002</v>
      </c>
      <c r="R811">
        <v>4.2375999999999997E-2</v>
      </c>
      <c r="S811">
        <v>4.7359999999999998E-3</v>
      </c>
      <c r="T811">
        <v>8.7188979999999994</v>
      </c>
      <c r="V811">
        <v>6.5200000000000002E-4</v>
      </c>
      <c r="W811">
        <v>5.1500000000000005E-4</v>
      </c>
      <c r="X811">
        <v>2.3730000000000001E-3</v>
      </c>
      <c r="Y811">
        <v>0.13928599999999999</v>
      </c>
      <c r="Z811">
        <v>0.40634999999999999</v>
      </c>
      <c r="AA811">
        <v>99.300960000000003</v>
      </c>
      <c r="AB811" s="10">
        <v>91.00731786169743</v>
      </c>
      <c r="AD811">
        <v>-12342</v>
      </c>
      <c r="AE811">
        <v>-27935</v>
      </c>
      <c r="AF811">
        <v>-485</v>
      </c>
      <c r="AG811">
        <v>-15.87</v>
      </c>
      <c r="AH811">
        <v>-0.61</v>
      </c>
      <c r="AP811">
        <v>33.871555740662487</v>
      </c>
      <c r="AQ811" t="s">
        <v>53</v>
      </c>
    </row>
    <row r="812" spans="1:43" hidden="1" x14ac:dyDescent="0.2">
      <c r="A812" t="s">
        <v>1371</v>
      </c>
      <c r="B812" t="s">
        <v>1278</v>
      </c>
      <c r="C812" t="s">
        <v>1248</v>
      </c>
      <c r="D812" t="s">
        <v>1247</v>
      </c>
      <c r="F812" t="s">
        <v>1511</v>
      </c>
      <c r="G812" t="s">
        <v>1742</v>
      </c>
      <c r="H812" t="s">
        <v>1507</v>
      </c>
      <c r="I812" t="str">
        <f t="shared" si="12"/>
        <v>AZ18 WHT06_ol_overgrowth2_prof_1</v>
      </c>
      <c r="K812" t="s">
        <v>1249</v>
      </c>
      <c r="L812" s="28">
        <v>44228</v>
      </c>
      <c r="P812">
        <v>49.157200000000003</v>
      </c>
      <c r="Q812">
        <v>40.149419999999999</v>
      </c>
      <c r="R812">
        <v>3.9437E-2</v>
      </c>
      <c r="S812">
        <v>1.2775E-2</v>
      </c>
      <c r="T812">
        <v>8.9054190000000002</v>
      </c>
      <c r="V812">
        <v>8.1499999999999997E-4</v>
      </c>
      <c r="W812">
        <v>7.9050000000000006E-3</v>
      </c>
      <c r="X812">
        <v>7.8899999999999999E-4</v>
      </c>
      <c r="Y812">
        <v>0.14339299999999999</v>
      </c>
      <c r="Z812">
        <v>0.39871899999999999</v>
      </c>
      <c r="AA812">
        <v>98.815870000000004</v>
      </c>
      <c r="AB812" s="10">
        <v>90.774671657241313</v>
      </c>
      <c r="AD812">
        <v>-12342</v>
      </c>
      <c r="AE812">
        <v>-27935</v>
      </c>
      <c r="AF812">
        <v>-485</v>
      </c>
      <c r="AG812">
        <v>-17.87</v>
      </c>
      <c r="AH812">
        <v>-0.63</v>
      </c>
      <c r="AP812">
        <v>35.871655738162616</v>
      </c>
      <c r="AQ812" t="s">
        <v>53</v>
      </c>
    </row>
    <row r="813" spans="1:43" hidden="1" x14ac:dyDescent="0.2">
      <c r="A813" t="s">
        <v>1372</v>
      </c>
      <c r="B813" t="s">
        <v>1278</v>
      </c>
      <c r="C813" t="s">
        <v>1248</v>
      </c>
      <c r="D813" t="s">
        <v>1247</v>
      </c>
      <c r="F813" t="s">
        <v>1511</v>
      </c>
      <c r="G813" t="s">
        <v>1742</v>
      </c>
      <c r="H813" t="s">
        <v>1507</v>
      </c>
      <c r="I813" t="str">
        <f t="shared" si="12"/>
        <v>AZ18 WHT06_ol_overgrowth2_prof_1</v>
      </c>
      <c r="K813" t="s">
        <v>1249</v>
      </c>
      <c r="L813" s="28">
        <v>44228</v>
      </c>
      <c r="P813">
        <v>49.029730000000001</v>
      </c>
      <c r="Q813">
        <v>40.173099999999998</v>
      </c>
      <c r="R813">
        <v>3.8336000000000002E-2</v>
      </c>
      <c r="S813">
        <v>1.124E-2</v>
      </c>
      <c r="T813">
        <v>8.9854979999999998</v>
      </c>
      <c r="W813">
        <v>8.3379999999999999E-3</v>
      </c>
      <c r="X813">
        <v>6.4079999999999996E-3</v>
      </c>
      <c r="Y813">
        <v>0.13749800000000001</v>
      </c>
      <c r="Z813">
        <v>0.40093499999999999</v>
      </c>
      <c r="AA813">
        <v>98.791089999999997</v>
      </c>
      <c r="AB813" s="10">
        <v>90.677504257798816</v>
      </c>
      <c r="AD813">
        <v>-12342</v>
      </c>
      <c r="AE813">
        <v>-27935</v>
      </c>
      <c r="AF813">
        <v>-485</v>
      </c>
      <c r="AG813">
        <v>-19.86</v>
      </c>
      <c r="AH813">
        <v>-0.65</v>
      </c>
      <c r="AP813">
        <v>37.861756238137424</v>
      </c>
      <c r="AQ813" t="s">
        <v>53</v>
      </c>
    </row>
    <row r="814" spans="1:43" hidden="1" x14ac:dyDescent="0.2">
      <c r="A814" t="s">
        <v>183</v>
      </c>
      <c r="B814" t="s">
        <v>1279</v>
      </c>
      <c r="C814" t="s">
        <v>1248</v>
      </c>
      <c r="D814" t="s">
        <v>1244</v>
      </c>
      <c r="I814" t="str">
        <f t="shared" si="12"/>
        <v>San Carlos__</v>
      </c>
      <c r="K814" t="s">
        <v>543</v>
      </c>
      <c r="L814" s="28">
        <v>44228</v>
      </c>
      <c r="N814" t="s">
        <v>1742</v>
      </c>
      <c r="P814">
        <v>49.242800000000003</v>
      </c>
      <c r="Q814">
        <v>40.725960000000001</v>
      </c>
      <c r="R814">
        <v>0.103823</v>
      </c>
      <c r="S814">
        <v>1.8828000000000001E-2</v>
      </c>
      <c r="T814">
        <v>9.503012</v>
      </c>
      <c r="V814">
        <v>3.9876000000000002E-2</v>
      </c>
      <c r="W814">
        <v>2.2707000000000001E-2</v>
      </c>
      <c r="X814">
        <v>8.7430000000000008E-3</v>
      </c>
      <c r="Y814">
        <v>0.140183</v>
      </c>
      <c r="Z814">
        <v>0.38139099999999998</v>
      </c>
      <c r="AA814">
        <v>100.18729999999999</v>
      </c>
      <c r="AB814" s="10">
        <v>90.231524527077923</v>
      </c>
      <c r="AD814">
        <v>-6520</v>
      </c>
      <c r="AE814">
        <v>32941</v>
      </c>
      <c r="AF814">
        <v>-485</v>
      </c>
      <c r="AG814" t="s">
        <v>1526</v>
      </c>
      <c r="AH814" t="s">
        <v>1526</v>
      </c>
    </row>
    <row r="815" spans="1:43" hidden="1" x14ac:dyDescent="0.2">
      <c r="A815" t="s">
        <v>201</v>
      </c>
      <c r="B815" t="s">
        <v>1280</v>
      </c>
      <c r="C815" t="s">
        <v>1248</v>
      </c>
      <c r="D815" t="s">
        <v>1244</v>
      </c>
      <c r="I815" t="str">
        <f t="shared" si="12"/>
        <v>San Carlos__</v>
      </c>
      <c r="K815" t="s">
        <v>543</v>
      </c>
      <c r="L815" s="28">
        <v>44228</v>
      </c>
      <c r="N815" t="s">
        <v>1742</v>
      </c>
      <c r="P815">
        <v>49.286000000000001</v>
      </c>
      <c r="Q815">
        <v>40.758899999999997</v>
      </c>
      <c r="R815">
        <v>0.115395</v>
      </c>
      <c r="S815">
        <v>1.7763000000000001E-2</v>
      </c>
      <c r="T815">
        <v>9.5057399999999994</v>
      </c>
      <c r="V815">
        <v>3.9454999999999997E-2</v>
      </c>
      <c r="W815">
        <v>2.0729999999999998E-2</v>
      </c>
      <c r="X815">
        <v>5.3410000000000003E-3</v>
      </c>
      <c r="Y815">
        <v>0.151333</v>
      </c>
      <c r="Z815">
        <v>0.38068600000000002</v>
      </c>
      <c r="AA815">
        <v>100.2813</v>
      </c>
      <c r="AB815" s="10">
        <v>90.23671792943459</v>
      </c>
      <c r="AD815">
        <v>-6517</v>
      </c>
      <c r="AE815">
        <v>32928</v>
      </c>
      <c r="AF815">
        <v>-485</v>
      </c>
      <c r="AG815" t="s">
        <v>1526</v>
      </c>
      <c r="AH815" t="s">
        <v>1526</v>
      </c>
    </row>
    <row r="816" spans="1:43" hidden="1" x14ac:dyDescent="0.2">
      <c r="A816" t="s">
        <v>197</v>
      </c>
      <c r="B816" t="s">
        <v>1281</v>
      </c>
      <c r="C816" t="s">
        <v>1248</v>
      </c>
      <c r="D816" t="s">
        <v>1247</v>
      </c>
      <c r="F816" t="s">
        <v>1512</v>
      </c>
      <c r="G816" t="s">
        <v>1742</v>
      </c>
      <c r="H816" t="s">
        <v>1507</v>
      </c>
      <c r="I816" t="str">
        <f t="shared" si="12"/>
        <v>AZ18 WHT01_bigol1_overgrowth_prof_1</v>
      </c>
      <c r="K816" t="s">
        <v>1250</v>
      </c>
      <c r="L816" s="28">
        <v>44228</v>
      </c>
      <c r="M816" t="s">
        <v>1525</v>
      </c>
      <c r="N816" t="s">
        <v>1742</v>
      </c>
      <c r="P816">
        <v>45.273159999999997</v>
      </c>
      <c r="Q816">
        <v>34.903779999999998</v>
      </c>
      <c r="R816">
        <v>0.29975499999999999</v>
      </c>
      <c r="S816">
        <v>3.566627</v>
      </c>
      <c r="T816">
        <v>9.0938590000000001</v>
      </c>
      <c r="V816">
        <v>9.8060709999999993</v>
      </c>
      <c r="W816">
        <v>5.6690000000000004E-3</v>
      </c>
      <c r="X816">
        <v>0.22515399999999999</v>
      </c>
      <c r="Y816">
        <v>0.124101</v>
      </c>
      <c r="Z816">
        <v>0.32850200000000002</v>
      </c>
      <c r="AA816">
        <v>103.6267</v>
      </c>
      <c r="AB816" s="10">
        <v>89.872876246792003</v>
      </c>
      <c r="AD816">
        <v>-14473</v>
      </c>
      <c r="AE816">
        <v>-31823</v>
      </c>
      <c r="AF816">
        <v>-510</v>
      </c>
      <c r="AG816">
        <v>-0.36</v>
      </c>
      <c r="AH816">
        <v>32</v>
      </c>
      <c r="AP816">
        <v>0</v>
      </c>
      <c r="AQ816" t="s">
        <v>1791</v>
      </c>
    </row>
    <row r="817" spans="1:43" hidden="1" x14ac:dyDescent="0.2">
      <c r="A817" t="s">
        <v>1373</v>
      </c>
      <c r="B817" t="s">
        <v>1281</v>
      </c>
      <c r="C817" t="s">
        <v>1248</v>
      </c>
      <c r="D817" t="s">
        <v>1247</v>
      </c>
      <c r="F817" t="s">
        <v>1512</v>
      </c>
      <c r="G817" t="s">
        <v>1742</v>
      </c>
      <c r="H817" t="s">
        <v>1507</v>
      </c>
      <c r="I817" t="str">
        <f t="shared" si="12"/>
        <v>AZ18 WHT01_bigol1_overgrowth_prof_1</v>
      </c>
      <c r="K817" t="s">
        <v>1250</v>
      </c>
      <c r="L817" s="28">
        <v>44228</v>
      </c>
      <c r="P817">
        <v>49.80865</v>
      </c>
      <c r="Q817">
        <v>38.986910000000002</v>
      </c>
      <c r="R817">
        <v>0.19176199999999999</v>
      </c>
      <c r="S817">
        <v>0.159247</v>
      </c>
      <c r="T817">
        <v>8.3849499999999999</v>
      </c>
      <c r="V817">
        <v>0.15911500000000001</v>
      </c>
      <c r="W817">
        <v>6.2529999999999999E-3</v>
      </c>
      <c r="X817">
        <v>2.4465000000000001E-2</v>
      </c>
      <c r="Y817">
        <v>0.13731399999999999</v>
      </c>
      <c r="Z817">
        <v>0.36236800000000002</v>
      </c>
      <c r="AA817">
        <v>98.221019999999996</v>
      </c>
      <c r="AB817" s="10">
        <v>91.371114163981062</v>
      </c>
      <c r="AD817">
        <v>-14473</v>
      </c>
      <c r="AE817">
        <v>-31823</v>
      </c>
      <c r="AF817">
        <v>-510</v>
      </c>
      <c r="AG817">
        <v>-0.15</v>
      </c>
      <c r="AH817">
        <v>29.54</v>
      </c>
      <c r="AP817">
        <v>2.4689471440271871</v>
      </c>
      <c r="AQ817" t="s">
        <v>1791</v>
      </c>
    </row>
    <row r="818" spans="1:43" hidden="1" x14ac:dyDescent="0.2">
      <c r="A818" t="s">
        <v>1374</v>
      </c>
      <c r="B818" t="s">
        <v>1281</v>
      </c>
      <c r="C818" t="s">
        <v>1248</v>
      </c>
      <c r="D818" t="s">
        <v>1247</v>
      </c>
      <c r="F818" t="s">
        <v>1512</v>
      </c>
      <c r="G818" t="s">
        <v>1742</v>
      </c>
      <c r="H818" t="s">
        <v>1507</v>
      </c>
      <c r="I818" t="str">
        <f t="shared" si="12"/>
        <v>AZ18 WHT01_bigol1_overgrowth_prof_1</v>
      </c>
      <c r="K818" t="s">
        <v>1250</v>
      </c>
      <c r="L818" s="28">
        <v>44228</v>
      </c>
      <c r="P818">
        <v>50.302700000000002</v>
      </c>
      <c r="Q818">
        <v>38.904629999999997</v>
      </c>
      <c r="R818">
        <v>0.16409599999999999</v>
      </c>
      <c r="S818">
        <v>0.117822</v>
      </c>
      <c r="T818">
        <v>8.4465920000000008</v>
      </c>
      <c r="V818">
        <v>2.4219000000000001E-2</v>
      </c>
      <c r="W818">
        <v>8.2100000000000003E-3</v>
      </c>
      <c r="X818">
        <v>1.7156999999999999E-2</v>
      </c>
      <c r="Y818">
        <v>0.132523</v>
      </c>
      <c r="Z818">
        <v>0.36484899999999998</v>
      </c>
      <c r="AA818">
        <v>98.482799999999997</v>
      </c>
      <c r="AB818" s="10">
        <v>91.391161594681051</v>
      </c>
      <c r="AD818">
        <v>-14473</v>
      </c>
      <c r="AE818">
        <v>-31823</v>
      </c>
      <c r="AF818">
        <v>-510</v>
      </c>
      <c r="AG818">
        <v>0.06</v>
      </c>
      <c r="AH818">
        <v>27.07</v>
      </c>
      <c r="AP818">
        <v>4.9478581952752938</v>
      </c>
      <c r="AQ818" t="s">
        <v>1791</v>
      </c>
    </row>
    <row r="819" spans="1:43" hidden="1" x14ac:dyDescent="0.2">
      <c r="A819" t="s">
        <v>1375</v>
      </c>
      <c r="B819" t="s">
        <v>1281</v>
      </c>
      <c r="C819" t="s">
        <v>1248</v>
      </c>
      <c r="D819" t="s">
        <v>1247</v>
      </c>
      <c r="F819" t="s">
        <v>1512</v>
      </c>
      <c r="G819" t="s">
        <v>1742</v>
      </c>
      <c r="H819" t="s">
        <v>1507</v>
      </c>
      <c r="I819" t="str">
        <f t="shared" si="12"/>
        <v>AZ18 WHT01_bigol1_overgrowth_prof_1</v>
      </c>
      <c r="K819" t="s">
        <v>1250</v>
      </c>
      <c r="L819" s="28">
        <v>44228</v>
      </c>
      <c r="P819">
        <v>50.157440000000001</v>
      </c>
      <c r="Q819">
        <v>39.10275</v>
      </c>
      <c r="R819">
        <v>0.144318</v>
      </c>
      <c r="S819">
        <v>8.8626999999999997E-2</v>
      </c>
      <c r="T819">
        <v>8.0685760000000002</v>
      </c>
      <c r="V819">
        <v>1.6605000000000002E-2</v>
      </c>
      <c r="W819">
        <v>1.1287999999999999E-2</v>
      </c>
      <c r="X819">
        <v>1.0484E-2</v>
      </c>
      <c r="Y819">
        <v>0.121195</v>
      </c>
      <c r="Z819">
        <v>0.37454999999999999</v>
      </c>
      <c r="AA819">
        <v>98.095839999999995</v>
      </c>
      <c r="AB819" s="10">
        <v>91.722705798738573</v>
      </c>
      <c r="AD819">
        <v>-14473</v>
      </c>
      <c r="AE819">
        <v>-31823</v>
      </c>
      <c r="AF819">
        <v>-510</v>
      </c>
      <c r="AG819">
        <v>0.27</v>
      </c>
      <c r="AH819">
        <v>24.61</v>
      </c>
      <c r="AP819">
        <v>7.4168053393024813</v>
      </c>
      <c r="AQ819" t="s">
        <v>1791</v>
      </c>
    </row>
    <row r="820" spans="1:43" hidden="1" x14ac:dyDescent="0.2">
      <c r="A820" t="s">
        <v>1376</v>
      </c>
      <c r="B820" t="s">
        <v>1281</v>
      </c>
      <c r="C820" t="s">
        <v>1248</v>
      </c>
      <c r="D820" t="s">
        <v>1247</v>
      </c>
      <c r="F820" t="s">
        <v>1512</v>
      </c>
      <c r="G820" t="s">
        <v>1742</v>
      </c>
      <c r="H820" t="s">
        <v>1507</v>
      </c>
      <c r="I820" t="str">
        <f t="shared" si="12"/>
        <v>AZ18 WHT01_bigol1_overgrowth_prof_1</v>
      </c>
      <c r="K820" t="s">
        <v>1250</v>
      </c>
      <c r="L820" s="28">
        <v>44228</v>
      </c>
      <c r="P820">
        <v>50.296720000000001</v>
      </c>
      <c r="Q820">
        <v>39.159480000000002</v>
      </c>
      <c r="R820">
        <v>0.14227899999999999</v>
      </c>
      <c r="S820">
        <v>9.4200000000000006E-2</v>
      </c>
      <c r="T820">
        <v>7.8766259999999999</v>
      </c>
      <c r="V820">
        <v>1.7194000000000001E-2</v>
      </c>
      <c r="W820">
        <v>1.8623000000000001E-2</v>
      </c>
      <c r="X820">
        <v>1.1356E-2</v>
      </c>
      <c r="Y820">
        <v>0.119093</v>
      </c>
      <c r="Z820">
        <v>0.38229200000000002</v>
      </c>
      <c r="AA820">
        <v>98.117850000000004</v>
      </c>
      <c r="AB820" s="10">
        <v>91.924285085245089</v>
      </c>
      <c r="AD820">
        <v>-14473</v>
      </c>
      <c r="AE820">
        <v>-31823</v>
      </c>
      <c r="AF820">
        <v>-510</v>
      </c>
      <c r="AG820">
        <v>0.48</v>
      </c>
      <c r="AH820">
        <v>22.15</v>
      </c>
      <c r="AP820">
        <v>9.8857524833296679</v>
      </c>
      <c r="AQ820" t="s">
        <v>1791</v>
      </c>
    </row>
    <row r="821" spans="1:43" hidden="1" x14ac:dyDescent="0.2">
      <c r="A821" t="s">
        <v>1377</v>
      </c>
      <c r="B821" t="s">
        <v>1281</v>
      </c>
      <c r="C821" t="s">
        <v>1248</v>
      </c>
      <c r="D821" t="s">
        <v>1247</v>
      </c>
      <c r="F821" t="s">
        <v>1512</v>
      </c>
      <c r="G821" t="s">
        <v>1742</v>
      </c>
      <c r="H821" t="s">
        <v>1507</v>
      </c>
      <c r="I821" t="str">
        <f t="shared" si="12"/>
        <v>AZ18 WHT01_bigol1_overgrowth_prof_1</v>
      </c>
      <c r="K821" t="s">
        <v>1250</v>
      </c>
      <c r="L821" s="28">
        <v>44228</v>
      </c>
      <c r="P821">
        <v>50.552430000000001</v>
      </c>
      <c r="Q821">
        <v>39.54365</v>
      </c>
      <c r="R821">
        <v>0.147866</v>
      </c>
      <c r="S821">
        <v>8.0652000000000001E-2</v>
      </c>
      <c r="T821">
        <v>7.8723330000000002</v>
      </c>
      <c r="V821">
        <v>3.0172999999999998E-2</v>
      </c>
      <c r="W821">
        <v>8.5800000000000008E-3</v>
      </c>
      <c r="X821">
        <v>1.9025E-2</v>
      </c>
      <c r="Y821">
        <v>0.121438</v>
      </c>
      <c r="Z821">
        <v>0.38700499999999999</v>
      </c>
      <c r="AA821">
        <v>98.763149999999996</v>
      </c>
      <c r="AB821" s="10">
        <v>91.965884214412426</v>
      </c>
      <c r="AD821">
        <v>-14473</v>
      </c>
      <c r="AE821">
        <v>-31823</v>
      </c>
      <c r="AF821">
        <v>-510</v>
      </c>
      <c r="AG821">
        <v>0.69</v>
      </c>
      <c r="AH821">
        <v>19.68</v>
      </c>
      <c r="AP821">
        <v>12.364663534577774</v>
      </c>
      <c r="AQ821" t="s">
        <v>1791</v>
      </c>
    </row>
    <row r="822" spans="1:43" hidden="1" x14ac:dyDescent="0.2">
      <c r="A822" t="s">
        <v>1378</v>
      </c>
      <c r="B822" t="s">
        <v>1281</v>
      </c>
      <c r="C822" t="s">
        <v>1248</v>
      </c>
      <c r="D822" t="s">
        <v>1247</v>
      </c>
      <c r="F822" t="s">
        <v>1512</v>
      </c>
      <c r="G822" t="s">
        <v>1742</v>
      </c>
      <c r="H822" t="s">
        <v>1507</v>
      </c>
      <c r="I822" t="str">
        <f t="shared" si="12"/>
        <v>AZ18 WHT01_bigol1_overgrowth_prof_1</v>
      </c>
      <c r="K822" t="s">
        <v>1250</v>
      </c>
      <c r="L822" s="28">
        <v>44228</v>
      </c>
      <c r="P822">
        <v>50.57714</v>
      </c>
      <c r="Q822">
        <v>39.825130000000001</v>
      </c>
      <c r="R822">
        <v>0.15731700000000001</v>
      </c>
      <c r="S822">
        <v>7.4129E-2</v>
      </c>
      <c r="T822">
        <v>7.7307750000000004</v>
      </c>
      <c r="V822">
        <v>2.9977E-2</v>
      </c>
      <c r="W822">
        <v>8.8140000000000007E-3</v>
      </c>
      <c r="X822">
        <v>2.1524000000000001E-2</v>
      </c>
      <c r="Y822">
        <v>0.11293300000000001</v>
      </c>
      <c r="Z822">
        <v>0.40191100000000002</v>
      </c>
      <c r="AA822">
        <v>98.939660000000003</v>
      </c>
      <c r="AB822" s="10">
        <v>92.102491169932549</v>
      </c>
      <c r="AD822">
        <v>-14473</v>
      </c>
      <c r="AE822">
        <v>-31823</v>
      </c>
      <c r="AF822">
        <v>-510</v>
      </c>
      <c r="AG822">
        <v>0.9</v>
      </c>
      <c r="AH822">
        <v>17.22</v>
      </c>
      <c r="AP822">
        <v>14.833610678604961</v>
      </c>
      <c r="AQ822" t="s">
        <v>1791</v>
      </c>
    </row>
    <row r="823" spans="1:43" hidden="1" x14ac:dyDescent="0.2">
      <c r="A823" t="s">
        <v>1379</v>
      </c>
      <c r="B823" t="s">
        <v>1281</v>
      </c>
      <c r="C823" t="s">
        <v>1248</v>
      </c>
      <c r="D823" t="s">
        <v>1247</v>
      </c>
      <c r="F823" t="s">
        <v>1512</v>
      </c>
      <c r="G823" t="s">
        <v>1742</v>
      </c>
      <c r="H823" t="s">
        <v>1507</v>
      </c>
      <c r="I823" t="str">
        <f t="shared" si="12"/>
        <v>AZ18 WHT01_bigol1_overgrowth_prof_1</v>
      </c>
      <c r="K823" t="s">
        <v>1250</v>
      </c>
      <c r="L823" s="28">
        <v>44228</v>
      </c>
      <c r="P823">
        <v>50.453690000000002</v>
      </c>
      <c r="Q823">
        <v>39.872790000000002</v>
      </c>
      <c r="R823">
        <v>0.16209699999999999</v>
      </c>
      <c r="S823">
        <v>8.4189E-2</v>
      </c>
      <c r="T823">
        <v>7.6785829999999997</v>
      </c>
      <c r="V823">
        <v>3.0866000000000001E-2</v>
      </c>
      <c r="W823">
        <v>8.2319999999999997E-3</v>
      </c>
      <c r="X823">
        <v>2.4028999999999998E-2</v>
      </c>
      <c r="Y823">
        <v>0.106778</v>
      </c>
      <c r="Z823">
        <v>0.39125100000000002</v>
      </c>
      <c r="AA823">
        <v>98.812489999999997</v>
      </c>
      <c r="AB823" s="10">
        <v>92.133930042607332</v>
      </c>
      <c r="AD823">
        <v>-14473</v>
      </c>
      <c r="AE823">
        <v>-31823</v>
      </c>
      <c r="AF823">
        <v>-510</v>
      </c>
      <c r="AG823">
        <v>1.1100000000000001</v>
      </c>
      <c r="AH823">
        <v>14.76</v>
      </c>
      <c r="AP823">
        <v>17.302557822632146</v>
      </c>
      <c r="AQ823" t="s">
        <v>1791</v>
      </c>
    </row>
    <row r="824" spans="1:43" hidden="1" x14ac:dyDescent="0.2">
      <c r="A824" t="s">
        <v>1380</v>
      </c>
      <c r="B824" t="s">
        <v>1281</v>
      </c>
      <c r="C824" t="s">
        <v>1248</v>
      </c>
      <c r="D824" t="s">
        <v>1247</v>
      </c>
      <c r="F824" t="s">
        <v>1512</v>
      </c>
      <c r="G824" t="s">
        <v>1742</v>
      </c>
      <c r="H824" t="s">
        <v>1507</v>
      </c>
      <c r="I824" t="str">
        <f t="shared" si="12"/>
        <v>AZ18 WHT01_bigol1_overgrowth_prof_1</v>
      </c>
      <c r="K824" t="s">
        <v>1250</v>
      </c>
      <c r="L824" s="28">
        <v>44228</v>
      </c>
      <c r="P824">
        <v>50.606369999999998</v>
      </c>
      <c r="Q824">
        <v>40.093670000000003</v>
      </c>
      <c r="R824">
        <v>0.14874699999999999</v>
      </c>
      <c r="S824">
        <v>8.0401E-2</v>
      </c>
      <c r="T824">
        <v>7.9661039999999996</v>
      </c>
      <c r="V824">
        <v>3.3577999999999997E-2</v>
      </c>
      <c r="W824">
        <v>9.6530000000000001E-3</v>
      </c>
      <c r="X824">
        <v>1.9872000000000001E-2</v>
      </c>
      <c r="Y824">
        <v>0.10445400000000001</v>
      </c>
      <c r="Z824">
        <v>0.38922800000000002</v>
      </c>
      <c r="AA824">
        <v>99.452079999999995</v>
      </c>
      <c r="AB824" s="10">
        <v>91.885911106506242</v>
      </c>
      <c r="AD824">
        <v>-14473</v>
      </c>
      <c r="AE824">
        <v>-31823</v>
      </c>
      <c r="AF824">
        <v>-510</v>
      </c>
      <c r="AG824">
        <v>1.32</v>
      </c>
      <c r="AH824">
        <v>12.3</v>
      </c>
      <c r="AP824">
        <v>19.771504966659332</v>
      </c>
      <c r="AQ824" t="s">
        <v>1791</v>
      </c>
    </row>
    <row r="825" spans="1:43" hidden="1" x14ac:dyDescent="0.2">
      <c r="A825" t="s">
        <v>1381</v>
      </c>
      <c r="B825" t="s">
        <v>1281</v>
      </c>
      <c r="C825" t="s">
        <v>1248</v>
      </c>
      <c r="D825" t="s">
        <v>1247</v>
      </c>
      <c r="F825" t="s">
        <v>1512</v>
      </c>
      <c r="G825" t="s">
        <v>1742</v>
      </c>
      <c r="H825" t="s">
        <v>1507</v>
      </c>
      <c r="I825" t="str">
        <f t="shared" si="12"/>
        <v>AZ18 WHT01_bigol1_overgrowth_prof_1</v>
      </c>
      <c r="K825" t="s">
        <v>1250</v>
      </c>
      <c r="L825" s="28">
        <v>44228</v>
      </c>
      <c r="P825">
        <v>50.453319999999998</v>
      </c>
      <c r="Q825">
        <v>40.198590000000003</v>
      </c>
      <c r="R825">
        <v>0.150084</v>
      </c>
      <c r="S825">
        <v>7.3977000000000001E-2</v>
      </c>
      <c r="T825">
        <v>7.8883239999999999</v>
      </c>
      <c r="V825">
        <v>3.3902000000000002E-2</v>
      </c>
      <c r="W825">
        <v>5.5129999999999997E-3</v>
      </c>
      <c r="X825">
        <v>1.7635000000000001E-2</v>
      </c>
      <c r="Y825">
        <v>0.110696</v>
      </c>
      <c r="Z825">
        <v>0.39250299999999999</v>
      </c>
      <c r="AA825">
        <v>99.324539999999999</v>
      </c>
      <c r="AB825" s="10">
        <v>91.936341704632</v>
      </c>
      <c r="AD825">
        <v>-14473</v>
      </c>
      <c r="AE825">
        <v>-31823</v>
      </c>
      <c r="AF825">
        <v>-510</v>
      </c>
      <c r="AG825">
        <v>1.53</v>
      </c>
      <c r="AH825">
        <v>9.83</v>
      </c>
      <c r="AP825">
        <v>22.25041601790744</v>
      </c>
      <c r="AQ825" t="s">
        <v>1791</v>
      </c>
    </row>
    <row r="826" spans="1:43" hidden="1" x14ac:dyDescent="0.2">
      <c r="A826" t="s">
        <v>1382</v>
      </c>
      <c r="B826" t="s">
        <v>1281</v>
      </c>
      <c r="C826" t="s">
        <v>1248</v>
      </c>
      <c r="D826" t="s">
        <v>1247</v>
      </c>
      <c r="F826" t="s">
        <v>1512</v>
      </c>
      <c r="G826" t="s">
        <v>1742</v>
      </c>
      <c r="H826" t="s">
        <v>1507</v>
      </c>
      <c r="I826" t="str">
        <f t="shared" si="12"/>
        <v>AZ18 WHT01_bigol1_overgrowth_prof_1</v>
      </c>
      <c r="K826" t="s">
        <v>1250</v>
      </c>
      <c r="L826" s="28">
        <v>44228</v>
      </c>
      <c r="P826">
        <v>50.470599999999997</v>
      </c>
      <c r="Q826">
        <v>40.09534</v>
      </c>
      <c r="R826">
        <v>0.13739000000000001</v>
      </c>
      <c r="S826">
        <v>6.7755999999999997E-2</v>
      </c>
      <c r="T826">
        <v>8.1707940000000008</v>
      </c>
      <c r="V826">
        <v>3.4840999999999997E-2</v>
      </c>
      <c r="W826">
        <v>6.1460000000000004E-3</v>
      </c>
      <c r="X826">
        <v>2.1191999999999999E-2</v>
      </c>
      <c r="Y826">
        <v>0.11734899999999999</v>
      </c>
      <c r="Z826">
        <v>0.38447100000000001</v>
      </c>
      <c r="AA826">
        <v>99.505870000000002</v>
      </c>
      <c r="AB826" s="10">
        <v>91.674251678529984</v>
      </c>
      <c r="AD826">
        <v>-14473</v>
      </c>
      <c r="AE826">
        <v>-31823</v>
      </c>
      <c r="AF826">
        <v>-510</v>
      </c>
      <c r="AG826">
        <v>1.74</v>
      </c>
      <c r="AH826">
        <v>7.37</v>
      </c>
      <c r="AP826">
        <v>24.719363161934627</v>
      </c>
      <c r="AQ826" t="s">
        <v>1791</v>
      </c>
    </row>
    <row r="827" spans="1:43" hidden="1" x14ac:dyDescent="0.2">
      <c r="A827" t="s">
        <v>1383</v>
      </c>
      <c r="B827" t="s">
        <v>1281</v>
      </c>
      <c r="C827" t="s">
        <v>1248</v>
      </c>
      <c r="D827" t="s">
        <v>1247</v>
      </c>
      <c r="F827" t="s">
        <v>1512</v>
      </c>
      <c r="G827" t="s">
        <v>1742</v>
      </c>
      <c r="H827" t="s">
        <v>1507</v>
      </c>
      <c r="I827" t="str">
        <f t="shared" si="12"/>
        <v>AZ18 WHT01_bigol1_overgrowth_prof_1</v>
      </c>
      <c r="K827" t="s">
        <v>1250</v>
      </c>
      <c r="L827" s="28">
        <v>44228</v>
      </c>
      <c r="P827">
        <v>50.30639</v>
      </c>
      <c r="Q827">
        <v>40.229819999999997</v>
      </c>
      <c r="R827">
        <v>0.12615499999999999</v>
      </c>
      <c r="S827">
        <v>5.8576999999999997E-2</v>
      </c>
      <c r="T827">
        <v>8.2988929999999996</v>
      </c>
      <c r="V827">
        <v>1.9425000000000001E-2</v>
      </c>
      <c r="W827">
        <v>5.2589999999999998E-3</v>
      </c>
      <c r="X827">
        <v>1.2825E-2</v>
      </c>
      <c r="Y827">
        <v>0.120265</v>
      </c>
      <c r="Z827">
        <v>0.38864100000000001</v>
      </c>
      <c r="AA827">
        <v>99.566249999999997</v>
      </c>
      <c r="AB827" s="10">
        <v>91.52951703551571</v>
      </c>
      <c r="AD827">
        <v>-14473</v>
      </c>
      <c r="AE827">
        <v>-31823</v>
      </c>
      <c r="AF827">
        <v>-510</v>
      </c>
      <c r="AG827">
        <v>1.95</v>
      </c>
      <c r="AH827">
        <v>4.91</v>
      </c>
      <c r="AP827">
        <v>27.188310305961814</v>
      </c>
    </row>
    <row r="828" spans="1:43" hidden="1" x14ac:dyDescent="0.2">
      <c r="A828" t="s">
        <v>1384</v>
      </c>
      <c r="B828" t="s">
        <v>1281</v>
      </c>
      <c r="C828" t="s">
        <v>1248</v>
      </c>
      <c r="D828" t="s">
        <v>1247</v>
      </c>
      <c r="F828" t="s">
        <v>1512</v>
      </c>
      <c r="G828" t="s">
        <v>1742</v>
      </c>
      <c r="H828" t="s">
        <v>1507</v>
      </c>
      <c r="I828" t="str">
        <f t="shared" si="12"/>
        <v>AZ18 WHT01_bigol1_overgrowth_prof_1</v>
      </c>
      <c r="K828" t="s">
        <v>1250</v>
      </c>
      <c r="L828" s="28">
        <v>44228</v>
      </c>
      <c r="P828">
        <v>50.044989999999999</v>
      </c>
      <c r="Q828">
        <v>40.340350000000001</v>
      </c>
      <c r="R828">
        <v>0.116177</v>
      </c>
      <c r="S828">
        <v>5.8307999999999999E-2</v>
      </c>
      <c r="T828">
        <v>8.5568240000000007</v>
      </c>
      <c r="V828">
        <v>1.9654000000000001E-2</v>
      </c>
      <c r="W828">
        <v>9.273E-3</v>
      </c>
      <c r="X828">
        <v>1.4777999999999999E-2</v>
      </c>
      <c r="Y828">
        <v>0.12466000000000001</v>
      </c>
      <c r="Z828">
        <v>0.37811</v>
      </c>
      <c r="AA828">
        <v>99.663120000000006</v>
      </c>
      <c r="AB828" s="10">
        <v>91.24766893294229</v>
      </c>
      <c r="AD828">
        <v>-14473</v>
      </c>
      <c r="AE828">
        <v>-31823</v>
      </c>
      <c r="AF828">
        <v>-510</v>
      </c>
      <c r="AG828">
        <v>2.16</v>
      </c>
      <c r="AH828">
        <v>2.44</v>
      </c>
      <c r="AP828">
        <v>29.667221357209922</v>
      </c>
    </row>
    <row r="829" spans="1:43" hidden="1" x14ac:dyDescent="0.2">
      <c r="A829" t="s">
        <v>1385</v>
      </c>
      <c r="B829" t="s">
        <v>1281</v>
      </c>
      <c r="C829" t="s">
        <v>1248</v>
      </c>
      <c r="D829" t="s">
        <v>1247</v>
      </c>
      <c r="F829" t="s">
        <v>1512</v>
      </c>
      <c r="G829" t="s">
        <v>1742</v>
      </c>
      <c r="H829" t="s">
        <v>1507</v>
      </c>
      <c r="I829" t="str">
        <f t="shared" si="12"/>
        <v>AZ18 WHT01_bigol1_overgrowth_prof_1</v>
      </c>
      <c r="K829" t="s">
        <v>1250</v>
      </c>
      <c r="L829" s="28">
        <v>44228</v>
      </c>
      <c r="P829">
        <v>50.092590000000001</v>
      </c>
      <c r="Q829">
        <v>40.551369999999999</v>
      </c>
      <c r="R829">
        <v>0.109572</v>
      </c>
      <c r="S829">
        <v>5.3517000000000002E-2</v>
      </c>
      <c r="T829">
        <v>8.8706230000000001</v>
      </c>
      <c r="V829">
        <v>2.0074000000000002E-2</v>
      </c>
      <c r="W829">
        <v>6.7229999999999998E-3</v>
      </c>
      <c r="X829">
        <v>1.6572E-2</v>
      </c>
      <c r="Y829">
        <v>0.12751999999999999</v>
      </c>
      <c r="Z829">
        <v>0.37242700000000001</v>
      </c>
      <c r="AA829">
        <v>100.221</v>
      </c>
      <c r="AB829" s="10">
        <v>90.963548074860981</v>
      </c>
      <c r="AD829">
        <v>-14473</v>
      </c>
      <c r="AE829">
        <v>-31823</v>
      </c>
      <c r="AF829">
        <v>-510</v>
      </c>
      <c r="AG829">
        <v>2.37</v>
      </c>
      <c r="AH829">
        <v>-0.02</v>
      </c>
      <c r="AP829">
        <v>32.136168501237108</v>
      </c>
    </row>
    <row r="830" spans="1:43" hidden="1" x14ac:dyDescent="0.2">
      <c r="A830" t="s">
        <v>1386</v>
      </c>
      <c r="B830" t="s">
        <v>1281</v>
      </c>
      <c r="C830" t="s">
        <v>1248</v>
      </c>
      <c r="D830" t="s">
        <v>1247</v>
      </c>
      <c r="F830" t="s">
        <v>1512</v>
      </c>
      <c r="G830" t="s">
        <v>1742</v>
      </c>
      <c r="H830" t="s">
        <v>1507</v>
      </c>
      <c r="I830" t="str">
        <f t="shared" si="12"/>
        <v>AZ18 WHT01_bigol1_overgrowth_prof_1</v>
      </c>
      <c r="K830" t="s">
        <v>1250</v>
      </c>
      <c r="L830" s="28">
        <v>44228</v>
      </c>
      <c r="P830">
        <v>49.920020000000001</v>
      </c>
      <c r="Q830">
        <v>40.418259999999997</v>
      </c>
      <c r="R830">
        <v>9.4795000000000004E-2</v>
      </c>
      <c r="S830">
        <v>4.0677999999999999E-2</v>
      </c>
      <c r="T830">
        <v>8.8993889999999993</v>
      </c>
      <c r="V830">
        <v>1.5996E-2</v>
      </c>
      <c r="W830">
        <v>2.2655000000000002E-2</v>
      </c>
      <c r="X830">
        <v>1.4333E-2</v>
      </c>
      <c r="Y830">
        <v>0.132663</v>
      </c>
      <c r="Z830">
        <v>0.37382700000000002</v>
      </c>
      <c r="AA830">
        <v>99.932630000000003</v>
      </c>
      <c r="AB830" s="10">
        <v>90.908417026952023</v>
      </c>
      <c r="AD830">
        <v>-14473</v>
      </c>
      <c r="AE830">
        <v>-31823</v>
      </c>
      <c r="AF830">
        <v>-510</v>
      </c>
      <c r="AG830">
        <v>2.58</v>
      </c>
      <c r="AH830">
        <v>-2.48</v>
      </c>
      <c r="AP830">
        <v>34.605115645264291</v>
      </c>
    </row>
    <row r="831" spans="1:43" hidden="1" x14ac:dyDescent="0.2">
      <c r="A831" t="s">
        <v>1387</v>
      </c>
      <c r="B831" t="s">
        <v>1281</v>
      </c>
      <c r="C831" t="s">
        <v>1248</v>
      </c>
      <c r="D831" t="s">
        <v>1247</v>
      </c>
      <c r="F831" t="s">
        <v>1512</v>
      </c>
      <c r="G831" t="s">
        <v>1742</v>
      </c>
      <c r="H831" t="s">
        <v>1507</v>
      </c>
      <c r="I831" t="str">
        <f t="shared" si="12"/>
        <v>AZ18 WHT01_bigol1_overgrowth_prof_1</v>
      </c>
      <c r="K831" t="s">
        <v>1250</v>
      </c>
      <c r="L831" s="28">
        <v>44228</v>
      </c>
      <c r="P831">
        <v>49.82403</v>
      </c>
      <c r="Q831">
        <v>40.530720000000002</v>
      </c>
      <c r="R831">
        <v>8.8041999999999995E-2</v>
      </c>
      <c r="S831">
        <v>3.5144000000000002E-2</v>
      </c>
      <c r="T831">
        <v>9.0628189999999993</v>
      </c>
      <c r="V831">
        <v>9.3670000000000003E-3</v>
      </c>
      <c r="W831">
        <v>2.3913E-2</v>
      </c>
      <c r="X831">
        <v>1.0506E-2</v>
      </c>
      <c r="Y831">
        <v>0.135412</v>
      </c>
      <c r="Z831">
        <v>0.36881399999999998</v>
      </c>
      <c r="AA831">
        <v>100.08880000000001</v>
      </c>
      <c r="AB831" s="10">
        <v>90.740730694024734</v>
      </c>
      <c r="AD831">
        <v>-14473</v>
      </c>
      <c r="AE831">
        <v>-31823</v>
      </c>
      <c r="AF831">
        <v>-510</v>
      </c>
      <c r="AG831">
        <v>2.79</v>
      </c>
      <c r="AH831">
        <v>-4.95</v>
      </c>
      <c r="AP831">
        <v>37.084026696512396</v>
      </c>
    </row>
    <row r="832" spans="1:43" hidden="1" x14ac:dyDescent="0.2">
      <c r="A832" t="s">
        <v>1388</v>
      </c>
      <c r="B832" t="s">
        <v>1281</v>
      </c>
      <c r="C832" t="s">
        <v>1248</v>
      </c>
      <c r="D832" t="s">
        <v>1247</v>
      </c>
      <c r="F832" t="s">
        <v>1512</v>
      </c>
      <c r="G832" t="s">
        <v>1742</v>
      </c>
      <c r="H832" t="s">
        <v>1507</v>
      </c>
      <c r="I832" t="str">
        <f t="shared" si="12"/>
        <v>AZ18 WHT01_bigol1_overgrowth_prof_1</v>
      </c>
      <c r="K832" t="s">
        <v>1250</v>
      </c>
      <c r="L832" s="28">
        <v>44228</v>
      </c>
      <c r="P832">
        <v>49.458710000000004</v>
      </c>
      <c r="Q832">
        <v>40.784280000000003</v>
      </c>
      <c r="R832">
        <v>7.5134999999999993E-2</v>
      </c>
      <c r="S832">
        <v>3.9863999999999997E-2</v>
      </c>
      <c r="T832">
        <v>9.2461330000000004</v>
      </c>
      <c r="V832">
        <v>9.9179999999999997E-3</v>
      </c>
      <c r="W832">
        <v>2.3434E-2</v>
      </c>
      <c r="X832">
        <v>1.2666999999999999E-2</v>
      </c>
      <c r="Y832">
        <v>0.134464</v>
      </c>
      <c r="Z832">
        <v>0.36832799999999999</v>
      </c>
      <c r="AA832">
        <v>100.1529</v>
      </c>
      <c r="AB832" s="10">
        <v>90.508066197525878</v>
      </c>
      <c r="AD832">
        <v>-14473</v>
      </c>
      <c r="AE832">
        <v>-31823</v>
      </c>
      <c r="AF832">
        <v>-510</v>
      </c>
      <c r="AG832">
        <v>3</v>
      </c>
      <c r="AH832">
        <v>-7.41</v>
      </c>
      <c r="AP832">
        <v>39.552973840539579</v>
      </c>
    </row>
    <row r="833" spans="1:43" hidden="1" x14ac:dyDescent="0.2">
      <c r="A833" t="s">
        <v>1389</v>
      </c>
      <c r="B833" t="s">
        <v>1281</v>
      </c>
      <c r="C833" t="s">
        <v>1248</v>
      </c>
      <c r="D833" t="s">
        <v>1247</v>
      </c>
      <c r="F833" t="s">
        <v>1512</v>
      </c>
      <c r="G833" t="s">
        <v>1742</v>
      </c>
      <c r="H833" t="s">
        <v>1507</v>
      </c>
      <c r="I833" t="str">
        <f t="shared" si="12"/>
        <v>AZ18 WHT01_bigol1_overgrowth_prof_1</v>
      </c>
      <c r="K833" t="s">
        <v>1250</v>
      </c>
      <c r="L833" s="28">
        <v>44228</v>
      </c>
      <c r="P833">
        <v>49.403449999999999</v>
      </c>
      <c r="Q833">
        <v>40.534730000000003</v>
      </c>
      <c r="R833">
        <v>7.1746000000000004E-2</v>
      </c>
      <c r="S833">
        <v>2.4077000000000001E-2</v>
      </c>
      <c r="T833">
        <v>9.417961</v>
      </c>
      <c r="V833">
        <v>9.6690000000000005E-3</v>
      </c>
      <c r="W833">
        <v>2.9132000000000002E-2</v>
      </c>
      <c r="X833">
        <v>1.3044999999999999E-2</v>
      </c>
      <c r="Y833">
        <v>0.14269000000000001</v>
      </c>
      <c r="Z833">
        <v>0.37559399999999998</v>
      </c>
      <c r="AA833">
        <v>100.02209999999999</v>
      </c>
      <c r="AB833" s="10">
        <v>90.338943632556578</v>
      </c>
      <c r="AD833">
        <v>-14473</v>
      </c>
      <c r="AE833">
        <v>-31823</v>
      </c>
      <c r="AF833">
        <v>-510</v>
      </c>
      <c r="AG833">
        <v>3.21</v>
      </c>
      <c r="AH833">
        <v>-9.8699999999999992</v>
      </c>
      <c r="AP833">
        <v>42.021920984566762</v>
      </c>
    </row>
    <row r="834" spans="1:43" hidden="1" x14ac:dyDescent="0.2">
      <c r="A834" t="s">
        <v>1390</v>
      </c>
      <c r="B834" t="s">
        <v>1281</v>
      </c>
      <c r="C834" t="s">
        <v>1248</v>
      </c>
      <c r="D834" t="s">
        <v>1247</v>
      </c>
      <c r="F834" t="s">
        <v>1512</v>
      </c>
      <c r="G834" t="s">
        <v>1742</v>
      </c>
      <c r="H834" t="s">
        <v>1507</v>
      </c>
      <c r="I834" t="str">
        <f t="shared" si="12"/>
        <v>AZ18 WHT01_bigol1_overgrowth_prof_1</v>
      </c>
      <c r="K834" t="s">
        <v>1250</v>
      </c>
      <c r="L834" s="28">
        <v>44228</v>
      </c>
      <c r="P834">
        <v>49.432220000000001</v>
      </c>
      <c r="Q834">
        <v>40.700099999999999</v>
      </c>
      <c r="R834">
        <v>6.5893999999999994E-2</v>
      </c>
      <c r="S834">
        <v>2.9926000000000001E-2</v>
      </c>
      <c r="T834">
        <v>9.6989190000000001</v>
      </c>
      <c r="V834">
        <v>1.0382000000000001E-2</v>
      </c>
      <c r="W834">
        <v>2.8431999999999999E-2</v>
      </c>
      <c r="X834">
        <v>1.1686E-2</v>
      </c>
      <c r="Y834">
        <v>0.141128</v>
      </c>
      <c r="Z834">
        <v>0.38344099999999998</v>
      </c>
      <c r="AA834">
        <v>100.5021</v>
      </c>
      <c r="AB834" s="10">
        <v>90.08452430976584</v>
      </c>
      <c r="AD834">
        <v>-14473</v>
      </c>
      <c r="AE834">
        <v>-31823</v>
      </c>
      <c r="AF834">
        <v>-510</v>
      </c>
      <c r="AG834">
        <v>3.42</v>
      </c>
      <c r="AH834">
        <v>-12.34</v>
      </c>
      <c r="AP834">
        <v>44.500832035814874</v>
      </c>
      <c r="AQ834" t="s">
        <v>53</v>
      </c>
    </row>
    <row r="835" spans="1:43" hidden="1" x14ac:dyDescent="0.2">
      <c r="A835" t="s">
        <v>1391</v>
      </c>
      <c r="B835" t="s">
        <v>1281</v>
      </c>
      <c r="C835" t="s">
        <v>1248</v>
      </c>
      <c r="D835" t="s">
        <v>1247</v>
      </c>
      <c r="F835" t="s">
        <v>1512</v>
      </c>
      <c r="G835" t="s">
        <v>1742</v>
      </c>
      <c r="H835" t="s">
        <v>1507</v>
      </c>
      <c r="I835" t="str">
        <f t="shared" ref="I835:I898" si="13">_xlfn.CONCAT(K835,"_",F835,"_",H835)</f>
        <v>AZ18 WHT01_bigol1_overgrowth_prof_1</v>
      </c>
      <c r="K835" t="s">
        <v>1250</v>
      </c>
      <c r="L835" s="28">
        <v>44228</v>
      </c>
      <c r="P835">
        <v>49.168390000000002</v>
      </c>
      <c r="Q835">
        <v>40.698729999999998</v>
      </c>
      <c r="R835">
        <v>6.2603000000000006E-2</v>
      </c>
      <c r="S835">
        <v>3.0530000000000002E-2</v>
      </c>
      <c r="T835">
        <v>9.6756469999999997</v>
      </c>
      <c r="V835">
        <v>8.7100000000000007E-3</v>
      </c>
      <c r="W835">
        <v>2.8035000000000001E-2</v>
      </c>
      <c r="X835">
        <v>9.7020000000000006E-3</v>
      </c>
      <c r="Y835">
        <v>0.14290800000000001</v>
      </c>
      <c r="Z835">
        <v>0.37643599999999999</v>
      </c>
      <c r="AA835">
        <v>100.2017</v>
      </c>
      <c r="AB835" s="10">
        <v>90.058154344980224</v>
      </c>
      <c r="AD835">
        <v>-14473</v>
      </c>
      <c r="AE835">
        <v>-31823</v>
      </c>
      <c r="AF835">
        <v>-510</v>
      </c>
      <c r="AG835">
        <v>3.63</v>
      </c>
      <c r="AH835">
        <v>-14.8</v>
      </c>
      <c r="AP835">
        <v>46.969779179842064</v>
      </c>
      <c r="AQ835" t="s">
        <v>53</v>
      </c>
    </row>
    <row r="836" spans="1:43" hidden="1" x14ac:dyDescent="0.2">
      <c r="A836" t="s">
        <v>1392</v>
      </c>
      <c r="B836" t="s">
        <v>1281</v>
      </c>
      <c r="C836" t="s">
        <v>1248</v>
      </c>
      <c r="D836" t="s">
        <v>1247</v>
      </c>
      <c r="F836" t="s">
        <v>1512</v>
      </c>
      <c r="G836" t="s">
        <v>1742</v>
      </c>
      <c r="H836" t="s">
        <v>1507</v>
      </c>
      <c r="I836" t="str">
        <f t="shared" si="13"/>
        <v>AZ18 WHT01_bigol1_overgrowth_prof_1</v>
      </c>
      <c r="K836" t="s">
        <v>1250</v>
      </c>
      <c r="L836" s="28">
        <v>44228</v>
      </c>
      <c r="P836">
        <v>49.026220000000002</v>
      </c>
      <c r="Q836">
        <v>40.623980000000003</v>
      </c>
      <c r="R836">
        <v>6.1827E-2</v>
      </c>
      <c r="S836">
        <v>2.4473000000000002E-2</v>
      </c>
      <c r="T836">
        <v>9.7903749999999992</v>
      </c>
      <c r="V836">
        <v>8.4130000000000003E-3</v>
      </c>
      <c r="W836">
        <v>2.7848000000000001E-2</v>
      </c>
      <c r="X836">
        <v>7.5880000000000001E-3</v>
      </c>
      <c r="Y836">
        <v>0.14156199999999999</v>
      </c>
      <c r="Z836">
        <v>0.36851400000000001</v>
      </c>
      <c r="AA836">
        <v>100.0808</v>
      </c>
      <c r="AB836" s="10">
        <v>89.925908118928007</v>
      </c>
      <c r="AD836">
        <v>-14473</v>
      </c>
      <c r="AE836">
        <v>-31823</v>
      </c>
      <c r="AF836">
        <v>-510</v>
      </c>
      <c r="AG836">
        <v>3.84</v>
      </c>
      <c r="AH836">
        <v>-17.260000000000002</v>
      </c>
      <c r="AP836">
        <v>49.438726323869254</v>
      </c>
      <c r="AQ836" t="s">
        <v>53</v>
      </c>
    </row>
    <row r="837" spans="1:43" hidden="1" x14ac:dyDescent="0.2">
      <c r="A837" t="s">
        <v>1393</v>
      </c>
      <c r="B837" t="s">
        <v>1281</v>
      </c>
      <c r="C837" t="s">
        <v>1248</v>
      </c>
      <c r="D837" t="s">
        <v>1247</v>
      </c>
      <c r="F837" t="s">
        <v>1512</v>
      </c>
      <c r="G837" t="s">
        <v>1742</v>
      </c>
      <c r="H837" t="s">
        <v>1507</v>
      </c>
      <c r="I837" t="str">
        <f t="shared" si="13"/>
        <v>AZ18 WHT01_bigol1_overgrowth_prof_1</v>
      </c>
      <c r="K837" t="s">
        <v>1250</v>
      </c>
      <c r="L837" s="28">
        <v>44228</v>
      </c>
      <c r="P837">
        <v>48.990600000000001</v>
      </c>
      <c r="Q837">
        <v>40.425080000000001</v>
      </c>
      <c r="R837">
        <v>6.3639000000000001E-2</v>
      </c>
      <c r="S837">
        <v>2.6905999999999999E-2</v>
      </c>
      <c r="T837">
        <v>10.007720000000001</v>
      </c>
      <c r="V837">
        <v>8.8920000000000006E-3</v>
      </c>
      <c r="W837">
        <v>2.8538999999999998E-2</v>
      </c>
      <c r="X837">
        <v>9.4120000000000002E-3</v>
      </c>
      <c r="Y837">
        <v>0.136654</v>
      </c>
      <c r="Z837">
        <v>0.37356299999999998</v>
      </c>
      <c r="AA837">
        <v>100.071</v>
      </c>
      <c r="AB837" s="10">
        <v>89.718541635481188</v>
      </c>
      <c r="AD837">
        <v>-14473</v>
      </c>
      <c r="AE837">
        <v>-31823</v>
      </c>
      <c r="AF837">
        <v>-510</v>
      </c>
      <c r="AG837">
        <v>4.05</v>
      </c>
      <c r="AH837">
        <v>-19.72</v>
      </c>
      <c r="AP837">
        <v>51.907673467896437</v>
      </c>
      <c r="AQ837" t="s">
        <v>53</v>
      </c>
    </row>
    <row r="838" spans="1:43" hidden="1" x14ac:dyDescent="0.2">
      <c r="A838" t="s">
        <v>1394</v>
      </c>
      <c r="B838" t="s">
        <v>1281</v>
      </c>
      <c r="C838" t="s">
        <v>1248</v>
      </c>
      <c r="D838" t="s">
        <v>1247</v>
      </c>
      <c r="F838" t="s">
        <v>1512</v>
      </c>
      <c r="G838" t="s">
        <v>1742</v>
      </c>
      <c r="H838" t="s">
        <v>1507</v>
      </c>
      <c r="I838" t="str">
        <f t="shared" si="13"/>
        <v>AZ18 WHT01_bigol1_overgrowth_prof_1</v>
      </c>
      <c r="K838" t="s">
        <v>1250</v>
      </c>
      <c r="L838" s="28">
        <v>44228</v>
      </c>
      <c r="P838">
        <v>48.600790000000003</v>
      </c>
      <c r="Q838">
        <v>40.55039</v>
      </c>
      <c r="R838">
        <v>5.5867E-2</v>
      </c>
      <c r="S838">
        <v>1.8238000000000001E-2</v>
      </c>
      <c r="T838">
        <v>9.9769360000000002</v>
      </c>
      <c r="V838">
        <v>6.6439999999999997E-3</v>
      </c>
      <c r="W838">
        <v>2.3025E-2</v>
      </c>
      <c r="X838">
        <v>1.2342000000000001E-2</v>
      </c>
      <c r="Y838">
        <v>0.14884700000000001</v>
      </c>
      <c r="Z838">
        <v>0.36527100000000001</v>
      </c>
      <c r="AA838">
        <v>99.758349999999993</v>
      </c>
      <c r="AB838" s="10">
        <v>89.673184488290772</v>
      </c>
      <c r="AD838">
        <v>-14473</v>
      </c>
      <c r="AE838">
        <v>-31823</v>
      </c>
      <c r="AF838">
        <v>-510</v>
      </c>
      <c r="AG838">
        <v>4.26</v>
      </c>
      <c r="AH838">
        <v>-22.19</v>
      </c>
      <c r="AP838">
        <v>54.386584519144549</v>
      </c>
      <c r="AQ838" t="s">
        <v>53</v>
      </c>
    </row>
    <row r="839" spans="1:43" hidden="1" x14ac:dyDescent="0.2">
      <c r="A839" t="s">
        <v>1395</v>
      </c>
      <c r="B839" t="s">
        <v>1281</v>
      </c>
      <c r="C839" t="s">
        <v>1248</v>
      </c>
      <c r="D839" t="s">
        <v>1247</v>
      </c>
      <c r="F839" t="s">
        <v>1512</v>
      </c>
      <c r="G839" t="s">
        <v>1742</v>
      </c>
      <c r="H839" t="s">
        <v>1507</v>
      </c>
      <c r="I839" t="str">
        <f t="shared" si="13"/>
        <v>AZ18 WHT01_bigol1_overgrowth_prof_1</v>
      </c>
      <c r="K839" t="s">
        <v>1250</v>
      </c>
      <c r="L839" s="28">
        <v>44228</v>
      </c>
      <c r="P839">
        <v>48.662350000000004</v>
      </c>
      <c r="Q839">
        <v>40.547600000000003</v>
      </c>
      <c r="R839">
        <v>5.4863000000000002E-2</v>
      </c>
      <c r="S839">
        <v>2.5971000000000001E-2</v>
      </c>
      <c r="T839">
        <v>9.9022629999999996</v>
      </c>
      <c r="V839">
        <v>6.9509999999999997E-3</v>
      </c>
      <c r="W839">
        <v>2.3737000000000001E-2</v>
      </c>
      <c r="X839">
        <v>8.9009999999999992E-3</v>
      </c>
      <c r="Y839">
        <v>0.14732200000000001</v>
      </c>
      <c r="Z839">
        <v>0.36089700000000002</v>
      </c>
      <c r="AA839">
        <v>99.740830000000003</v>
      </c>
      <c r="AB839" s="10">
        <v>89.754190612104154</v>
      </c>
      <c r="AD839">
        <v>-14473</v>
      </c>
      <c r="AE839">
        <v>-31823</v>
      </c>
      <c r="AF839">
        <v>-510</v>
      </c>
      <c r="AG839">
        <v>4.47</v>
      </c>
      <c r="AH839">
        <v>-24.65</v>
      </c>
      <c r="AP839">
        <v>56.855531663171732</v>
      </c>
      <c r="AQ839" t="s">
        <v>53</v>
      </c>
    </row>
    <row r="840" spans="1:43" hidden="1" x14ac:dyDescent="0.2">
      <c r="A840" t="s">
        <v>1396</v>
      </c>
      <c r="B840" t="s">
        <v>1281</v>
      </c>
      <c r="C840" t="s">
        <v>1248</v>
      </c>
      <c r="D840" t="s">
        <v>1247</v>
      </c>
      <c r="F840" t="s">
        <v>1512</v>
      </c>
      <c r="G840" t="s">
        <v>1742</v>
      </c>
      <c r="H840" t="s">
        <v>1507</v>
      </c>
      <c r="I840" t="str">
        <f t="shared" si="13"/>
        <v>AZ18 WHT01_bigol1_overgrowth_prof_1</v>
      </c>
      <c r="K840" t="s">
        <v>1250</v>
      </c>
      <c r="L840" s="28">
        <v>44228</v>
      </c>
      <c r="P840">
        <v>48.565719999999999</v>
      </c>
      <c r="Q840">
        <v>40.697620000000001</v>
      </c>
      <c r="R840">
        <v>5.3964999999999999E-2</v>
      </c>
      <c r="S840">
        <v>1.5110999999999999E-2</v>
      </c>
      <c r="T840">
        <v>9.9743790000000008</v>
      </c>
      <c r="V840">
        <v>8.6009999999999993E-3</v>
      </c>
      <c r="W840">
        <v>2.5073000000000002E-2</v>
      </c>
      <c r="X840">
        <v>9.1570000000000002E-3</v>
      </c>
      <c r="Y840">
        <v>0.150807</v>
      </c>
      <c r="Z840">
        <v>0.35982799999999998</v>
      </c>
      <c r="AA840">
        <v>99.860249999999994</v>
      </c>
      <c r="AB840" s="10">
        <v>89.668871585068985</v>
      </c>
      <c r="AD840">
        <v>-14473</v>
      </c>
      <c r="AE840">
        <v>-31823</v>
      </c>
      <c r="AF840">
        <v>-510</v>
      </c>
      <c r="AG840">
        <v>4.68</v>
      </c>
      <c r="AH840">
        <v>-27.11</v>
      </c>
      <c r="AP840">
        <v>59.324478807198922</v>
      </c>
      <c r="AQ840" t="s">
        <v>53</v>
      </c>
    </row>
    <row r="841" spans="1:43" hidden="1" x14ac:dyDescent="0.2">
      <c r="A841" t="s">
        <v>1397</v>
      </c>
      <c r="B841" t="s">
        <v>1281</v>
      </c>
      <c r="C841" t="s">
        <v>1248</v>
      </c>
      <c r="D841" t="s">
        <v>1247</v>
      </c>
      <c r="F841" t="s">
        <v>1512</v>
      </c>
      <c r="G841" t="s">
        <v>1742</v>
      </c>
      <c r="H841" t="s">
        <v>1507</v>
      </c>
      <c r="I841" t="str">
        <f t="shared" si="13"/>
        <v>AZ18 WHT01_bigol1_overgrowth_prof_1</v>
      </c>
      <c r="K841" t="s">
        <v>1250</v>
      </c>
      <c r="L841" s="28">
        <v>44228</v>
      </c>
      <c r="P841">
        <v>48.45232</v>
      </c>
      <c r="Q841">
        <v>40.575690000000002</v>
      </c>
      <c r="R841">
        <v>5.5163999999999998E-2</v>
      </c>
      <c r="S841">
        <v>1.4404E-2</v>
      </c>
      <c r="T841">
        <v>9.9678989999999992</v>
      </c>
      <c r="V841">
        <v>8.3339999999999994E-3</v>
      </c>
      <c r="W841">
        <v>2.6695E-2</v>
      </c>
      <c r="X841">
        <v>9.7610000000000006E-3</v>
      </c>
      <c r="Y841">
        <v>0.147976</v>
      </c>
      <c r="Z841">
        <v>0.35893799999999998</v>
      </c>
      <c r="AA841">
        <v>99.617189999999994</v>
      </c>
      <c r="AB841" s="10">
        <v>89.653223469459903</v>
      </c>
      <c r="AC841" s="10">
        <f>AVERAGE(AB838:AB841)</f>
        <v>89.687367538730967</v>
      </c>
      <c r="AD841">
        <v>-14473</v>
      </c>
      <c r="AE841">
        <v>-31823</v>
      </c>
      <c r="AF841">
        <v>-510</v>
      </c>
      <c r="AG841">
        <v>4.8899999999999997</v>
      </c>
      <c r="AH841">
        <v>-29.58</v>
      </c>
      <c r="AP841">
        <v>61.803389858447026</v>
      </c>
      <c r="AQ841" t="s">
        <v>53</v>
      </c>
    </row>
    <row r="842" spans="1:43" hidden="1" x14ac:dyDescent="0.2">
      <c r="A842" t="s">
        <v>1398</v>
      </c>
      <c r="B842" t="s">
        <v>1281</v>
      </c>
      <c r="C842" t="s">
        <v>1248</v>
      </c>
      <c r="D842" t="s">
        <v>1247</v>
      </c>
      <c r="F842" t="s">
        <v>1512</v>
      </c>
      <c r="G842" t="s">
        <v>1742</v>
      </c>
      <c r="H842" t="s">
        <v>1507</v>
      </c>
      <c r="I842" t="str">
        <f t="shared" si="13"/>
        <v>AZ18 WHT01_bigol1_overgrowth_prof_1</v>
      </c>
      <c r="K842" t="s">
        <v>1250</v>
      </c>
      <c r="L842" s="28">
        <v>44228</v>
      </c>
      <c r="P842">
        <v>48.434249999999999</v>
      </c>
      <c r="Q842">
        <v>40.592210000000001</v>
      </c>
      <c r="R842">
        <v>5.8368999999999997E-2</v>
      </c>
      <c r="S842">
        <v>1.2574999999999999E-2</v>
      </c>
      <c r="T842">
        <v>9.6079609999999995</v>
      </c>
      <c r="V842">
        <v>9.8589999999999997E-3</v>
      </c>
      <c r="W842">
        <v>2.3189999999999999E-2</v>
      </c>
      <c r="X842">
        <v>7.2389999999999998E-3</v>
      </c>
      <c r="Y842">
        <v>0.15013000000000001</v>
      </c>
      <c r="Z842">
        <v>0.35481800000000002</v>
      </c>
      <c r="AA842">
        <v>99.250619999999998</v>
      </c>
      <c r="AB842" s="10">
        <v>89.986083037277268</v>
      </c>
      <c r="AD842">
        <v>-14473</v>
      </c>
      <c r="AE842">
        <v>-31823</v>
      </c>
      <c r="AF842">
        <v>-510</v>
      </c>
      <c r="AG842">
        <v>5.0999999999999996</v>
      </c>
      <c r="AH842">
        <v>-32.04</v>
      </c>
      <c r="AP842">
        <v>64.272337002474217</v>
      </c>
      <c r="AQ842" t="s">
        <v>53</v>
      </c>
    </row>
    <row r="843" spans="1:43" hidden="1" x14ac:dyDescent="0.2">
      <c r="A843" t="s">
        <v>206</v>
      </c>
      <c r="B843" t="s">
        <v>1282</v>
      </c>
      <c r="C843" t="s">
        <v>1248</v>
      </c>
      <c r="D843" t="s">
        <v>1244</v>
      </c>
      <c r="I843" t="str">
        <f t="shared" si="13"/>
        <v>San Carlos__</v>
      </c>
      <c r="K843" t="s">
        <v>543</v>
      </c>
      <c r="L843" s="28">
        <v>44228</v>
      </c>
      <c r="N843" t="s">
        <v>1742</v>
      </c>
      <c r="P843">
        <v>49.386290000000002</v>
      </c>
      <c r="Q843">
        <v>40.503459999999997</v>
      </c>
      <c r="R843">
        <v>0.10795200000000001</v>
      </c>
      <c r="S843">
        <v>1.4628E-2</v>
      </c>
      <c r="T843">
        <v>9.4734920000000002</v>
      </c>
      <c r="V843">
        <v>3.9211999999999997E-2</v>
      </c>
      <c r="W843">
        <v>2.2724000000000001E-2</v>
      </c>
      <c r="X843">
        <v>8.9250000000000006E-3</v>
      </c>
      <c r="Y843">
        <v>0.145704</v>
      </c>
      <c r="Z843">
        <v>0.37976799999999999</v>
      </c>
      <c r="AA843">
        <v>100.0822</v>
      </c>
      <c r="AB843" s="10">
        <v>90.284466732213005</v>
      </c>
      <c r="AD843">
        <v>-6509</v>
      </c>
      <c r="AE843">
        <v>32911</v>
      </c>
      <c r="AF843">
        <v>-485</v>
      </c>
      <c r="AG843" t="s">
        <v>1526</v>
      </c>
      <c r="AH843" t="s">
        <v>1526</v>
      </c>
    </row>
    <row r="844" spans="1:43" hidden="1" x14ac:dyDescent="0.2">
      <c r="A844" t="s">
        <v>1399</v>
      </c>
      <c r="B844" t="s">
        <v>1283</v>
      </c>
      <c r="C844" t="s">
        <v>1248</v>
      </c>
      <c r="D844" t="s">
        <v>1244</v>
      </c>
      <c r="I844" t="str">
        <f t="shared" si="13"/>
        <v>San Carlos__</v>
      </c>
      <c r="K844" t="s">
        <v>543</v>
      </c>
      <c r="L844" s="28">
        <v>44228</v>
      </c>
      <c r="N844" t="s">
        <v>1742</v>
      </c>
      <c r="P844">
        <v>49.531030000000001</v>
      </c>
      <c r="Q844">
        <v>40.486879999999999</v>
      </c>
      <c r="R844">
        <v>9.8582000000000003E-2</v>
      </c>
      <c r="S844">
        <v>1.3176999999999999E-2</v>
      </c>
      <c r="T844">
        <v>9.6340160000000008</v>
      </c>
      <c r="V844">
        <v>4.0281999999999998E-2</v>
      </c>
      <c r="W844">
        <v>2.0927000000000001E-2</v>
      </c>
      <c r="X844">
        <v>8.2209999999999991E-3</v>
      </c>
      <c r="Y844">
        <v>0.14293400000000001</v>
      </c>
      <c r="Z844">
        <v>0.38424000000000003</v>
      </c>
      <c r="AA844">
        <v>100.3603</v>
      </c>
      <c r="AB844" s="10">
        <v>90.162064502079104</v>
      </c>
      <c r="AD844">
        <v>-6488</v>
      </c>
      <c r="AE844">
        <v>32902</v>
      </c>
      <c r="AF844">
        <v>-485</v>
      </c>
      <c r="AG844" t="s">
        <v>1526</v>
      </c>
      <c r="AH844" t="s">
        <v>1526</v>
      </c>
    </row>
    <row r="845" spans="1:43" hidden="1" x14ac:dyDescent="0.2">
      <c r="A845" t="s">
        <v>211</v>
      </c>
      <c r="B845" t="s">
        <v>1284</v>
      </c>
      <c r="C845" t="s">
        <v>1248</v>
      </c>
      <c r="D845" t="s">
        <v>1247</v>
      </c>
      <c r="F845" t="s">
        <v>1513</v>
      </c>
      <c r="G845" t="s">
        <v>1742</v>
      </c>
      <c r="H845" t="s">
        <v>1507</v>
      </c>
      <c r="I845" t="str">
        <f t="shared" si="13"/>
        <v>AZ18 WHT01_bigol2_overgrowth_prof_1</v>
      </c>
      <c r="K845" t="s">
        <v>1250</v>
      </c>
      <c r="L845" s="28">
        <v>44228</v>
      </c>
      <c r="P845">
        <v>53.093060000000001</v>
      </c>
      <c r="Q845">
        <v>38.90607</v>
      </c>
      <c r="R845">
        <v>0.201433</v>
      </c>
      <c r="S845">
        <v>2.5382999999999999E-2</v>
      </c>
      <c r="T845">
        <v>8.7692169999999994</v>
      </c>
      <c r="V845">
        <v>7.0434999999999998E-2</v>
      </c>
      <c r="W845">
        <v>4.1489999999999999E-3</v>
      </c>
      <c r="X845">
        <v>2.298E-2</v>
      </c>
      <c r="Y845">
        <v>0.14099999999999999</v>
      </c>
      <c r="Z845">
        <v>0.37369799999999997</v>
      </c>
      <c r="AA845">
        <v>101.6074</v>
      </c>
      <c r="AB845" s="10">
        <v>91.520121992744862</v>
      </c>
      <c r="AD845">
        <v>-14711</v>
      </c>
      <c r="AE845">
        <v>-31795</v>
      </c>
      <c r="AF845">
        <v>-510</v>
      </c>
      <c r="AG845">
        <v>-5.34</v>
      </c>
      <c r="AH845">
        <v>18</v>
      </c>
      <c r="AP845">
        <v>0</v>
      </c>
      <c r="AQ845" t="s">
        <v>1791</v>
      </c>
    </row>
    <row r="846" spans="1:43" hidden="1" x14ac:dyDescent="0.2">
      <c r="A846" t="s">
        <v>1400</v>
      </c>
      <c r="B846" t="s">
        <v>1284</v>
      </c>
      <c r="C846" t="s">
        <v>1248</v>
      </c>
      <c r="D846" t="s">
        <v>1247</v>
      </c>
      <c r="F846" t="s">
        <v>1513</v>
      </c>
      <c r="G846" t="s">
        <v>1742</v>
      </c>
      <c r="H846" t="s">
        <v>1507</v>
      </c>
      <c r="I846" t="str">
        <f t="shared" si="13"/>
        <v>AZ18 WHT01_bigol2_overgrowth_prof_1</v>
      </c>
      <c r="K846" t="s">
        <v>1250</v>
      </c>
      <c r="L846" s="28">
        <v>44228</v>
      </c>
      <c r="P846">
        <v>50.39855</v>
      </c>
      <c r="Q846">
        <v>39.9238</v>
      </c>
      <c r="R846">
        <v>0.15523300000000001</v>
      </c>
      <c r="S846">
        <v>2.8972000000000001E-2</v>
      </c>
      <c r="T846">
        <v>8.6346380000000007</v>
      </c>
      <c r="V846">
        <v>1.9175999999999999E-2</v>
      </c>
      <c r="W846">
        <v>8.9589999999999999E-3</v>
      </c>
      <c r="X846">
        <v>1.7693E-2</v>
      </c>
      <c r="Y846">
        <v>0.140346</v>
      </c>
      <c r="Z846">
        <v>0.38151200000000002</v>
      </c>
      <c r="AA846">
        <v>99.708879999999994</v>
      </c>
      <c r="AB846" s="10">
        <v>91.23158030979549</v>
      </c>
      <c r="AD846">
        <v>-14711</v>
      </c>
      <c r="AE846">
        <v>-31795</v>
      </c>
      <c r="AF846">
        <v>-510</v>
      </c>
      <c r="AG846">
        <v>-4.99</v>
      </c>
      <c r="AH846">
        <v>15.52</v>
      </c>
      <c r="AP846">
        <v>2.504575812388198</v>
      </c>
      <c r="AQ846" t="s">
        <v>1791</v>
      </c>
    </row>
    <row r="847" spans="1:43" hidden="1" x14ac:dyDescent="0.2">
      <c r="A847" t="s">
        <v>1401</v>
      </c>
      <c r="B847" t="s">
        <v>1284</v>
      </c>
      <c r="C847" t="s">
        <v>1248</v>
      </c>
      <c r="D847" t="s">
        <v>1247</v>
      </c>
      <c r="F847" t="s">
        <v>1513</v>
      </c>
      <c r="G847" t="s">
        <v>1742</v>
      </c>
      <c r="H847" t="s">
        <v>1507</v>
      </c>
      <c r="I847" t="str">
        <f t="shared" si="13"/>
        <v>AZ18 WHT01_bigol2_overgrowth_prof_1</v>
      </c>
      <c r="K847" t="s">
        <v>1250</v>
      </c>
      <c r="L847" s="28">
        <v>44228</v>
      </c>
      <c r="P847">
        <v>50.373890000000003</v>
      </c>
      <c r="Q847">
        <v>40.151620000000001</v>
      </c>
      <c r="R847">
        <v>0.13812199999999999</v>
      </c>
      <c r="S847">
        <v>2.0971E-2</v>
      </c>
      <c r="T847">
        <v>8.7391609999999993</v>
      </c>
      <c r="V847">
        <v>1.1320999999999999E-2</v>
      </c>
      <c r="W847">
        <v>2.4379000000000001E-2</v>
      </c>
      <c r="X847">
        <v>1.3983000000000001E-2</v>
      </c>
      <c r="Y847">
        <v>0.13914000000000001</v>
      </c>
      <c r="Z847">
        <v>0.38126100000000002</v>
      </c>
      <c r="AA847">
        <v>99.993849999999995</v>
      </c>
      <c r="AB847" s="10">
        <v>91.130893224996186</v>
      </c>
      <c r="AD847">
        <v>-14711</v>
      </c>
      <c r="AE847">
        <v>-31795</v>
      </c>
      <c r="AF847">
        <v>-510</v>
      </c>
      <c r="AG847">
        <v>-4.63</v>
      </c>
      <c r="AH847">
        <v>13.05</v>
      </c>
      <c r="AP847">
        <v>5.0006727656334027</v>
      </c>
    </row>
    <row r="848" spans="1:43" hidden="1" x14ac:dyDescent="0.2">
      <c r="A848" t="s">
        <v>1402</v>
      </c>
      <c r="B848" t="s">
        <v>1284</v>
      </c>
      <c r="C848" t="s">
        <v>1248</v>
      </c>
      <c r="D848" t="s">
        <v>1247</v>
      </c>
      <c r="F848" t="s">
        <v>1513</v>
      </c>
      <c r="G848" t="s">
        <v>1742</v>
      </c>
      <c r="H848" t="s">
        <v>1507</v>
      </c>
      <c r="I848" t="str">
        <f t="shared" si="13"/>
        <v>AZ18 WHT01_bigol2_overgrowth_prof_1</v>
      </c>
      <c r="K848" t="s">
        <v>1250</v>
      </c>
      <c r="L848" s="28">
        <v>44228</v>
      </c>
      <c r="P848">
        <v>50.264139999999998</v>
      </c>
      <c r="Q848">
        <v>40.434240000000003</v>
      </c>
      <c r="R848">
        <v>0.110359</v>
      </c>
      <c r="S848">
        <v>1.9012999999999999E-2</v>
      </c>
      <c r="T848">
        <v>8.7125509999999995</v>
      </c>
      <c r="V848">
        <v>1.3017000000000001E-2</v>
      </c>
      <c r="W848">
        <v>2.3911999999999999E-2</v>
      </c>
      <c r="X848">
        <v>1.7342E-2</v>
      </c>
      <c r="Y848">
        <v>0.134108</v>
      </c>
      <c r="Z848">
        <v>0.389094</v>
      </c>
      <c r="AA848">
        <v>100.1178</v>
      </c>
      <c r="AB848" s="10">
        <v>91.137908756631674</v>
      </c>
      <c r="AD848">
        <v>-14711</v>
      </c>
      <c r="AE848">
        <v>-31795</v>
      </c>
      <c r="AF848">
        <v>-510</v>
      </c>
      <c r="AG848">
        <v>-4.28</v>
      </c>
      <c r="AH848">
        <v>10.57</v>
      </c>
      <c r="AP848">
        <v>7.5052485780216003</v>
      </c>
    </row>
    <row r="849" spans="1:43" hidden="1" x14ac:dyDescent="0.2">
      <c r="A849" t="s">
        <v>1403</v>
      </c>
      <c r="B849" t="s">
        <v>1284</v>
      </c>
      <c r="C849" t="s">
        <v>1248</v>
      </c>
      <c r="D849" t="s">
        <v>1247</v>
      </c>
      <c r="F849" t="s">
        <v>1513</v>
      </c>
      <c r="G849" t="s">
        <v>1742</v>
      </c>
      <c r="H849" t="s">
        <v>1507</v>
      </c>
      <c r="I849" t="str">
        <f t="shared" si="13"/>
        <v>AZ18 WHT01_bigol2_overgrowth_prof_1</v>
      </c>
      <c r="K849" t="s">
        <v>1250</v>
      </c>
      <c r="L849" s="28">
        <v>44228</v>
      </c>
      <c r="P849">
        <v>49.958649999999999</v>
      </c>
      <c r="Q849">
        <v>40.462049999999998</v>
      </c>
      <c r="R849">
        <v>8.8530999999999999E-2</v>
      </c>
      <c r="S849">
        <v>2.7765999999999999E-2</v>
      </c>
      <c r="T849">
        <v>8.769406</v>
      </c>
      <c r="V849">
        <v>1.1964000000000001E-2</v>
      </c>
      <c r="W849">
        <v>2.1170999999999999E-2</v>
      </c>
      <c r="X849">
        <v>1.286E-2</v>
      </c>
      <c r="Y849">
        <v>0.135986</v>
      </c>
      <c r="Z849">
        <v>0.39123200000000002</v>
      </c>
      <c r="AA849">
        <v>99.879620000000003</v>
      </c>
      <c r="AB849" s="10">
        <v>91.035607343789209</v>
      </c>
      <c r="AD849">
        <v>-14711</v>
      </c>
      <c r="AE849">
        <v>-31795</v>
      </c>
      <c r="AF849">
        <v>-510</v>
      </c>
      <c r="AG849">
        <v>-3.92</v>
      </c>
      <c r="AH849">
        <v>8.09</v>
      </c>
      <c r="AP849">
        <v>10.011241395249934</v>
      </c>
    </row>
    <row r="850" spans="1:43" hidden="1" x14ac:dyDescent="0.2">
      <c r="A850" t="s">
        <v>1404</v>
      </c>
      <c r="B850" t="s">
        <v>1284</v>
      </c>
      <c r="C850" t="s">
        <v>1248</v>
      </c>
      <c r="D850" t="s">
        <v>1247</v>
      </c>
      <c r="F850" t="s">
        <v>1513</v>
      </c>
      <c r="G850" t="s">
        <v>1742</v>
      </c>
      <c r="H850" t="s">
        <v>1507</v>
      </c>
      <c r="I850" t="str">
        <f t="shared" si="13"/>
        <v>AZ18 WHT01_bigol2_overgrowth_prof_1</v>
      </c>
      <c r="K850" t="s">
        <v>1250</v>
      </c>
      <c r="L850" s="28">
        <v>44228</v>
      </c>
      <c r="P850">
        <v>49.892130000000002</v>
      </c>
      <c r="Q850">
        <v>40.559989999999999</v>
      </c>
      <c r="R850">
        <v>8.3132999999999999E-2</v>
      </c>
      <c r="S850">
        <v>2.2016000000000001E-2</v>
      </c>
      <c r="T850">
        <v>9.2703790000000001</v>
      </c>
      <c r="V850">
        <v>1.0852000000000001E-2</v>
      </c>
      <c r="W850">
        <v>2.2546E-2</v>
      </c>
      <c r="X850">
        <v>1.3162E-2</v>
      </c>
      <c r="Y850">
        <v>0.13036400000000001</v>
      </c>
      <c r="Z850">
        <v>0.39107599999999998</v>
      </c>
      <c r="AA850">
        <v>100.39570000000001</v>
      </c>
      <c r="AB850" s="10">
        <v>90.560397051412195</v>
      </c>
      <c r="AD850">
        <v>-14711</v>
      </c>
      <c r="AE850">
        <v>-31795</v>
      </c>
      <c r="AF850">
        <v>-510</v>
      </c>
      <c r="AG850">
        <v>-3.57</v>
      </c>
      <c r="AH850">
        <v>5.61</v>
      </c>
      <c r="AP850">
        <v>12.515817207638131</v>
      </c>
    </row>
    <row r="851" spans="1:43" hidden="1" x14ac:dyDescent="0.2">
      <c r="A851" t="s">
        <v>1405</v>
      </c>
      <c r="B851" t="s">
        <v>1284</v>
      </c>
      <c r="C851" t="s">
        <v>1248</v>
      </c>
      <c r="D851" t="s">
        <v>1247</v>
      </c>
      <c r="F851" t="s">
        <v>1513</v>
      </c>
      <c r="G851" t="s">
        <v>1742</v>
      </c>
      <c r="H851" t="s">
        <v>1507</v>
      </c>
      <c r="I851" t="str">
        <f t="shared" si="13"/>
        <v>AZ18 WHT01_bigol2_overgrowth_prof_1</v>
      </c>
      <c r="K851" t="s">
        <v>1250</v>
      </c>
      <c r="L851" s="28">
        <v>44228</v>
      </c>
      <c r="P851">
        <v>49.907690000000002</v>
      </c>
      <c r="Q851">
        <v>40.475230000000003</v>
      </c>
      <c r="R851">
        <v>7.3984999999999995E-2</v>
      </c>
      <c r="S851">
        <v>1.9467999999999999E-2</v>
      </c>
      <c r="T851">
        <v>9.2625659999999996</v>
      </c>
      <c r="V851">
        <v>1.0156999999999999E-2</v>
      </c>
      <c r="W851">
        <v>2.5017999999999999E-2</v>
      </c>
      <c r="X851">
        <v>1.5687E-2</v>
      </c>
      <c r="Y851">
        <v>0.13889199999999999</v>
      </c>
      <c r="Z851">
        <v>0.39428000000000002</v>
      </c>
      <c r="AA851">
        <v>100.32299999999999</v>
      </c>
      <c r="AB851" s="10">
        <v>90.57026419170802</v>
      </c>
      <c r="AD851">
        <v>-14711</v>
      </c>
      <c r="AE851">
        <v>-31795</v>
      </c>
      <c r="AF851">
        <v>-510</v>
      </c>
      <c r="AG851">
        <v>-3.21</v>
      </c>
      <c r="AH851">
        <v>3.14</v>
      </c>
      <c r="AP851">
        <v>15.011914160883336</v>
      </c>
    </row>
    <row r="852" spans="1:43" hidden="1" x14ac:dyDescent="0.2">
      <c r="A852" t="s">
        <v>1406</v>
      </c>
      <c r="B852" t="s">
        <v>1284</v>
      </c>
      <c r="C852" t="s">
        <v>1248</v>
      </c>
      <c r="D852" t="s">
        <v>1247</v>
      </c>
      <c r="F852" t="s">
        <v>1513</v>
      </c>
      <c r="G852" t="s">
        <v>1742</v>
      </c>
      <c r="H852" t="s">
        <v>1507</v>
      </c>
      <c r="I852" t="str">
        <f t="shared" si="13"/>
        <v>AZ18 WHT01_bigol2_overgrowth_prof_1</v>
      </c>
      <c r="K852" t="s">
        <v>1250</v>
      </c>
      <c r="L852" s="28">
        <v>44228</v>
      </c>
      <c r="P852">
        <v>49.708599999999997</v>
      </c>
      <c r="Q852">
        <v>40.78078</v>
      </c>
      <c r="R852">
        <v>7.2353000000000001E-2</v>
      </c>
      <c r="S852">
        <v>1.8862E-2</v>
      </c>
      <c r="T852">
        <v>9.3212620000000008</v>
      </c>
      <c r="V852">
        <v>9.9710000000000007E-3</v>
      </c>
      <c r="W852">
        <v>2.121E-2</v>
      </c>
      <c r="X852">
        <v>1.2207000000000001E-2</v>
      </c>
      <c r="Y852">
        <v>0.133634</v>
      </c>
      <c r="Z852">
        <v>0.39399200000000001</v>
      </c>
      <c r="AA852">
        <v>100.4729</v>
      </c>
      <c r="AB852" s="10">
        <v>90.481807652659128</v>
      </c>
      <c r="AD852">
        <v>-14711</v>
      </c>
      <c r="AE852">
        <v>-31795</v>
      </c>
      <c r="AF852">
        <v>-510</v>
      </c>
      <c r="AG852">
        <v>-2.86</v>
      </c>
      <c r="AH852">
        <v>0.66</v>
      </c>
      <c r="AP852">
        <v>17.516489973271533</v>
      </c>
    </row>
    <row r="853" spans="1:43" hidden="1" x14ac:dyDescent="0.2">
      <c r="A853" t="s">
        <v>1407</v>
      </c>
      <c r="B853" t="s">
        <v>1284</v>
      </c>
      <c r="C853" t="s">
        <v>1248</v>
      </c>
      <c r="D853" t="s">
        <v>1247</v>
      </c>
      <c r="F853" t="s">
        <v>1513</v>
      </c>
      <c r="G853" t="s">
        <v>1742</v>
      </c>
      <c r="H853" t="s">
        <v>1507</v>
      </c>
      <c r="I853" t="str">
        <f t="shared" si="13"/>
        <v>AZ18 WHT01_bigol2_overgrowth_prof_1</v>
      </c>
      <c r="K853" t="s">
        <v>1250</v>
      </c>
      <c r="L853" s="28">
        <v>44228</v>
      </c>
      <c r="P853">
        <v>49.613950000000003</v>
      </c>
      <c r="Q853">
        <v>40.737720000000003</v>
      </c>
      <c r="R853">
        <v>5.7523999999999999E-2</v>
      </c>
      <c r="S853">
        <v>1.3141E-2</v>
      </c>
      <c r="T853">
        <v>9.4815260000000006</v>
      </c>
      <c r="V853">
        <v>9.1929999999999998E-3</v>
      </c>
      <c r="W853">
        <v>2.2055000000000002E-2</v>
      </c>
      <c r="X853">
        <v>1.0717000000000001E-2</v>
      </c>
      <c r="Y853">
        <v>0.138681</v>
      </c>
      <c r="Z853">
        <v>0.39706000000000002</v>
      </c>
      <c r="AA853">
        <v>100.4816</v>
      </c>
      <c r="AB853" s="10">
        <v>90.317323717344109</v>
      </c>
      <c r="AD853">
        <v>-14711</v>
      </c>
      <c r="AE853">
        <v>-31795</v>
      </c>
      <c r="AF853">
        <v>-510</v>
      </c>
      <c r="AG853">
        <v>-2.5</v>
      </c>
      <c r="AH853">
        <v>-1.82</v>
      </c>
      <c r="AP853">
        <v>20.022482790499865</v>
      </c>
      <c r="AQ853" t="s">
        <v>53</v>
      </c>
    </row>
    <row r="854" spans="1:43" hidden="1" x14ac:dyDescent="0.2">
      <c r="A854" t="s">
        <v>1408</v>
      </c>
      <c r="B854" t="s">
        <v>1284</v>
      </c>
      <c r="C854" t="s">
        <v>1248</v>
      </c>
      <c r="D854" t="s">
        <v>1247</v>
      </c>
      <c r="F854" t="s">
        <v>1513</v>
      </c>
      <c r="G854" t="s">
        <v>1742</v>
      </c>
      <c r="H854" t="s">
        <v>1507</v>
      </c>
      <c r="I854" t="str">
        <f t="shared" si="13"/>
        <v>AZ18 WHT01_bigol2_overgrowth_prof_1</v>
      </c>
      <c r="K854" t="s">
        <v>1250</v>
      </c>
      <c r="L854" s="28">
        <v>44228</v>
      </c>
      <c r="P854">
        <v>49.450800000000001</v>
      </c>
      <c r="Q854">
        <v>40.504350000000002</v>
      </c>
      <c r="R854">
        <v>6.0401999999999997E-2</v>
      </c>
      <c r="S854">
        <v>1.3745E-2</v>
      </c>
      <c r="T854">
        <v>9.5409559999999995</v>
      </c>
      <c r="V854">
        <v>9.4339999999999997E-3</v>
      </c>
      <c r="W854">
        <v>2.4631E-2</v>
      </c>
      <c r="X854">
        <v>1.3332999999999999E-2</v>
      </c>
      <c r="Y854">
        <v>0.14272199999999999</v>
      </c>
      <c r="Z854">
        <v>0.388739</v>
      </c>
      <c r="AA854">
        <v>100.1491</v>
      </c>
      <c r="AB854" s="10">
        <v>90.233550925768697</v>
      </c>
      <c r="AD854">
        <v>-14711</v>
      </c>
      <c r="AE854">
        <v>-31795</v>
      </c>
      <c r="AF854">
        <v>-510</v>
      </c>
      <c r="AG854">
        <v>-2.15</v>
      </c>
      <c r="AH854">
        <v>-4.3</v>
      </c>
      <c r="AP854">
        <v>22.527058602888062</v>
      </c>
      <c r="AQ854" t="s">
        <v>53</v>
      </c>
    </row>
    <row r="855" spans="1:43" hidden="1" x14ac:dyDescent="0.2">
      <c r="A855" t="s">
        <v>1409</v>
      </c>
      <c r="B855" t="s">
        <v>1284</v>
      </c>
      <c r="C855" t="s">
        <v>1248</v>
      </c>
      <c r="D855" t="s">
        <v>1247</v>
      </c>
      <c r="F855" t="s">
        <v>1513</v>
      </c>
      <c r="G855" t="s">
        <v>1742</v>
      </c>
      <c r="H855" t="s">
        <v>1507</v>
      </c>
      <c r="I855" t="str">
        <f t="shared" si="13"/>
        <v>AZ18 WHT01_bigol2_overgrowth_prof_1</v>
      </c>
      <c r="K855" t="s">
        <v>1250</v>
      </c>
      <c r="L855" s="28">
        <v>44228</v>
      </c>
      <c r="P855">
        <v>49.454389999999997</v>
      </c>
      <c r="Q855">
        <v>40.793320000000001</v>
      </c>
      <c r="R855">
        <v>6.0056999999999999E-2</v>
      </c>
      <c r="S855">
        <v>1.753E-2</v>
      </c>
      <c r="T855">
        <v>9.6100539999999999</v>
      </c>
      <c r="V855">
        <v>1.0118E-2</v>
      </c>
      <c r="W855">
        <v>2.2439000000000001E-2</v>
      </c>
      <c r="X855">
        <v>1.5379E-2</v>
      </c>
      <c r="Y855">
        <v>0.14388699999999999</v>
      </c>
      <c r="Z855">
        <v>0.37901000000000001</v>
      </c>
      <c r="AA855">
        <v>100.50620000000001</v>
      </c>
      <c r="AB855" s="10">
        <v>90.170417358678748</v>
      </c>
      <c r="AD855">
        <v>-14711</v>
      </c>
      <c r="AE855">
        <v>-31795</v>
      </c>
      <c r="AF855">
        <v>-510</v>
      </c>
      <c r="AG855">
        <v>-1.79</v>
      </c>
      <c r="AH855">
        <v>-6.77</v>
      </c>
      <c r="AP855">
        <v>25.023155556133268</v>
      </c>
      <c r="AQ855" t="s">
        <v>53</v>
      </c>
    </row>
    <row r="856" spans="1:43" hidden="1" x14ac:dyDescent="0.2">
      <c r="A856" t="s">
        <v>1410</v>
      </c>
      <c r="B856" t="s">
        <v>1284</v>
      </c>
      <c r="C856" t="s">
        <v>1248</v>
      </c>
      <c r="D856" t="s">
        <v>1247</v>
      </c>
      <c r="F856" t="s">
        <v>1513</v>
      </c>
      <c r="G856" t="s">
        <v>1742</v>
      </c>
      <c r="H856" t="s">
        <v>1507</v>
      </c>
      <c r="I856" t="str">
        <f t="shared" si="13"/>
        <v>AZ18 WHT01_bigol2_overgrowth_prof_1</v>
      </c>
      <c r="K856" t="s">
        <v>1250</v>
      </c>
      <c r="L856" s="28">
        <v>44228</v>
      </c>
      <c r="P856">
        <v>49.393590000000003</v>
      </c>
      <c r="Q856">
        <v>40.539180000000002</v>
      </c>
      <c r="R856">
        <v>6.1855E-2</v>
      </c>
      <c r="S856">
        <v>1.5304E-2</v>
      </c>
      <c r="T856">
        <v>9.777317</v>
      </c>
      <c r="V856">
        <v>7.9979999999999999E-3</v>
      </c>
      <c r="W856">
        <v>2.1741E-2</v>
      </c>
      <c r="X856">
        <v>1.013E-2</v>
      </c>
      <c r="Y856">
        <v>0.148206</v>
      </c>
      <c r="Z856">
        <v>0.385571</v>
      </c>
      <c r="AA856">
        <v>100.3609</v>
      </c>
      <c r="AB856" s="10">
        <v>90.005352002226076</v>
      </c>
      <c r="AD856">
        <v>-14711</v>
      </c>
      <c r="AE856">
        <v>-31795</v>
      </c>
      <c r="AF856">
        <v>-510</v>
      </c>
      <c r="AG856">
        <v>-1.44</v>
      </c>
      <c r="AH856">
        <v>-9.25</v>
      </c>
      <c r="AP856">
        <v>27.527731368521465</v>
      </c>
      <c r="AQ856" t="s">
        <v>53</v>
      </c>
    </row>
    <row r="857" spans="1:43" hidden="1" x14ac:dyDescent="0.2">
      <c r="A857" t="s">
        <v>1411</v>
      </c>
      <c r="B857" t="s">
        <v>1284</v>
      </c>
      <c r="C857" t="s">
        <v>1248</v>
      </c>
      <c r="D857" t="s">
        <v>1247</v>
      </c>
      <c r="F857" t="s">
        <v>1513</v>
      </c>
      <c r="G857" t="s">
        <v>1742</v>
      </c>
      <c r="H857" t="s">
        <v>1507</v>
      </c>
      <c r="I857" t="str">
        <f t="shared" si="13"/>
        <v>AZ18 WHT01_bigol2_overgrowth_prof_1</v>
      </c>
      <c r="K857" t="s">
        <v>1250</v>
      </c>
      <c r="L857" s="28">
        <v>44228</v>
      </c>
      <c r="P857">
        <v>49.365160000000003</v>
      </c>
      <c r="Q857">
        <v>40.414470000000001</v>
      </c>
      <c r="R857">
        <v>5.9908000000000003E-2</v>
      </c>
      <c r="S857">
        <v>1.4350999999999999E-2</v>
      </c>
      <c r="T857">
        <v>9.8837290000000007</v>
      </c>
      <c r="V857">
        <v>9.8399999999999998E-3</v>
      </c>
      <c r="W857">
        <v>2.3268E-2</v>
      </c>
      <c r="X857">
        <v>7.718E-3</v>
      </c>
      <c r="Y857">
        <v>0.15407299999999999</v>
      </c>
      <c r="Z857">
        <v>0.38381100000000001</v>
      </c>
      <c r="AA857">
        <v>100.3163</v>
      </c>
      <c r="AB857" s="10">
        <v>89.902326968258436</v>
      </c>
      <c r="AD857">
        <v>-14711</v>
      </c>
      <c r="AE857">
        <v>-31795</v>
      </c>
      <c r="AF857">
        <v>-510</v>
      </c>
      <c r="AG857">
        <v>-1.08</v>
      </c>
      <c r="AH857">
        <v>-11.73</v>
      </c>
      <c r="AP857">
        <v>30.033724185749797</v>
      </c>
      <c r="AQ857" t="s">
        <v>53</v>
      </c>
    </row>
    <row r="858" spans="1:43" hidden="1" x14ac:dyDescent="0.2">
      <c r="A858" t="s">
        <v>1412</v>
      </c>
      <c r="B858" t="s">
        <v>1284</v>
      </c>
      <c r="C858" t="s">
        <v>1248</v>
      </c>
      <c r="D858" t="s">
        <v>1247</v>
      </c>
      <c r="F858" t="s">
        <v>1513</v>
      </c>
      <c r="G858" t="s">
        <v>1742</v>
      </c>
      <c r="H858" t="s">
        <v>1507</v>
      </c>
      <c r="I858" t="str">
        <f t="shared" si="13"/>
        <v>AZ18 WHT01_bigol2_overgrowth_prof_1</v>
      </c>
      <c r="K858" t="s">
        <v>1250</v>
      </c>
      <c r="L858" s="28">
        <v>44228</v>
      </c>
      <c r="P858">
        <v>49.16178</v>
      </c>
      <c r="Q858">
        <v>40.56906</v>
      </c>
      <c r="R858">
        <v>5.7229000000000002E-2</v>
      </c>
      <c r="S858">
        <v>1.3735000000000001E-2</v>
      </c>
      <c r="T858">
        <v>9.985792</v>
      </c>
      <c r="V858">
        <v>9.2709999999999997E-3</v>
      </c>
      <c r="W858">
        <v>2.4438000000000001E-2</v>
      </c>
      <c r="X858">
        <v>1.3266E-2</v>
      </c>
      <c r="Y858">
        <v>0.14918400000000001</v>
      </c>
      <c r="Z858">
        <v>0.37997700000000001</v>
      </c>
      <c r="AA858">
        <v>100.36369999999999</v>
      </c>
      <c r="AB858" s="10">
        <v>89.770835844365024</v>
      </c>
      <c r="AD858">
        <v>-14711</v>
      </c>
      <c r="AE858">
        <v>-31795</v>
      </c>
      <c r="AF858">
        <v>-510</v>
      </c>
      <c r="AG858">
        <v>-0.73</v>
      </c>
      <c r="AH858">
        <v>-14.21</v>
      </c>
      <c r="AP858">
        <v>32.538299998137994</v>
      </c>
      <c r="AQ858" t="s">
        <v>53</v>
      </c>
    </row>
    <row r="859" spans="1:43" hidden="1" x14ac:dyDescent="0.2">
      <c r="A859" t="s">
        <v>1413</v>
      </c>
      <c r="B859" t="s">
        <v>1284</v>
      </c>
      <c r="C859" t="s">
        <v>1248</v>
      </c>
      <c r="D859" t="s">
        <v>1247</v>
      </c>
      <c r="F859" t="s">
        <v>1513</v>
      </c>
      <c r="G859" t="s">
        <v>1742</v>
      </c>
      <c r="H859" t="s">
        <v>1507</v>
      </c>
      <c r="I859" t="str">
        <f t="shared" si="13"/>
        <v>AZ18 WHT01_bigol2_overgrowth_prof_1</v>
      </c>
      <c r="K859" t="s">
        <v>1250</v>
      </c>
      <c r="L859" s="28">
        <v>44228</v>
      </c>
      <c r="P859">
        <v>48.987569999999998</v>
      </c>
      <c r="Q859">
        <v>40.838839999999998</v>
      </c>
      <c r="R859">
        <v>5.1674999999999999E-2</v>
      </c>
      <c r="S859">
        <v>2.4825E-2</v>
      </c>
      <c r="T859">
        <v>9.9051069999999992</v>
      </c>
      <c r="V859">
        <v>8.0800000000000004E-3</v>
      </c>
      <c r="W859">
        <v>2.5284000000000001E-2</v>
      </c>
      <c r="X859">
        <v>9.8670000000000008E-3</v>
      </c>
      <c r="Y859">
        <v>0.15293000000000001</v>
      </c>
      <c r="Z859">
        <v>0.37212200000000001</v>
      </c>
      <c r="AA859">
        <v>100.3763</v>
      </c>
      <c r="AB859" s="10">
        <v>89.812661528957179</v>
      </c>
      <c r="AD859">
        <v>-14711</v>
      </c>
      <c r="AE859">
        <v>-31795</v>
      </c>
      <c r="AF859">
        <v>-510</v>
      </c>
      <c r="AG859">
        <v>-0.37</v>
      </c>
      <c r="AH859">
        <v>-16.68</v>
      </c>
      <c r="AP859">
        <v>35.034396951383201</v>
      </c>
      <c r="AQ859" t="s">
        <v>53</v>
      </c>
    </row>
    <row r="860" spans="1:43" hidden="1" x14ac:dyDescent="0.2">
      <c r="A860" t="s">
        <v>1414</v>
      </c>
      <c r="B860" t="s">
        <v>1284</v>
      </c>
      <c r="C860" t="s">
        <v>1248</v>
      </c>
      <c r="D860" t="s">
        <v>1247</v>
      </c>
      <c r="F860" t="s">
        <v>1513</v>
      </c>
      <c r="G860" t="s">
        <v>1742</v>
      </c>
      <c r="H860" t="s">
        <v>1507</v>
      </c>
      <c r="I860" t="str">
        <f t="shared" si="13"/>
        <v>AZ18 WHT01_bigol2_overgrowth_prof_1</v>
      </c>
      <c r="K860" t="s">
        <v>1250</v>
      </c>
      <c r="L860" s="28">
        <v>44228</v>
      </c>
      <c r="P860">
        <v>48.985579999999999</v>
      </c>
      <c r="Q860">
        <v>40.550359999999998</v>
      </c>
      <c r="R860">
        <v>5.1216999999999999E-2</v>
      </c>
      <c r="S860">
        <v>6.2579999999999997E-3</v>
      </c>
      <c r="T860">
        <v>9.8909590000000005</v>
      </c>
      <c r="V860">
        <v>8.0169999999999998E-3</v>
      </c>
      <c r="W860">
        <v>2.3567999999999999E-2</v>
      </c>
      <c r="X860">
        <v>1.2486000000000001E-2</v>
      </c>
      <c r="Y860">
        <v>0.14757600000000001</v>
      </c>
      <c r="Z860">
        <v>0.372809</v>
      </c>
      <c r="AA860">
        <v>100.0488</v>
      </c>
      <c r="AB860" s="10">
        <v>89.825357502161339</v>
      </c>
      <c r="AD860">
        <v>-14711</v>
      </c>
      <c r="AE860">
        <v>-31795</v>
      </c>
      <c r="AF860">
        <v>-510</v>
      </c>
      <c r="AG860">
        <v>-0.02</v>
      </c>
      <c r="AH860">
        <v>-19.16</v>
      </c>
      <c r="AP860">
        <v>37.538972763771397</v>
      </c>
      <c r="AQ860" t="s">
        <v>53</v>
      </c>
    </row>
    <row r="861" spans="1:43" hidden="1" x14ac:dyDescent="0.2">
      <c r="A861" t="s">
        <v>1415</v>
      </c>
      <c r="B861" t="s">
        <v>1284</v>
      </c>
      <c r="C861" t="s">
        <v>1248</v>
      </c>
      <c r="D861" t="s">
        <v>1247</v>
      </c>
      <c r="F861" t="s">
        <v>1513</v>
      </c>
      <c r="G861" t="s">
        <v>1742</v>
      </c>
      <c r="H861" t="s">
        <v>1507</v>
      </c>
      <c r="I861" t="str">
        <f t="shared" si="13"/>
        <v>AZ18 WHT01_bigol2_overgrowth_prof_1</v>
      </c>
      <c r="K861" t="s">
        <v>1250</v>
      </c>
      <c r="L861" s="28">
        <v>44228</v>
      </c>
      <c r="P861">
        <v>48.649120000000003</v>
      </c>
      <c r="Q861">
        <v>40.4773</v>
      </c>
      <c r="R861">
        <v>5.6891999999999998E-2</v>
      </c>
      <c r="S861">
        <v>9.6600000000000002E-3</v>
      </c>
      <c r="T861">
        <v>9.9622679999999999</v>
      </c>
      <c r="V861">
        <v>9.443E-3</v>
      </c>
      <c r="W861">
        <v>2.4972999999999999E-2</v>
      </c>
      <c r="X861">
        <v>9.3690000000000006E-3</v>
      </c>
      <c r="Y861">
        <v>0.15338399999999999</v>
      </c>
      <c r="Z861">
        <v>0.37052800000000002</v>
      </c>
      <c r="AA861">
        <v>99.722939999999994</v>
      </c>
      <c r="AB861" s="10">
        <v>89.695993787658182</v>
      </c>
      <c r="AD861">
        <v>-14711</v>
      </c>
      <c r="AE861">
        <v>-31795</v>
      </c>
      <c r="AF861">
        <v>-510</v>
      </c>
      <c r="AG861">
        <v>0.34</v>
      </c>
      <c r="AH861">
        <v>-21.64</v>
      </c>
      <c r="AP861">
        <v>40.04496558099973</v>
      </c>
      <c r="AQ861" t="s">
        <v>53</v>
      </c>
    </row>
    <row r="862" spans="1:43" hidden="1" x14ac:dyDescent="0.2">
      <c r="A862" t="s">
        <v>1416</v>
      </c>
      <c r="B862" t="s">
        <v>1284</v>
      </c>
      <c r="C862" t="s">
        <v>1248</v>
      </c>
      <c r="D862" t="s">
        <v>1247</v>
      </c>
      <c r="F862" t="s">
        <v>1513</v>
      </c>
      <c r="G862" t="s">
        <v>1742</v>
      </c>
      <c r="H862" t="s">
        <v>1507</v>
      </c>
      <c r="I862" t="str">
        <f t="shared" si="13"/>
        <v>AZ18 WHT01_bigol2_overgrowth_prof_1</v>
      </c>
      <c r="K862" t="s">
        <v>1250</v>
      </c>
      <c r="L862" s="28">
        <v>44228</v>
      </c>
      <c r="P862">
        <v>49.019669999999998</v>
      </c>
      <c r="Q862">
        <v>40.419519999999999</v>
      </c>
      <c r="R862">
        <v>5.0230999999999998E-2</v>
      </c>
      <c r="S862">
        <v>1.8044999999999999E-2</v>
      </c>
      <c r="T862">
        <v>10.06793</v>
      </c>
      <c r="V862">
        <v>9.3019999999999995E-3</v>
      </c>
      <c r="W862">
        <v>2.1201999999999999E-2</v>
      </c>
      <c r="X862">
        <v>1.0959999999999999E-2</v>
      </c>
      <c r="Y862">
        <v>0.14877199999999999</v>
      </c>
      <c r="Z862">
        <v>0.364811</v>
      </c>
      <c r="AA862">
        <v>100.13039999999999</v>
      </c>
      <c r="AB862" s="10">
        <v>89.668573667837819</v>
      </c>
      <c r="AC862" s="10"/>
      <c r="AD862">
        <v>-14711</v>
      </c>
      <c r="AE862">
        <v>-31795</v>
      </c>
      <c r="AF862">
        <v>-510</v>
      </c>
      <c r="AG862">
        <v>0.69</v>
      </c>
      <c r="AH862">
        <v>-24.12</v>
      </c>
      <c r="AP862">
        <v>42.549541393387926</v>
      </c>
      <c r="AQ862" t="s">
        <v>53</v>
      </c>
    </row>
    <row r="863" spans="1:43" hidden="1" x14ac:dyDescent="0.2">
      <c r="A863" t="s">
        <v>1417</v>
      </c>
      <c r="B863" t="s">
        <v>1284</v>
      </c>
      <c r="C863" t="s">
        <v>1248</v>
      </c>
      <c r="D863" t="s">
        <v>1247</v>
      </c>
      <c r="F863" t="s">
        <v>1513</v>
      </c>
      <c r="G863" t="s">
        <v>1742</v>
      </c>
      <c r="H863" t="s">
        <v>1507</v>
      </c>
      <c r="I863" t="str">
        <f t="shared" si="13"/>
        <v>AZ18 WHT01_bigol2_overgrowth_prof_1</v>
      </c>
      <c r="K863" t="s">
        <v>1250</v>
      </c>
      <c r="L863" s="28">
        <v>44228</v>
      </c>
      <c r="P863">
        <v>48.789450000000002</v>
      </c>
      <c r="Q863">
        <v>40.5976</v>
      </c>
      <c r="R863">
        <v>6.2706999999999999E-2</v>
      </c>
      <c r="S863">
        <v>1.5831000000000001E-2</v>
      </c>
      <c r="T863">
        <v>9.9221319999999995</v>
      </c>
      <c r="V863">
        <v>9.2169999999999995E-3</v>
      </c>
      <c r="W863">
        <v>2.2296E-2</v>
      </c>
      <c r="X863">
        <v>1.031E-2</v>
      </c>
      <c r="Y863">
        <v>0.148617</v>
      </c>
      <c r="Z863">
        <v>0.36484899999999998</v>
      </c>
      <c r="AA863">
        <v>99.942999999999998</v>
      </c>
      <c r="AB863" s="10">
        <v>89.759746549891972</v>
      </c>
      <c r="AC863" s="10"/>
      <c r="AD863">
        <v>-14711</v>
      </c>
      <c r="AE863">
        <v>-31795</v>
      </c>
      <c r="AF863">
        <v>-510</v>
      </c>
      <c r="AG863">
        <v>1.05</v>
      </c>
      <c r="AH863">
        <v>-26.59</v>
      </c>
      <c r="AP863">
        <v>45.045638346633133</v>
      </c>
      <c r="AQ863" t="s">
        <v>53</v>
      </c>
    </row>
    <row r="864" spans="1:43" hidden="1" x14ac:dyDescent="0.2">
      <c r="A864" t="s">
        <v>1418</v>
      </c>
      <c r="B864" t="s">
        <v>1284</v>
      </c>
      <c r="C864" t="s">
        <v>1248</v>
      </c>
      <c r="D864" t="s">
        <v>1247</v>
      </c>
      <c r="F864" t="s">
        <v>1513</v>
      </c>
      <c r="G864" t="s">
        <v>1742</v>
      </c>
      <c r="H864" t="s">
        <v>1507</v>
      </c>
      <c r="I864" t="str">
        <f t="shared" si="13"/>
        <v>AZ18 WHT01_bigol2_overgrowth_prof_1</v>
      </c>
      <c r="K864" t="s">
        <v>1250</v>
      </c>
      <c r="L864" s="28">
        <v>44228</v>
      </c>
      <c r="P864">
        <v>48.69567</v>
      </c>
      <c r="Q864">
        <v>40.163620000000002</v>
      </c>
      <c r="R864">
        <v>6.0539999999999997E-2</v>
      </c>
      <c r="S864">
        <v>1.7898000000000001E-2</v>
      </c>
      <c r="T864">
        <v>10.071479999999999</v>
      </c>
      <c r="V864">
        <v>9.4219999999999998E-3</v>
      </c>
      <c r="W864">
        <v>2.4459000000000002E-2</v>
      </c>
      <c r="X864">
        <v>1.1476999999999999E-2</v>
      </c>
      <c r="Y864">
        <v>0.15375900000000001</v>
      </c>
      <c r="Z864">
        <v>0.35470699999999999</v>
      </c>
      <c r="AA864">
        <v>99.563050000000004</v>
      </c>
      <c r="AB864" s="10">
        <v>89.603698490587561</v>
      </c>
      <c r="AD864">
        <v>-14711</v>
      </c>
      <c r="AE864">
        <v>-31795</v>
      </c>
      <c r="AF864">
        <v>-510</v>
      </c>
      <c r="AG864">
        <v>1.4</v>
      </c>
      <c r="AH864">
        <v>-29.07</v>
      </c>
      <c r="AP864">
        <v>47.55021415902133</v>
      </c>
      <c r="AQ864" t="s">
        <v>53</v>
      </c>
    </row>
    <row r="865" spans="1:43" hidden="1" x14ac:dyDescent="0.2">
      <c r="A865" t="s">
        <v>217</v>
      </c>
      <c r="B865" t="s">
        <v>1285</v>
      </c>
      <c r="C865" t="s">
        <v>1248</v>
      </c>
      <c r="D865" t="s">
        <v>1244</v>
      </c>
      <c r="I865" t="str">
        <f t="shared" si="13"/>
        <v>San Carlos__</v>
      </c>
      <c r="K865" t="s">
        <v>543</v>
      </c>
      <c r="L865" s="28">
        <v>44228</v>
      </c>
      <c r="N865" t="s">
        <v>1742</v>
      </c>
      <c r="P865">
        <v>49.306939999999997</v>
      </c>
      <c r="Q865">
        <v>40.485399999999998</v>
      </c>
      <c r="R865">
        <v>0.107224</v>
      </c>
      <c r="S865">
        <v>1.6463999999999999E-2</v>
      </c>
      <c r="T865">
        <v>9.4814539999999994</v>
      </c>
      <c r="V865">
        <v>3.8683000000000002E-2</v>
      </c>
      <c r="W865">
        <v>2.4112999999999999E-2</v>
      </c>
      <c r="X865">
        <v>7.4739999999999997E-3</v>
      </c>
      <c r="Y865">
        <v>0.14286799999999999</v>
      </c>
      <c r="Z865">
        <v>0.383604</v>
      </c>
      <c r="AA865">
        <v>99.994219999999999</v>
      </c>
      <c r="AB865" s="10">
        <v>90.262970610681549</v>
      </c>
      <c r="AD865">
        <v>-6487</v>
      </c>
      <c r="AE865">
        <v>32890</v>
      </c>
      <c r="AF865">
        <v>-485</v>
      </c>
      <c r="AG865" t="s">
        <v>1526</v>
      </c>
      <c r="AH865" t="s">
        <v>1526</v>
      </c>
    </row>
    <row r="866" spans="1:43" hidden="1" x14ac:dyDescent="0.2">
      <c r="A866" t="s">
        <v>1419</v>
      </c>
      <c r="B866" t="s">
        <v>1286</v>
      </c>
      <c r="C866" t="s">
        <v>1248</v>
      </c>
      <c r="D866" t="s">
        <v>1244</v>
      </c>
      <c r="I866" t="str">
        <f t="shared" si="13"/>
        <v>San Carlos__</v>
      </c>
      <c r="K866" t="s">
        <v>543</v>
      </c>
      <c r="L866" s="28">
        <v>44228</v>
      </c>
      <c r="N866" t="s">
        <v>1742</v>
      </c>
      <c r="P866">
        <v>49.138689999999997</v>
      </c>
      <c r="Q866">
        <v>40.588329999999999</v>
      </c>
      <c r="R866">
        <v>0.113312</v>
      </c>
      <c r="S866">
        <v>2.3619999999999999E-2</v>
      </c>
      <c r="T866">
        <v>9.4849820000000005</v>
      </c>
      <c r="V866">
        <v>4.0468999999999998E-2</v>
      </c>
      <c r="W866">
        <v>2.2003999999999999E-2</v>
      </c>
      <c r="X866">
        <v>2.8839999999999998E-3</v>
      </c>
      <c r="Y866">
        <v>0.147281</v>
      </c>
      <c r="Z866">
        <v>0.37554500000000002</v>
      </c>
      <c r="AA866">
        <v>99.937129999999996</v>
      </c>
      <c r="AB866" s="10">
        <v>90.229608385514709</v>
      </c>
      <c r="AD866">
        <v>-6554</v>
      </c>
      <c r="AE866">
        <v>32889</v>
      </c>
      <c r="AF866">
        <v>-485</v>
      </c>
      <c r="AG866" t="s">
        <v>1526</v>
      </c>
      <c r="AH866" t="s">
        <v>1526</v>
      </c>
    </row>
    <row r="867" spans="1:43" hidden="1" x14ac:dyDescent="0.2">
      <c r="A867" t="s">
        <v>457</v>
      </c>
      <c r="B867" t="s">
        <v>1287</v>
      </c>
      <c r="C867" t="s">
        <v>1248</v>
      </c>
      <c r="D867" t="s">
        <v>1244</v>
      </c>
      <c r="I867" t="str">
        <f t="shared" si="13"/>
        <v>San Carlos__</v>
      </c>
      <c r="K867" t="s">
        <v>543</v>
      </c>
      <c r="L867" s="28">
        <v>44228</v>
      </c>
      <c r="N867" t="s">
        <v>1742</v>
      </c>
      <c r="P867">
        <v>49.242429999999999</v>
      </c>
      <c r="Q867">
        <v>40.751289999999997</v>
      </c>
      <c r="R867">
        <v>0.110263</v>
      </c>
      <c r="S867">
        <v>2.1340000000000001E-2</v>
      </c>
      <c r="T867">
        <v>9.4996609999999997</v>
      </c>
      <c r="V867">
        <v>4.0355000000000002E-2</v>
      </c>
      <c r="W867">
        <v>2.0105000000000001E-2</v>
      </c>
      <c r="X867">
        <v>9.6600000000000002E-3</v>
      </c>
      <c r="Y867">
        <v>0.14694599999999999</v>
      </c>
      <c r="Z867">
        <v>0.38321300000000003</v>
      </c>
      <c r="AA867">
        <v>100.2253</v>
      </c>
      <c r="AB867" s="10">
        <v>90.234565823998153</v>
      </c>
      <c r="AD867">
        <v>-6531</v>
      </c>
      <c r="AE867">
        <v>32898</v>
      </c>
      <c r="AF867">
        <v>-485</v>
      </c>
      <c r="AG867" t="s">
        <v>1526</v>
      </c>
      <c r="AH867" t="s">
        <v>1526</v>
      </c>
    </row>
    <row r="868" spans="1:43" hidden="1" x14ac:dyDescent="0.2">
      <c r="A868" t="s">
        <v>234</v>
      </c>
      <c r="B868" t="s">
        <v>1288</v>
      </c>
      <c r="C868" t="s">
        <v>1248</v>
      </c>
      <c r="D868" t="s">
        <v>1244</v>
      </c>
      <c r="I868" t="str">
        <f t="shared" si="13"/>
        <v>San Carlos__</v>
      </c>
      <c r="K868" t="s">
        <v>543</v>
      </c>
      <c r="L868" s="28">
        <v>44228</v>
      </c>
      <c r="N868" t="s">
        <v>1742</v>
      </c>
      <c r="P868">
        <v>49.265619999999998</v>
      </c>
      <c r="Q868">
        <v>40.77317</v>
      </c>
      <c r="R868">
        <v>0.110417</v>
      </c>
      <c r="S868">
        <v>1.5269E-2</v>
      </c>
      <c r="T868">
        <v>9.4957039999999999</v>
      </c>
      <c r="V868">
        <v>3.9482000000000003E-2</v>
      </c>
      <c r="W868">
        <v>1.8450000000000001E-2</v>
      </c>
      <c r="X868">
        <v>4.8500000000000001E-3</v>
      </c>
      <c r="Y868">
        <v>0.14240900000000001</v>
      </c>
      <c r="Z868">
        <v>0.38062299999999999</v>
      </c>
      <c r="AA868">
        <v>100.246</v>
      </c>
      <c r="AB868" s="10">
        <v>90.242382498836875</v>
      </c>
      <c r="AD868">
        <v>-6531</v>
      </c>
      <c r="AE868">
        <v>32909</v>
      </c>
      <c r="AF868">
        <v>-485</v>
      </c>
      <c r="AG868" t="s">
        <v>1526</v>
      </c>
      <c r="AH868" t="s">
        <v>1526</v>
      </c>
    </row>
    <row r="869" spans="1:43" hidden="1" x14ac:dyDescent="0.2">
      <c r="A869" t="s">
        <v>229</v>
      </c>
      <c r="B869" t="s">
        <v>1289</v>
      </c>
      <c r="C869" t="s">
        <v>1248</v>
      </c>
      <c r="D869" t="s">
        <v>1244</v>
      </c>
      <c r="I869" t="str">
        <f t="shared" si="13"/>
        <v>San Carlos__</v>
      </c>
      <c r="K869" t="s">
        <v>543</v>
      </c>
      <c r="L869" s="28">
        <v>44228</v>
      </c>
      <c r="N869" t="s">
        <v>1742</v>
      </c>
      <c r="P869">
        <v>49.114449999999998</v>
      </c>
      <c r="Q869">
        <v>40.725279999999998</v>
      </c>
      <c r="R869">
        <v>0.123428</v>
      </c>
      <c r="S869">
        <v>1.3799000000000001E-2</v>
      </c>
      <c r="T869">
        <v>9.6934660000000008</v>
      </c>
      <c r="V869">
        <v>4.0592000000000003E-2</v>
      </c>
      <c r="W869">
        <v>2.0974E-2</v>
      </c>
      <c r="X869">
        <v>7.267E-3</v>
      </c>
      <c r="Y869">
        <v>0.14313799999999999</v>
      </c>
      <c r="Z869">
        <v>0.37800899999999998</v>
      </c>
      <c r="AA869">
        <v>100.2604</v>
      </c>
      <c r="AB869" s="10">
        <v>90.031822261226154</v>
      </c>
      <c r="AD869">
        <v>-6556</v>
      </c>
      <c r="AE869">
        <v>33042</v>
      </c>
      <c r="AF869">
        <v>-485</v>
      </c>
      <c r="AG869" t="s">
        <v>1526</v>
      </c>
      <c r="AH869" t="s">
        <v>1526</v>
      </c>
    </row>
    <row r="870" spans="1:43" hidden="1" x14ac:dyDescent="0.2">
      <c r="A870" t="s">
        <v>222</v>
      </c>
      <c r="B870" t="s">
        <v>1290</v>
      </c>
      <c r="C870" t="s">
        <v>1248</v>
      </c>
      <c r="D870" t="s">
        <v>1244</v>
      </c>
      <c r="I870" t="str">
        <f t="shared" si="13"/>
        <v>San Carlos__</v>
      </c>
      <c r="K870" t="s">
        <v>543</v>
      </c>
      <c r="L870" s="28">
        <v>44228</v>
      </c>
      <c r="N870" t="s">
        <v>1742</v>
      </c>
      <c r="P870">
        <v>49.294719999999998</v>
      </c>
      <c r="Q870">
        <v>40.541780000000003</v>
      </c>
      <c r="R870">
        <v>0.10806200000000001</v>
      </c>
      <c r="S870">
        <v>1.3924000000000001E-2</v>
      </c>
      <c r="T870">
        <v>9.6864570000000008</v>
      </c>
      <c r="V870">
        <v>4.0791000000000001E-2</v>
      </c>
      <c r="W870">
        <v>2.5395000000000001E-2</v>
      </c>
      <c r="X870">
        <v>7.9369999999999996E-3</v>
      </c>
      <c r="Y870">
        <v>0.14204</v>
      </c>
      <c r="Z870">
        <v>0.38591199999999998</v>
      </c>
      <c r="AA870">
        <v>100.247</v>
      </c>
      <c r="AB870" s="10">
        <v>90.071122809471262</v>
      </c>
      <c r="AD870">
        <v>-6527</v>
      </c>
      <c r="AE870">
        <v>33022</v>
      </c>
      <c r="AF870">
        <v>-485</v>
      </c>
      <c r="AG870" t="s">
        <v>1526</v>
      </c>
      <c r="AH870" t="s">
        <v>1526</v>
      </c>
    </row>
    <row r="871" spans="1:43" hidden="1" x14ac:dyDescent="0.2">
      <c r="A871" t="s">
        <v>242</v>
      </c>
      <c r="B871" t="s">
        <v>1291</v>
      </c>
      <c r="C871" t="s">
        <v>1248</v>
      </c>
      <c r="D871" t="s">
        <v>1244</v>
      </c>
      <c r="I871" t="str">
        <f t="shared" si="13"/>
        <v>San Carlos__</v>
      </c>
      <c r="K871" t="s">
        <v>543</v>
      </c>
      <c r="L871" s="28">
        <v>44228</v>
      </c>
      <c r="N871" t="s">
        <v>1742</v>
      </c>
      <c r="P871">
        <v>49.094149999999999</v>
      </c>
      <c r="Q871">
        <v>40.473230000000001</v>
      </c>
      <c r="R871">
        <v>0.12174599999999999</v>
      </c>
      <c r="S871">
        <v>8.7449999999999993E-3</v>
      </c>
      <c r="T871">
        <v>9.5839909999999993</v>
      </c>
      <c r="V871">
        <v>4.1729000000000002E-2</v>
      </c>
      <c r="W871">
        <v>1.8296E-2</v>
      </c>
      <c r="X871">
        <v>7.3109999999999998E-3</v>
      </c>
      <c r="Y871">
        <v>0.14529300000000001</v>
      </c>
      <c r="Z871">
        <v>0.38367499999999999</v>
      </c>
      <c r="AA871">
        <v>99.878169999999997</v>
      </c>
      <c r="AB871" s="10">
        <v>90.129614751725953</v>
      </c>
      <c r="AD871">
        <v>-6561</v>
      </c>
      <c r="AE871">
        <v>33050</v>
      </c>
      <c r="AF871">
        <v>-485</v>
      </c>
      <c r="AG871" t="s">
        <v>1526</v>
      </c>
      <c r="AH871" t="s">
        <v>1526</v>
      </c>
    </row>
    <row r="872" spans="1:43" hidden="1" x14ac:dyDescent="0.2">
      <c r="A872" t="s">
        <v>255</v>
      </c>
      <c r="B872" t="s">
        <v>1292</v>
      </c>
      <c r="C872" t="s">
        <v>1248</v>
      </c>
      <c r="D872" t="s">
        <v>1244</v>
      </c>
      <c r="I872" t="str">
        <f t="shared" si="13"/>
        <v>San Carlos__</v>
      </c>
      <c r="K872" t="s">
        <v>543</v>
      </c>
      <c r="L872" s="28">
        <v>44228</v>
      </c>
      <c r="N872" t="s">
        <v>1742</v>
      </c>
      <c r="P872">
        <v>49.20758</v>
      </c>
      <c r="Q872">
        <v>40.734459999999999</v>
      </c>
      <c r="R872">
        <v>0.117285</v>
      </c>
      <c r="S872">
        <v>1.1023E-2</v>
      </c>
      <c r="T872">
        <v>9.7145740000000007</v>
      </c>
      <c r="V872">
        <v>4.1001000000000003E-2</v>
      </c>
      <c r="W872">
        <v>2.2495000000000001E-2</v>
      </c>
      <c r="X872">
        <v>8.4530000000000004E-3</v>
      </c>
      <c r="Y872">
        <v>0.14241599999999999</v>
      </c>
      <c r="Z872">
        <v>0.376994</v>
      </c>
      <c r="AA872">
        <v>100.3763</v>
      </c>
      <c r="AB872" s="10">
        <v>90.029299323193726</v>
      </c>
      <c r="AD872">
        <v>-6569</v>
      </c>
      <c r="AE872">
        <v>33026</v>
      </c>
      <c r="AF872">
        <v>-485</v>
      </c>
      <c r="AG872" t="s">
        <v>1526</v>
      </c>
      <c r="AH872" t="s">
        <v>1526</v>
      </c>
    </row>
    <row r="873" spans="1:43" hidden="1" x14ac:dyDescent="0.2">
      <c r="A873" t="s">
        <v>258</v>
      </c>
      <c r="B873" t="s">
        <v>1293</v>
      </c>
      <c r="C873" t="s">
        <v>1248</v>
      </c>
      <c r="D873" t="s">
        <v>1244</v>
      </c>
      <c r="I873" t="str">
        <f t="shared" si="13"/>
        <v>San Carlos__</v>
      </c>
      <c r="K873" t="s">
        <v>543</v>
      </c>
      <c r="L873" s="28">
        <v>44228</v>
      </c>
      <c r="N873" t="s">
        <v>1742</v>
      </c>
      <c r="P873">
        <v>49.59366</v>
      </c>
      <c r="Q873">
        <v>40.462530000000001</v>
      </c>
      <c r="R873">
        <v>0.11905499999999999</v>
      </c>
      <c r="S873">
        <v>2.0719999999999999E-2</v>
      </c>
      <c r="T873">
        <v>9.6426110000000005</v>
      </c>
      <c r="V873">
        <v>4.2129E-2</v>
      </c>
      <c r="W873">
        <v>2.3200999999999999E-2</v>
      </c>
      <c r="X873">
        <v>5.2659999999999998E-3</v>
      </c>
      <c r="Y873">
        <v>0.146623</v>
      </c>
      <c r="Z873">
        <v>0.38683200000000001</v>
      </c>
      <c r="AA873">
        <v>100.4426</v>
      </c>
      <c r="AB873" s="10">
        <v>90.165364805546162</v>
      </c>
      <c r="AD873">
        <v>-6542</v>
      </c>
      <c r="AE873">
        <v>33079</v>
      </c>
      <c r="AF873">
        <v>-485</v>
      </c>
      <c r="AG873" t="s">
        <v>1526</v>
      </c>
      <c r="AH873" t="s">
        <v>1526</v>
      </c>
    </row>
    <row r="874" spans="1:43" hidden="1" x14ac:dyDescent="0.2">
      <c r="A874" t="s">
        <v>261</v>
      </c>
      <c r="B874" t="s">
        <v>1294</v>
      </c>
      <c r="C874" t="s">
        <v>1248</v>
      </c>
      <c r="D874" t="s">
        <v>1244</v>
      </c>
      <c r="I874" t="str">
        <f t="shared" si="13"/>
        <v>San Carlos__</v>
      </c>
      <c r="K874" t="s">
        <v>543</v>
      </c>
      <c r="L874" s="28">
        <v>44228</v>
      </c>
      <c r="N874" t="s">
        <v>1742</v>
      </c>
      <c r="P874">
        <v>49.197009999999999</v>
      </c>
      <c r="Q874">
        <v>40.482399999999998</v>
      </c>
      <c r="R874">
        <v>0.11311</v>
      </c>
      <c r="S874">
        <v>1.3761000000000001E-2</v>
      </c>
      <c r="T874">
        <v>9.5239790000000006</v>
      </c>
      <c r="V874">
        <v>4.0434999999999999E-2</v>
      </c>
      <c r="W874">
        <v>2.6554000000000001E-2</v>
      </c>
      <c r="X874">
        <v>5.5500000000000002E-3</v>
      </c>
      <c r="Y874">
        <v>0.141071</v>
      </c>
      <c r="Z874">
        <v>0.38017400000000001</v>
      </c>
      <c r="AA874">
        <v>99.924049999999994</v>
      </c>
      <c r="AB874" s="10">
        <v>90.203861687767755</v>
      </c>
      <c r="AD874">
        <v>-6554</v>
      </c>
      <c r="AE874">
        <v>33077</v>
      </c>
      <c r="AF874">
        <v>-485</v>
      </c>
      <c r="AG874" t="s">
        <v>1526</v>
      </c>
      <c r="AH874" t="s">
        <v>1526</v>
      </c>
    </row>
    <row r="875" spans="1:43" hidden="1" x14ac:dyDescent="0.2">
      <c r="A875" t="s">
        <v>270</v>
      </c>
      <c r="B875" t="s">
        <v>1295</v>
      </c>
      <c r="C875" t="s">
        <v>1248</v>
      </c>
      <c r="D875" t="s">
        <v>1244</v>
      </c>
      <c r="I875" t="str">
        <f t="shared" si="13"/>
        <v>San Carlos__</v>
      </c>
      <c r="K875" t="s">
        <v>543</v>
      </c>
      <c r="L875" s="28">
        <v>44228</v>
      </c>
      <c r="N875" t="s">
        <v>1742</v>
      </c>
      <c r="P875">
        <v>49.495399999999997</v>
      </c>
      <c r="Q875">
        <v>40.563360000000003</v>
      </c>
      <c r="R875">
        <v>0.112263</v>
      </c>
      <c r="S875">
        <v>1.4805E-2</v>
      </c>
      <c r="T875">
        <v>9.6522170000000003</v>
      </c>
      <c r="V875">
        <v>4.0622999999999999E-2</v>
      </c>
      <c r="W875">
        <v>2.1269E-2</v>
      </c>
      <c r="X875">
        <v>3.934E-3</v>
      </c>
      <c r="Y875">
        <v>0.147374</v>
      </c>
      <c r="Z875">
        <v>0.38555800000000001</v>
      </c>
      <c r="AA875">
        <v>100.43680000000001</v>
      </c>
      <c r="AB875" s="10">
        <v>90.138918006377651</v>
      </c>
      <c r="AD875">
        <v>-6529</v>
      </c>
      <c r="AE875">
        <v>33082</v>
      </c>
      <c r="AF875">
        <v>-485</v>
      </c>
      <c r="AG875" t="s">
        <v>1526</v>
      </c>
      <c r="AH875" t="s">
        <v>1526</v>
      </c>
    </row>
    <row r="876" spans="1:43" hidden="1" x14ac:dyDescent="0.2">
      <c r="A876" t="s">
        <v>267</v>
      </c>
      <c r="B876" t="s">
        <v>1296</v>
      </c>
      <c r="C876" t="s">
        <v>1248</v>
      </c>
      <c r="D876" t="s">
        <v>1244</v>
      </c>
      <c r="I876" t="str">
        <f t="shared" si="13"/>
        <v>San Carlos__</v>
      </c>
      <c r="K876" t="s">
        <v>543</v>
      </c>
      <c r="L876" s="28">
        <v>44228</v>
      </c>
      <c r="N876" t="s">
        <v>1742</v>
      </c>
      <c r="P876">
        <v>49.61591</v>
      </c>
      <c r="Q876">
        <v>40.407919999999997</v>
      </c>
      <c r="R876">
        <v>0.11777</v>
      </c>
      <c r="S876">
        <v>1.1958E-2</v>
      </c>
      <c r="T876">
        <v>9.6823589999999999</v>
      </c>
      <c r="V876">
        <v>4.1815999999999999E-2</v>
      </c>
      <c r="W876">
        <v>2.0740999999999999E-2</v>
      </c>
      <c r="X876">
        <v>8.0800000000000004E-3</v>
      </c>
      <c r="Y876">
        <v>0.14596700000000001</v>
      </c>
      <c r="Z876">
        <v>0.380633</v>
      </c>
      <c r="AA876">
        <v>100.4332</v>
      </c>
      <c r="AB876" s="10">
        <v>90.132820728575993</v>
      </c>
      <c r="AD876">
        <v>-6530</v>
      </c>
      <c r="AE876">
        <v>33092</v>
      </c>
      <c r="AF876">
        <v>-485</v>
      </c>
      <c r="AG876" t="s">
        <v>1526</v>
      </c>
      <c r="AH876" t="s">
        <v>1526</v>
      </c>
    </row>
    <row r="877" spans="1:43" hidden="1" x14ac:dyDescent="0.2">
      <c r="A877" t="s">
        <v>275</v>
      </c>
      <c r="B877" t="s">
        <v>1297</v>
      </c>
      <c r="C877" t="s">
        <v>1248</v>
      </c>
      <c r="D877" t="s">
        <v>1244</v>
      </c>
      <c r="I877" t="str">
        <f t="shared" si="13"/>
        <v>San Carlos__</v>
      </c>
      <c r="K877" t="s">
        <v>543</v>
      </c>
      <c r="L877" s="28">
        <v>44228</v>
      </c>
      <c r="N877" t="s">
        <v>1742</v>
      </c>
      <c r="P877">
        <v>49.481270000000002</v>
      </c>
      <c r="Q877">
        <v>40.471310000000003</v>
      </c>
      <c r="R877">
        <v>0.124588</v>
      </c>
      <c r="S877">
        <v>8.9680000000000003E-3</v>
      </c>
      <c r="T877">
        <v>9.6156489999999994</v>
      </c>
      <c r="V877">
        <v>3.9301999999999997E-2</v>
      </c>
      <c r="W877">
        <v>2.2009000000000001E-2</v>
      </c>
      <c r="X877">
        <v>9.0010000000000003E-3</v>
      </c>
      <c r="Y877">
        <v>0.14421800000000001</v>
      </c>
      <c r="Z877">
        <v>0.37820300000000001</v>
      </c>
      <c r="AA877">
        <v>100.2945</v>
      </c>
      <c r="AB877" s="10">
        <v>90.170073822119591</v>
      </c>
      <c r="AD877">
        <v>-6566</v>
      </c>
      <c r="AE877">
        <v>33116</v>
      </c>
      <c r="AF877">
        <v>-485</v>
      </c>
      <c r="AG877" t="s">
        <v>1526</v>
      </c>
      <c r="AH877" t="s">
        <v>1526</v>
      </c>
    </row>
    <row r="878" spans="1:43" hidden="1" x14ac:dyDescent="0.2">
      <c r="A878" t="s">
        <v>278</v>
      </c>
      <c r="B878" t="s">
        <v>1298</v>
      </c>
      <c r="C878" t="s">
        <v>1248</v>
      </c>
      <c r="D878" t="s">
        <v>1247</v>
      </c>
      <c r="F878" t="s">
        <v>1511</v>
      </c>
      <c r="G878" t="s">
        <v>1742</v>
      </c>
      <c r="H878" t="s">
        <v>1507</v>
      </c>
      <c r="I878" t="str">
        <f t="shared" si="13"/>
        <v>AZ18 WHT06_ol_overgrowth2_prof_1</v>
      </c>
      <c r="K878" t="s">
        <v>1249</v>
      </c>
      <c r="L878" s="28">
        <v>44228</v>
      </c>
      <c r="M878" t="s">
        <v>1525</v>
      </c>
      <c r="N878" t="s">
        <v>1742</v>
      </c>
      <c r="P878">
        <v>51.3536</v>
      </c>
      <c r="Q878">
        <v>37.068510000000003</v>
      </c>
      <c r="R878">
        <v>1.720987</v>
      </c>
      <c r="S878">
        <v>0.14097699999999999</v>
      </c>
      <c r="T878">
        <v>7.0679460000000001</v>
      </c>
      <c r="V878">
        <v>0.74263800000000002</v>
      </c>
      <c r="W878">
        <v>1.7470000000000001E-3</v>
      </c>
      <c r="X878">
        <v>1.0219000000000001E-2</v>
      </c>
      <c r="Y878">
        <v>0.10526199999999999</v>
      </c>
      <c r="Z878">
        <v>0.367558</v>
      </c>
      <c r="AA878">
        <v>98.579449999999994</v>
      </c>
      <c r="AB878" s="10">
        <v>92.832427295501617</v>
      </c>
      <c r="AD878">
        <v>-12365</v>
      </c>
      <c r="AE878">
        <v>-27922</v>
      </c>
      <c r="AF878">
        <v>-485</v>
      </c>
      <c r="AG878">
        <v>40</v>
      </c>
      <c r="AH878">
        <v>-25.35</v>
      </c>
      <c r="AP878">
        <v>0</v>
      </c>
      <c r="AQ878" t="s">
        <v>1791</v>
      </c>
    </row>
    <row r="879" spans="1:43" hidden="1" x14ac:dyDescent="0.2">
      <c r="A879" t="s">
        <v>1420</v>
      </c>
      <c r="B879" t="s">
        <v>1298</v>
      </c>
      <c r="C879" t="s">
        <v>1248</v>
      </c>
      <c r="D879" t="s">
        <v>1247</v>
      </c>
      <c r="F879" t="s">
        <v>1511</v>
      </c>
      <c r="G879" t="s">
        <v>1742</v>
      </c>
      <c r="H879" t="s">
        <v>1507</v>
      </c>
      <c r="I879" t="str">
        <f t="shared" si="13"/>
        <v>AZ18 WHT06_ol_overgrowth2_prof_1</v>
      </c>
      <c r="K879" t="s">
        <v>1249</v>
      </c>
      <c r="L879" s="28">
        <v>44228</v>
      </c>
      <c r="P879">
        <v>51.334159999999997</v>
      </c>
      <c r="Q879">
        <v>38.304569999999998</v>
      </c>
      <c r="R879">
        <v>0.169659</v>
      </c>
      <c r="S879">
        <v>5.6564999999999997E-2</v>
      </c>
      <c r="T879">
        <v>7.2637409999999996</v>
      </c>
      <c r="V879">
        <v>3.3260999999999999E-2</v>
      </c>
      <c r="W879">
        <v>1.8710000000000001E-3</v>
      </c>
      <c r="X879">
        <v>3.4009999999999999E-3</v>
      </c>
      <c r="Y879">
        <v>0.10478700000000001</v>
      </c>
      <c r="Z879">
        <v>0.38573299999999999</v>
      </c>
      <c r="AA879">
        <v>97.657749999999993</v>
      </c>
      <c r="AB879" s="10">
        <v>92.645888899703394</v>
      </c>
      <c r="AD879">
        <v>-12365</v>
      </c>
      <c r="AE879">
        <v>-27922</v>
      </c>
      <c r="AF879">
        <v>-485</v>
      </c>
      <c r="AG879">
        <v>35.159999999999997</v>
      </c>
      <c r="AH879">
        <v>-25.34</v>
      </c>
      <c r="AP879">
        <v>4.8400103305674911</v>
      </c>
      <c r="AQ879" t="s">
        <v>1791</v>
      </c>
    </row>
    <row r="880" spans="1:43" hidden="1" x14ac:dyDescent="0.2">
      <c r="A880" t="s">
        <v>1421</v>
      </c>
      <c r="B880" t="s">
        <v>1298</v>
      </c>
      <c r="C880" t="s">
        <v>1248</v>
      </c>
      <c r="D880" t="s">
        <v>1247</v>
      </c>
      <c r="F880" t="s">
        <v>1511</v>
      </c>
      <c r="G880" t="s">
        <v>1742</v>
      </c>
      <c r="H880" t="s">
        <v>1507</v>
      </c>
      <c r="I880" t="str">
        <f t="shared" si="13"/>
        <v>AZ18 WHT06_ol_overgrowth2_prof_1</v>
      </c>
      <c r="K880" t="s">
        <v>1249</v>
      </c>
      <c r="L880" s="28">
        <v>44228</v>
      </c>
      <c r="P880">
        <v>51.209890000000001</v>
      </c>
      <c r="Q880">
        <v>38.716180000000001</v>
      </c>
      <c r="R880">
        <v>0.11784699999999999</v>
      </c>
      <c r="S880">
        <v>3.9329999999999997E-2</v>
      </c>
      <c r="T880">
        <v>7.6845210000000002</v>
      </c>
      <c r="V880">
        <v>1.414E-2</v>
      </c>
      <c r="W880">
        <v>3.9509999999999997E-3</v>
      </c>
      <c r="X880">
        <v>5.3439999999999998E-3</v>
      </c>
      <c r="Y880">
        <v>0.10879999999999999</v>
      </c>
      <c r="Z880">
        <v>0.38642399999999999</v>
      </c>
      <c r="AA880">
        <v>98.286420000000007</v>
      </c>
      <c r="AB880" s="10">
        <v>92.235539218735497</v>
      </c>
      <c r="AD880">
        <v>-12365</v>
      </c>
      <c r="AE880">
        <v>-27922</v>
      </c>
      <c r="AF880">
        <v>-485</v>
      </c>
      <c r="AG880">
        <v>30.32</v>
      </c>
      <c r="AH880">
        <v>-25.33</v>
      </c>
      <c r="AP880">
        <v>9.6800206611349751</v>
      </c>
    </row>
    <row r="881" spans="1:43" hidden="1" x14ac:dyDescent="0.2">
      <c r="A881" t="s">
        <v>1422</v>
      </c>
      <c r="B881" t="s">
        <v>1298</v>
      </c>
      <c r="C881" t="s">
        <v>1248</v>
      </c>
      <c r="D881" t="s">
        <v>1247</v>
      </c>
      <c r="F881" t="s">
        <v>1511</v>
      </c>
      <c r="G881" t="s">
        <v>1742</v>
      </c>
      <c r="H881" t="s">
        <v>1507</v>
      </c>
      <c r="I881" t="str">
        <f t="shared" si="13"/>
        <v>AZ18 WHT06_ol_overgrowth2_prof_1</v>
      </c>
      <c r="K881" t="s">
        <v>1249</v>
      </c>
      <c r="L881" s="28">
        <v>44228</v>
      </c>
      <c r="P881">
        <v>51.122419999999998</v>
      </c>
      <c r="Q881">
        <v>39.516509999999997</v>
      </c>
      <c r="R881">
        <v>7.0667999999999995E-2</v>
      </c>
      <c r="S881">
        <v>1.6125E-2</v>
      </c>
      <c r="T881">
        <v>7.8630810000000002</v>
      </c>
      <c r="V881">
        <v>3.813E-3</v>
      </c>
      <c r="W881">
        <v>2.4970000000000001E-3</v>
      </c>
      <c r="X881">
        <v>1.8550000000000001E-3</v>
      </c>
      <c r="Y881">
        <v>0.123818</v>
      </c>
      <c r="Z881">
        <v>0.37179499999999999</v>
      </c>
      <c r="AA881">
        <v>99.092579999999998</v>
      </c>
      <c r="AB881" s="10">
        <v>92.056939410096945</v>
      </c>
      <c r="AD881">
        <v>-12365</v>
      </c>
      <c r="AE881">
        <v>-27922</v>
      </c>
      <c r="AF881">
        <v>-485</v>
      </c>
      <c r="AG881">
        <v>25.48</v>
      </c>
      <c r="AH881">
        <v>-25.32</v>
      </c>
      <c r="AP881">
        <v>14.520030991702463</v>
      </c>
    </row>
    <row r="882" spans="1:43" hidden="1" x14ac:dyDescent="0.2">
      <c r="A882" t="s">
        <v>1423</v>
      </c>
      <c r="B882" t="s">
        <v>1298</v>
      </c>
      <c r="C882" t="s">
        <v>1248</v>
      </c>
      <c r="D882" t="s">
        <v>1247</v>
      </c>
      <c r="F882" t="s">
        <v>1511</v>
      </c>
      <c r="G882" t="s">
        <v>1742</v>
      </c>
      <c r="H882" t="s">
        <v>1507</v>
      </c>
      <c r="I882" t="str">
        <f t="shared" si="13"/>
        <v>AZ18 WHT06_ol_overgrowth2_prof_1</v>
      </c>
      <c r="K882" t="s">
        <v>1249</v>
      </c>
      <c r="L882" s="28">
        <v>44228</v>
      </c>
      <c r="P882">
        <v>50.916420000000002</v>
      </c>
      <c r="Q882">
        <v>39.972630000000002</v>
      </c>
      <c r="R882">
        <v>5.4038000000000003E-2</v>
      </c>
      <c r="S882">
        <v>1.2403000000000001E-2</v>
      </c>
      <c r="T882">
        <v>8.1894690000000008</v>
      </c>
      <c r="V882">
        <v>1.238E-3</v>
      </c>
      <c r="W882">
        <v>5.4390000000000003E-3</v>
      </c>
      <c r="X882">
        <v>7.4669999999999997E-3</v>
      </c>
      <c r="Y882">
        <v>0.128801</v>
      </c>
      <c r="Z882">
        <v>0.381243</v>
      </c>
      <c r="AA882">
        <v>99.669139999999999</v>
      </c>
      <c r="AB882" s="10">
        <v>91.723817058197739</v>
      </c>
      <c r="AD882">
        <v>-12365</v>
      </c>
      <c r="AE882">
        <v>-27922</v>
      </c>
      <c r="AF882">
        <v>-485</v>
      </c>
      <c r="AG882">
        <v>20.64</v>
      </c>
      <c r="AH882">
        <v>-25.31</v>
      </c>
      <c r="AP882">
        <v>19.36004132226995</v>
      </c>
    </row>
    <row r="883" spans="1:43" hidden="1" x14ac:dyDescent="0.2">
      <c r="A883" t="s">
        <v>1424</v>
      </c>
      <c r="B883" t="s">
        <v>1298</v>
      </c>
      <c r="C883" t="s">
        <v>1248</v>
      </c>
      <c r="D883" t="s">
        <v>1247</v>
      </c>
      <c r="F883" t="s">
        <v>1511</v>
      </c>
      <c r="G883" t="s">
        <v>1742</v>
      </c>
      <c r="H883" t="s">
        <v>1507</v>
      </c>
      <c r="I883" t="str">
        <f t="shared" si="13"/>
        <v>AZ18 WHT06_ol_overgrowth2_prof_1</v>
      </c>
      <c r="K883" t="s">
        <v>1249</v>
      </c>
      <c r="L883" s="28">
        <v>44228</v>
      </c>
      <c r="P883">
        <v>50.475589999999997</v>
      </c>
      <c r="Q883">
        <v>40.326560000000001</v>
      </c>
      <c r="R883">
        <v>4.0982999999999999E-2</v>
      </c>
      <c r="S883">
        <v>1.7474E-2</v>
      </c>
      <c r="T883">
        <v>8.6023650000000007</v>
      </c>
      <c r="V883">
        <v>8.3500000000000002E-4</v>
      </c>
      <c r="W883">
        <v>2.8670000000000002E-3</v>
      </c>
      <c r="X883">
        <v>4.9560000000000003E-3</v>
      </c>
      <c r="Y883">
        <v>0.134078</v>
      </c>
      <c r="Z883">
        <v>0.38114399999999998</v>
      </c>
      <c r="AA883">
        <v>99.986859999999993</v>
      </c>
      <c r="AB883" s="10">
        <v>91.273662814758154</v>
      </c>
      <c r="AD883">
        <v>-12365</v>
      </c>
      <c r="AE883">
        <v>-27922</v>
      </c>
      <c r="AF883">
        <v>-485</v>
      </c>
      <c r="AG883">
        <v>15.8</v>
      </c>
      <c r="AH883">
        <v>-25.3</v>
      </c>
      <c r="AP883">
        <v>24.200051652837438</v>
      </c>
      <c r="AQ883" t="s">
        <v>53</v>
      </c>
    </row>
    <row r="884" spans="1:43" hidden="1" x14ac:dyDescent="0.2">
      <c r="A884" t="s">
        <v>1425</v>
      </c>
      <c r="B884" t="s">
        <v>1298</v>
      </c>
      <c r="C884" t="s">
        <v>1248</v>
      </c>
      <c r="D884" t="s">
        <v>1247</v>
      </c>
      <c r="F884" t="s">
        <v>1511</v>
      </c>
      <c r="G884" t="s">
        <v>1742</v>
      </c>
      <c r="H884" t="s">
        <v>1507</v>
      </c>
      <c r="I884" t="str">
        <f t="shared" si="13"/>
        <v>AZ18 WHT06_ol_overgrowth2_prof_1</v>
      </c>
      <c r="K884" t="s">
        <v>1249</v>
      </c>
      <c r="L884" s="28">
        <v>44228</v>
      </c>
      <c r="P884">
        <v>50.294119999999999</v>
      </c>
      <c r="Q884">
        <v>40.630629999999996</v>
      </c>
      <c r="R884">
        <v>4.5166999999999999E-2</v>
      </c>
      <c r="S884">
        <v>1.6301E-2</v>
      </c>
      <c r="T884">
        <v>8.6208030000000004</v>
      </c>
      <c r="V884">
        <v>1.1869999999999999E-3</v>
      </c>
      <c r="W884">
        <v>3.9480000000000001E-3</v>
      </c>
      <c r="X884">
        <v>3.8479999999999999E-3</v>
      </c>
      <c r="Y884">
        <v>0.13508000000000001</v>
      </c>
      <c r="Z884">
        <v>0.37828299999999998</v>
      </c>
      <c r="AA884">
        <v>100.1294</v>
      </c>
      <c r="AB884" s="10">
        <v>91.227814722027333</v>
      </c>
      <c r="AD884">
        <v>-12365</v>
      </c>
      <c r="AE884">
        <v>-27922</v>
      </c>
      <c r="AF884">
        <v>-485</v>
      </c>
      <c r="AG884">
        <v>10.96</v>
      </c>
      <c r="AH884">
        <v>-25.29</v>
      </c>
      <c r="AP884">
        <v>29.040061983404925</v>
      </c>
      <c r="AQ884" t="s">
        <v>53</v>
      </c>
    </row>
    <row r="885" spans="1:43" hidden="1" x14ac:dyDescent="0.2">
      <c r="A885" t="s">
        <v>1426</v>
      </c>
      <c r="B885" t="s">
        <v>1298</v>
      </c>
      <c r="C885" t="s">
        <v>1248</v>
      </c>
      <c r="D885" t="s">
        <v>1247</v>
      </c>
      <c r="F885" t="s">
        <v>1511</v>
      </c>
      <c r="G885" t="s">
        <v>1742</v>
      </c>
      <c r="H885" t="s">
        <v>1507</v>
      </c>
      <c r="I885" t="str">
        <f t="shared" si="13"/>
        <v>AZ18 WHT06_ol_overgrowth2_prof_1</v>
      </c>
      <c r="K885" t="s">
        <v>1249</v>
      </c>
      <c r="L885" s="28">
        <v>44228</v>
      </c>
      <c r="P885">
        <v>49.952179999999998</v>
      </c>
      <c r="Q885">
        <v>40.575629999999997</v>
      </c>
      <c r="R885">
        <v>4.1199E-2</v>
      </c>
      <c r="S885">
        <v>1.5871E-2</v>
      </c>
      <c r="T885">
        <v>9.2399660000000008</v>
      </c>
      <c r="V885">
        <v>1.7149999999999999E-3</v>
      </c>
      <c r="W885">
        <v>9.9799999999999997E-4</v>
      </c>
      <c r="X885">
        <v>3.6610000000000002E-3</v>
      </c>
      <c r="Y885">
        <v>0.136216</v>
      </c>
      <c r="Z885">
        <v>0.37979499999999999</v>
      </c>
      <c r="AA885">
        <v>100.3472</v>
      </c>
      <c r="AB885" s="10">
        <v>90.598700008567974</v>
      </c>
      <c r="AD885">
        <v>-12365</v>
      </c>
      <c r="AE885">
        <v>-27922</v>
      </c>
      <c r="AF885">
        <v>-485</v>
      </c>
      <c r="AG885">
        <v>6.12</v>
      </c>
      <c r="AH885">
        <v>-25.28</v>
      </c>
      <c r="AP885">
        <v>33.880072313972413</v>
      </c>
      <c r="AQ885" t="s">
        <v>53</v>
      </c>
    </row>
    <row r="886" spans="1:43" hidden="1" x14ac:dyDescent="0.2">
      <c r="A886" t="s">
        <v>1427</v>
      </c>
      <c r="B886" t="s">
        <v>1298</v>
      </c>
      <c r="C886" t="s">
        <v>1248</v>
      </c>
      <c r="D886" t="s">
        <v>1247</v>
      </c>
      <c r="F886" t="s">
        <v>1511</v>
      </c>
      <c r="H886" t="s">
        <v>1507</v>
      </c>
      <c r="I886" t="str">
        <f t="shared" si="13"/>
        <v>AZ18 WHT06_ol_overgrowth2_prof_1</v>
      </c>
      <c r="K886" t="s">
        <v>1249</v>
      </c>
      <c r="L886" s="28">
        <v>44228</v>
      </c>
      <c r="P886">
        <v>49.522170000000003</v>
      </c>
      <c r="Q886">
        <v>40.641800000000003</v>
      </c>
      <c r="R886">
        <v>3.5242000000000002E-2</v>
      </c>
      <c r="S886">
        <v>1.3068E-2</v>
      </c>
      <c r="T886">
        <v>8.9670100000000001</v>
      </c>
      <c r="V886">
        <v>1.0280000000000001E-3</v>
      </c>
      <c r="W886">
        <v>3.3939999999999999E-3</v>
      </c>
      <c r="X886">
        <v>7.352E-3</v>
      </c>
      <c r="Y886">
        <v>0.136245</v>
      </c>
      <c r="Z886">
        <v>0.38145899999999999</v>
      </c>
      <c r="AA886">
        <v>99.708770000000001</v>
      </c>
      <c r="AB886" s="10">
        <v>90.778894636454297</v>
      </c>
      <c r="AD886">
        <v>-12365</v>
      </c>
      <c r="AE886">
        <v>-27922</v>
      </c>
      <c r="AF886">
        <v>-485</v>
      </c>
      <c r="AG886">
        <v>1.28</v>
      </c>
      <c r="AH886">
        <v>-25.27</v>
      </c>
      <c r="AP886">
        <v>38.7200826445399</v>
      </c>
      <c r="AQ886" t="s">
        <v>53</v>
      </c>
    </row>
    <row r="887" spans="1:43" hidden="1" x14ac:dyDescent="0.2">
      <c r="A887" t="s">
        <v>1428</v>
      </c>
      <c r="B887" t="s">
        <v>1298</v>
      </c>
      <c r="C887" t="s">
        <v>1248</v>
      </c>
      <c r="D887" t="s">
        <v>1247</v>
      </c>
      <c r="F887" t="s">
        <v>1511</v>
      </c>
      <c r="H887" t="s">
        <v>1507</v>
      </c>
      <c r="I887" t="str">
        <f t="shared" si="13"/>
        <v>AZ18 WHT06_ol_overgrowth2_prof_1</v>
      </c>
      <c r="K887" t="s">
        <v>1249</v>
      </c>
      <c r="L887" s="28">
        <v>44228</v>
      </c>
      <c r="P887">
        <v>49.104610000000001</v>
      </c>
      <c r="Q887">
        <v>40.345230000000001</v>
      </c>
      <c r="R887">
        <v>4.4119999999999999E-2</v>
      </c>
      <c r="S887">
        <v>9.0189999999999992E-3</v>
      </c>
      <c r="T887">
        <v>9.122026</v>
      </c>
      <c r="V887">
        <v>6.8900000000000005E-4</v>
      </c>
      <c r="W887">
        <v>1.755E-3</v>
      </c>
      <c r="X887">
        <v>5.2690000000000002E-3</v>
      </c>
      <c r="Y887">
        <v>0.13450100000000001</v>
      </c>
      <c r="Z887">
        <v>0.38499299999999997</v>
      </c>
      <c r="AA887">
        <v>99.152199999999993</v>
      </c>
      <c r="AB887" s="10">
        <v>90.562291208314932</v>
      </c>
      <c r="AD887">
        <v>-12365</v>
      </c>
      <c r="AE887">
        <v>-27922</v>
      </c>
      <c r="AF887">
        <v>-485</v>
      </c>
      <c r="AG887">
        <v>-3.56</v>
      </c>
      <c r="AH887">
        <v>-25.26</v>
      </c>
      <c r="AP887">
        <v>43.560092975107388</v>
      </c>
      <c r="AQ887" t="s">
        <v>53</v>
      </c>
    </row>
    <row r="888" spans="1:43" hidden="1" x14ac:dyDescent="0.2">
      <c r="A888" t="s">
        <v>1429</v>
      </c>
      <c r="B888" t="s">
        <v>1298</v>
      </c>
      <c r="C888" t="s">
        <v>1248</v>
      </c>
      <c r="D888" t="s">
        <v>1247</v>
      </c>
      <c r="F888" t="s">
        <v>1511</v>
      </c>
      <c r="H888" t="s">
        <v>1507</v>
      </c>
      <c r="I888" t="str">
        <f>_xlfn.CONCAT(K888,"_",F888,"_",H888)</f>
        <v>AZ18 WHT06_ol_overgrowth2_prof_1</v>
      </c>
      <c r="K888" t="s">
        <v>1249</v>
      </c>
      <c r="L888" s="28">
        <v>44228</v>
      </c>
      <c r="P888">
        <v>48.950949999999999</v>
      </c>
      <c r="Q888">
        <v>40.15043</v>
      </c>
      <c r="R888">
        <v>3.4136E-2</v>
      </c>
      <c r="S888">
        <v>1.2593999999999999E-2</v>
      </c>
      <c r="T888">
        <v>9.2376749999999994</v>
      </c>
      <c r="V888">
        <v>6.6600000000000003E-4</v>
      </c>
      <c r="W888">
        <v>6.5690000000000002E-3</v>
      </c>
      <c r="X888">
        <v>4.6509999999999998E-3</v>
      </c>
      <c r="Y888">
        <v>0.13881399999999999</v>
      </c>
      <c r="Z888">
        <v>0.38211400000000001</v>
      </c>
      <c r="AA888">
        <v>98.918599999999998</v>
      </c>
      <c r="AB888" s="10">
        <v>90.426968664319418</v>
      </c>
      <c r="AD888">
        <v>-12365</v>
      </c>
      <c r="AE888">
        <v>-27922</v>
      </c>
      <c r="AF888">
        <v>-485</v>
      </c>
      <c r="AG888">
        <v>-8.41</v>
      </c>
      <c r="AH888">
        <v>-25.26</v>
      </c>
      <c r="AP888">
        <v>48.410092975107389</v>
      </c>
      <c r="AQ888" t="s">
        <v>53</v>
      </c>
    </row>
    <row r="889" spans="1:43" s="51" customFormat="1" hidden="1" x14ac:dyDescent="0.2">
      <c r="A889" s="51" t="s">
        <v>1430</v>
      </c>
      <c r="B889" s="51" t="s">
        <v>1298</v>
      </c>
      <c r="C889" s="51" t="s">
        <v>1248</v>
      </c>
      <c r="D889" s="51" t="s">
        <v>1247</v>
      </c>
      <c r="F889" s="51" t="s">
        <v>1511</v>
      </c>
      <c r="H889" s="51" t="s">
        <v>1507</v>
      </c>
      <c r="I889" t="str">
        <f t="shared" si="13"/>
        <v>AZ18 WHT06_ol_overgrowth2_prof_1</v>
      </c>
      <c r="K889" s="51" t="s">
        <v>1249</v>
      </c>
      <c r="L889" s="52">
        <v>44228</v>
      </c>
      <c r="M889" s="51" t="s">
        <v>1525</v>
      </c>
      <c r="N889" s="51" t="s">
        <v>1742</v>
      </c>
      <c r="P889" s="51">
        <v>48.351219999999998</v>
      </c>
      <c r="Q889" s="51">
        <v>39.561790000000002</v>
      </c>
      <c r="R889" s="51">
        <v>4.0870999999999998E-2</v>
      </c>
      <c r="S889" s="51">
        <v>1.4822E-2</v>
      </c>
      <c r="T889" s="51">
        <v>9.0941700000000001</v>
      </c>
      <c r="V889" s="51">
        <v>3.21E-4</v>
      </c>
      <c r="W889" s="51">
        <v>2.591E-3</v>
      </c>
      <c r="X889" s="51">
        <v>2.4190000000000001E-3</v>
      </c>
      <c r="Y889" s="51">
        <v>0.13847499999999999</v>
      </c>
      <c r="Z889" s="51">
        <v>0.37739699999999998</v>
      </c>
      <c r="AA889" s="51">
        <v>97.58408</v>
      </c>
      <c r="AB889" s="53">
        <v>90.45574902467655</v>
      </c>
      <c r="AD889" s="51">
        <v>-12365</v>
      </c>
      <c r="AE889" s="51">
        <v>-27922</v>
      </c>
      <c r="AF889" s="51">
        <v>-485</v>
      </c>
      <c r="AG889" s="51">
        <v>-13.25</v>
      </c>
      <c r="AH889" s="51">
        <v>-25.25</v>
      </c>
      <c r="AP889" s="51">
        <v>53.250103305674877</v>
      </c>
    </row>
    <row r="890" spans="1:43" s="51" customFormat="1" hidden="1" x14ac:dyDescent="0.2">
      <c r="A890" s="51" t="s">
        <v>1431</v>
      </c>
      <c r="B890" s="51" t="s">
        <v>1298</v>
      </c>
      <c r="C890" s="51" t="s">
        <v>1248</v>
      </c>
      <c r="D890" s="51" t="s">
        <v>1247</v>
      </c>
      <c r="F890" s="51" t="s">
        <v>1511</v>
      </c>
      <c r="H890" s="51" t="s">
        <v>1507</v>
      </c>
      <c r="I890" t="str">
        <f t="shared" si="13"/>
        <v>AZ18 WHT06_ol_overgrowth2_prof_1</v>
      </c>
      <c r="K890" s="51" t="s">
        <v>1249</v>
      </c>
      <c r="L890" s="52">
        <v>44228</v>
      </c>
      <c r="M890" s="51" t="s">
        <v>1525</v>
      </c>
      <c r="N890" s="51" t="s">
        <v>1742</v>
      </c>
      <c r="P890" s="51">
        <v>47.706389999999999</v>
      </c>
      <c r="Q890" s="51">
        <v>38.831009999999999</v>
      </c>
      <c r="R890" s="51">
        <v>3.4909999999999997E-2</v>
      </c>
      <c r="S890" s="51">
        <v>6.3899999999999998E-3</v>
      </c>
      <c r="T890" s="51">
        <v>9.3166080000000004</v>
      </c>
      <c r="V890" s="51">
        <v>1.8890000000000001E-3</v>
      </c>
      <c r="W890" s="51">
        <v>6.9649999999999998E-3</v>
      </c>
      <c r="X890" s="51">
        <v>4.9360000000000003E-3</v>
      </c>
      <c r="Y890" s="51">
        <v>0.131911</v>
      </c>
      <c r="Z890" s="51">
        <v>0.38334499999999999</v>
      </c>
      <c r="AA890" s="51">
        <v>96.424350000000004</v>
      </c>
      <c r="AB890" s="53">
        <v>90.126238410313718</v>
      </c>
      <c r="AD890" s="51">
        <v>-12365</v>
      </c>
      <c r="AE890" s="51">
        <v>-27922</v>
      </c>
      <c r="AF890" s="51">
        <v>-485</v>
      </c>
      <c r="AG890" s="51">
        <v>-18.09</v>
      </c>
      <c r="AH890" s="51">
        <v>-25.24</v>
      </c>
      <c r="AP890" s="51">
        <v>58.090113636242364</v>
      </c>
    </row>
    <row r="891" spans="1:43" s="51" customFormat="1" hidden="1" x14ac:dyDescent="0.2">
      <c r="A891" s="51" t="s">
        <v>1432</v>
      </c>
      <c r="B891" s="51" t="s">
        <v>1298</v>
      </c>
      <c r="C891" s="51" t="s">
        <v>1248</v>
      </c>
      <c r="D891" s="51" t="s">
        <v>1247</v>
      </c>
      <c r="F891" s="51" t="s">
        <v>1511</v>
      </c>
      <c r="H891" s="51" t="s">
        <v>1507</v>
      </c>
      <c r="I891" t="str">
        <f t="shared" si="13"/>
        <v>AZ18 WHT06_ol_overgrowth2_prof_1</v>
      </c>
      <c r="K891" s="51" t="s">
        <v>1249</v>
      </c>
      <c r="L891" s="52">
        <v>44228</v>
      </c>
      <c r="M891" s="51" t="s">
        <v>1525</v>
      </c>
      <c r="N891" s="51" t="s">
        <v>1742</v>
      </c>
      <c r="P891" s="51">
        <v>46.655970000000003</v>
      </c>
      <c r="Q891" s="51">
        <v>38.11318</v>
      </c>
      <c r="R891" s="51">
        <v>4.9572999999999999E-2</v>
      </c>
      <c r="S891" s="51">
        <v>3.4819999999999999E-3</v>
      </c>
      <c r="T891" s="51">
        <v>9.1567170000000004</v>
      </c>
      <c r="V891" s="51">
        <v>7.5720999999999997E-2</v>
      </c>
      <c r="W891" s="51">
        <v>3.1080000000000001E-3</v>
      </c>
      <c r="X891" s="51">
        <v>6.2230000000000002E-3</v>
      </c>
      <c r="Y891" s="51">
        <v>0.13215399999999999</v>
      </c>
      <c r="Z891" s="51">
        <v>0.36152000000000001</v>
      </c>
      <c r="AA891" s="51">
        <v>94.557640000000006</v>
      </c>
      <c r="AB891" s="53">
        <v>90.082071435615788</v>
      </c>
      <c r="AD891" s="51">
        <v>-12365</v>
      </c>
      <c r="AE891" s="51">
        <v>-27922</v>
      </c>
      <c r="AF891" s="51">
        <v>-485</v>
      </c>
      <c r="AG891" s="51">
        <v>-22.93</v>
      </c>
      <c r="AH891" s="51">
        <v>-25.23</v>
      </c>
      <c r="AP891" s="51">
        <v>62.930123966809852</v>
      </c>
    </row>
    <row r="892" spans="1:43" s="51" customFormat="1" hidden="1" x14ac:dyDescent="0.2">
      <c r="A892" s="51" t="s">
        <v>1433</v>
      </c>
      <c r="B892" s="51" t="s">
        <v>1298</v>
      </c>
      <c r="C892" s="51" t="s">
        <v>1248</v>
      </c>
      <c r="D892" s="51" t="s">
        <v>1247</v>
      </c>
      <c r="F892" s="51" t="s">
        <v>1511</v>
      </c>
      <c r="H892" s="51" t="s">
        <v>1507</v>
      </c>
      <c r="I892" t="str">
        <f t="shared" si="13"/>
        <v>AZ18 WHT06_ol_overgrowth2_prof_1</v>
      </c>
      <c r="K892" s="51" t="s">
        <v>1249</v>
      </c>
      <c r="L892" s="52">
        <v>44228</v>
      </c>
      <c r="M892" s="51" t="s">
        <v>1525</v>
      </c>
      <c r="N892" s="51" t="s">
        <v>1742</v>
      </c>
      <c r="P892" s="51">
        <v>46.595280000000002</v>
      </c>
      <c r="Q892" s="51">
        <v>36.99485</v>
      </c>
      <c r="R892" s="51">
        <v>4.5232000000000001E-2</v>
      </c>
      <c r="S892" s="51">
        <v>6.7910000000000002E-3</v>
      </c>
      <c r="T892" s="51">
        <v>9.0957360000000005</v>
      </c>
      <c r="V892" s="51">
        <v>3.4074E-2</v>
      </c>
      <c r="W892" s="51">
        <v>7.6870000000000003E-3</v>
      </c>
      <c r="X892" s="51">
        <v>5.6309999999999997E-3</v>
      </c>
      <c r="Y892" s="51">
        <v>0.13403599999999999</v>
      </c>
      <c r="Z892" s="51">
        <v>0.37931300000000001</v>
      </c>
      <c r="AA892" s="51">
        <v>93.298630000000003</v>
      </c>
      <c r="AB892" s="53">
        <v>90.130037389752005</v>
      </c>
      <c r="AD892" s="51">
        <v>-12365</v>
      </c>
      <c r="AE892" s="51">
        <v>-27922</v>
      </c>
      <c r="AF892" s="51">
        <v>-485</v>
      </c>
      <c r="AG892" s="51">
        <v>-27.77</v>
      </c>
      <c r="AH892" s="51">
        <v>-25.22</v>
      </c>
      <c r="AP892" s="51">
        <v>67.770134297377339</v>
      </c>
    </row>
    <row r="893" spans="1:43" s="51" customFormat="1" hidden="1" x14ac:dyDescent="0.2">
      <c r="A893" s="51" t="s">
        <v>1434</v>
      </c>
      <c r="B893" s="51" t="s">
        <v>1298</v>
      </c>
      <c r="C893" s="51" t="s">
        <v>1248</v>
      </c>
      <c r="D893" s="51" t="s">
        <v>1247</v>
      </c>
      <c r="F893" s="51" t="s">
        <v>1511</v>
      </c>
      <c r="H893" s="51" t="s">
        <v>1507</v>
      </c>
      <c r="I893" t="str">
        <f t="shared" si="13"/>
        <v>AZ18 WHT06_ol_overgrowth2_prof_1</v>
      </c>
      <c r="K893" s="51" t="s">
        <v>1249</v>
      </c>
      <c r="L893" s="52">
        <v>44228</v>
      </c>
      <c r="M893" s="51" t="s">
        <v>1525</v>
      </c>
      <c r="N893" s="51" t="s">
        <v>1742</v>
      </c>
      <c r="P893" s="51">
        <v>45.904060000000001</v>
      </c>
      <c r="Q893" s="51">
        <v>35.905670000000001</v>
      </c>
      <c r="R893" s="51">
        <v>3.755E-2</v>
      </c>
      <c r="S893" s="51">
        <v>8.6420000000000004E-3</v>
      </c>
      <c r="T893" s="51">
        <v>9.3190039999999996</v>
      </c>
      <c r="V893" s="51">
        <v>1.9000000000000001E-5</v>
      </c>
      <c r="W893" s="51">
        <v>4.7730000000000003E-3</v>
      </c>
      <c r="X893" s="51">
        <v>5.424E-3</v>
      </c>
      <c r="Y893" s="51">
        <v>0.13647100000000001</v>
      </c>
      <c r="Z893" s="51">
        <v>0.38256800000000002</v>
      </c>
      <c r="AA893" s="51">
        <v>91.704179999999994</v>
      </c>
      <c r="AB893" s="53">
        <v>89.77583414109472</v>
      </c>
      <c r="AD893" s="51">
        <v>-12365</v>
      </c>
      <c r="AE893" s="51">
        <v>-27922</v>
      </c>
      <c r="AF893" s="51">
        <v>-485</v>
      </c>
      <c r="AG893" s="51">
        <v>-32.61</v>
      </c>
      <c r="AH893" s="51">
        <v>-25.21</v>
      </c>
      <c r="AP893" s="51">
        <v>72.610144627944834</v>
      </c>
    </row>
    <row r="894" spans="1:43" s="51" customFormat="1" hidden="1" x14ac:dyDescent="0.2">
      <c r="A894" s="51" t="s">
        <v>1435</v>
      </c>
      <c r="B894" s="51" t="s">
        <v>1298</v>
      </c>
      <c r="C894" s="51" t="s">
        <v>1248</v>
      </c>
      <c r="D894" s="51" t="s">
        <v>1247</v>
      </c>
      <c r="F894" s="51" t="s">
        <v>1511</v>
      </c>
      <c r="H894" s="51" t="s">
        <v>1507</v>
      </c>
      <c r="I894" t="str">
        <f t="shared" si="13"/>
        <v>AZ18 WHT06_ol_overgrowth2_prof_1</v>
      </c>
      <c r="K894" s="51" t="s">
        <v>1249</v>
      </c>
      <c r="L894" s="52">
        <v>44228</v>
      </c>
      <c r="M894" s="51" t="s">
        <v>1525</v>
      </c>
      <c r="N894" s="51" t="s">
        <v>1742</v>
      </c>
      <c r="P894" s="51">
        <v>45.077620000000003</v>
      </c>
      <c r="Q894" s="51">
        <v>34.695419999999999</v>
      </c>
      <c r="R894" s="51">
        <v>4.0055E-2</v>
      </c>
      <c r="S894" s="51">
        <v>6.7349999999999997E-3</v>
      </c>
      <c r="T894" s="51">
        <v>9.2948070000000005</v>
      </c>
      <c r="V894" s="51">
        <v>1.9000000000000001E-5</v>
      </c>
      <c r="W894" s="51">
        <v>8.2990000000000008E-3</v>
      </c>
      <c r="X894" s="51">
        <v>4.3489999999999996E-3</v>
      </c>
      <c r="Y894" s="51">
        <v>0.137965</v>
      </c>
      <c r="Z894" s="51">
        <v>0.37874099999999999</v>
      </c>
      <c r="AA894" s="51">
        <v>89.644000000000005</v>
      </c>
      <c r="AB894" s="53">
        <v>89.632051805812679</v>
      </c>
      <c r="AD894" s="51">
        <v>-12365</v>
      </c>
      <c r="AE894" s="51">
        <v>-27922</v>
      </c>
      <c r="AF894" s="51">
        <v>-485</v>
      </c>
      <c r="AG894" s="51">
        <v>-37.450000000000003</v>
      </c>
      <c r="AH894" s="51">
        <v>-25.2</v>
      </c>
      <c r="AP894" s="51">
        <v>77.450154958512329</v>
      </c>
    </row>
    <row r="895" spans="1:43" s="51" customFormat="1" hidden="1" x14ac:dyDescent="0.2">
      <c r="A895" s="51" t="s">
        <v>1436</v>
      </c>
      <c r="B895" s="51" t="s">
        <v>1298</v>
      </c>
      <c r="C895" s="51" t="s">
        <v>1248</v>
      </c>
      <c r="D895" s="51" t="s">
        <v>1247</v>
      </c>
      <c r="F895" s="51" t="s">
        <v>1511</v>
      </c>
      <c r="H895" s="51" t="s">
        <v>1507</v>
      </c>
      <c r="I895" t="str">
        <f t="shared" si="13"/>
        <v>AZ18 WHT06_ol_overgrowth2_prof_1</v>
      </c>
      <c r="K895" s="51" t="s">
        <v>1249</v>
      </c>
      <c r="L895" s="52">
        <v>44228</v>
      </c>
      <c r="M895" s="51" t="s">
        <v>1525</v>
      </c>
      <c r="N895" s="51" t="s">
        <v>1742</v>
      </c>
      <c r="P895" s="51">
        <v>44.001669999999997</v>
      </c>
      <c r="Q895" s="51">
        <v>33.458550000000002</v>
      </c>
      <c r="R895" s="51">
        <v>4.5463999999999997E-2</v>
      </c>
      <c r="S895" s="51">
        <v>9.5699999999999995E-4</v>
      </c>
      <c r="T895" s="51">
        <v>9.2532920000000001</v>
      </c>
      <c r="V895" s="51">
        <v>1.9000000000000001E-5</v>
      </c>
      <c r="W895" s="51">
        <v>4.6039999999999996E-3</v>
      </c>
      <c r="X895" s="51">
        <v>5.3030000000000004E-3</v>
      </c>
      <c r="Y895" s="51">
        <v>0.13551199999999999</v>
      </c>
      <c r="Z895" s="51">
        <v>0.37943199999999999</v>
      </c>
      <c r="AA895" s="51">
        <v>87.284809999999993</v>
      </c>
      <c r="AB895" s="53">
        <v>89.447718788185739</v>
      </c>
      <c r="AD895" s="51">
        <v>-12365</v>
      </c>
      <c r="AE895" s="51">
        <v>-27922</v>
      </c>
      <c r="AF895" s="51">
        <v>-485</v>
      </c>
      <c r="AG895" s="51">
        <v>-42.29</v>
      </c>
      <c r="AH895" s="51">
        <v>-25.19</v>
      </c>
      <c r="AP895" s="51">
        <v>82.290165289079809</v>
      </c>
    </row>
    <row r="896" spans="1:43" s="51" customFormat="1" hidden="1" x14ac:dyDescent="0.2">
      <c r="A896" s="51" t="s">
        <v>1437</v>
      </c>
      <c r="B896" s="51" t="s">
        <v>1298</v>
      </c>
      <c r="C896" s="51" t="s">
        <v>1248</v>
      </c>
      <c r="D896" s="51" t="s">
        <v>1247</v>
      </c>
      <c r="F896" s="51" t="s">
        <v>1511</v>
      </c>
      <c r="H896" s="51" t="s">
        <v>1507</v>
      </c>
      <c r="I896" t="str">
        <f t="shared" si="13"/>
        <v>AZ18 WHT06_ol_overgrowth2_prof_1</v>
      </c>
      <c r="K896" s="51" t="s">
        <v>1249</v>
      </c>
      <c r="L896" s="52">
        <v>44228</v>
      </c>
      <c r="M896" s="51" t="s">
        <v>1525</v>
      </c>
      <c r="N896" s="51" t="s">
        <v>1742</v>
      </c>
      <c r="P896" s="51">
        <v>43.011290000000002</v>
      </c>
      <c r="Q896" s="51">
        <v>32.318159999999999</v>
      </c>
      <c r="R896" s="51">
        <v>3.8351999999999997E-2</v>
      </c>
      <c r="S896" s="51">
        <v>6.5040000000000002E-3</v>
      </c>
      <c r="T896" s="51">
        <v>9.1653590000000005</v>
      </c>
      <c r="V896" s="51">
        <v>1.9000000000000001E-5</v>
      </c>
      <c r="W896" s="51">
        <v>3.6129999999999999E-3</v>
      </c>
      <c r="X896" s="51">
        <v>4.2849999999999997E-3</v>
      </c>
      <c r="Y896" s="51">
        <v>0.13336799999999999</v>
      </c>
      <c r="Z896" s="51">
        <v>0.382409</v>
      </c>
      <c r="AA896" s="51">
        <v>85.06335</v>
      </c>
      <c r="AB896" s="53">
        <v>89.322318864761144</v>
      </c>
      <c r="AD896" s="51">
        <v>-12365</v>
      </c>
      <c r="AE896" s="51">
        <v>-27922</v>
      </c>
      <c r="AF896" s="51">
        <v>-485</v>
      </c>
      <c r="AG896" s="51">
        <v>-47.13</v>
      </c>
      <c r="AH896" s="51">
        <v>-25.18</v>
      </c>
      <c r="AP896" s="51">
        <v>87.130175619647304</v>
      </c>
    </row>
    <row r="897" spans="1:43" s="51" customFormat="1" hidden="1" x14ac:dyDescent="0.2">
      <c r="A897" s="51" t="s">
        <v>1438</v>
      </c>
      <c r="B897" s="51" t="s">
        <v>1298</v>
      </c>
      <c r="C897" s="51" t="s">
        <v>1248</v>
      </c>
      <c r="D897" s="51" t="s">
        <v>1247</v>
      </c>
      <c r="F897" s="51" t="s">
        <v>1511</v>
      </c>
      <c r="H897" s="51" t="s">
        <v>1507</v>
      </c>
      <c r="I897" t="str">
        <f t="shared" si="13"/>
        <v>AZ18 WHT06_ol_overgrowth2_prof_1</v>
      </c>
      <c r="K897" s="51" t="s">
        <v>1249</v>
      </c>
      <c r="L897" s="52">
        <v>44228</v>
      </c>
      <c r="M897" s="51" t="s">
        <v>1525</v>
      </c>
      <c r="N897" s="51" t="s">
        <v>1742</v>
      </c>
      <c r="P897" s="51">
        <v>42.451079999999997</v>
      </c>
      <c r="Q897" s="51">
        <v>31.445730000000001</v>
      </c>
      <c r="R897" s="51">
        <v>4.1453999999999998E-2</v>
      </c>
      <c r="S897" s="51">
        <v>5.04E-4</v>
      </c>
      <c r="T897" s="51">
        <v>9.1585809999999999</v>
      </c>
      <c r="V897" s="51">
        <v>1.9000000000000001E-5</v>
      </c>
      <c r="W897" s="51">
        <v>3.5119999999999999E-3</v>
      </c>
      <c r="X897" s="51">
        <v>3.9789999999999999E-3</v>
      </c>
      <c r="Y897" s="51">
        <v>0.140847</v>
      </c>
      <c r="Z897" s="51">
        <v>0.38239699999999999</v>
      </c>
      <c r="AA897" s="51">
        <v>83.628110000000007</v>
      </c>
      <c r="AB897" s="53">
        <v>89.203757724225028</v>
      </c>
      <c r="AD897" s="51">
        <v>-12365</v>
      </c>
      <c r="AE897" s="51">
        <v>-27922</v>
      </c>
      <c r="AF897" s="51">
        <v>-485</v>
      </c>
      <c r="AG897" s="51">
        <v>-51.97</v>
      </c>
      <c r="AH897" s="51">
        <v>-25.17</v>
      </c>
      <c r="AP897" s="51">
        <v>91.970185950214784</v>
      </c>
    </row>
    <row r="898" spans="1:43" s="51" customFormat="1" hidden="1" x14ac:dyDescent="0.2">
      <c r="A898" s="51" t="s">
        <v>281</v>
      </c>
      <c r="B898" s="51" t="s">
        <v>1299</v>
      </c>
      <c r="C898" s="51" t="s">
        <v>1248</v>
      </c>
      <c r="D898" s="51" t="s">
        <v>1247</v>
      </c>
      <c r="F898" s="51" t="s">
        <v>1510</v>
      </c>
      <c r="H898" s="51" t="s">
        <v>1507</v>
      </c>
      <c r="I898" t="str">
        <f t="shared" si="13"/>
        <v>GCB1A R31_MP_Ol5_prof_1</v>
      </c>
      <c r="K898" s="51" t="s">
        <v>1505</v>
      </c>
      <c r="L898" s="52">
        <v>44228</v>
      </c>
      <c r="M898" s="51" t="s">
        <v>1525</v>
      </c>
      <c r="N898" s="51" t="s">
        <v>1742</v>
      </c>
      <c r="P898" s="51">
        <v>13.43374</v>
      </c>
      <c r="Q898" s="51">
        <v>46.943910000000002</v>
      </c>
      <c r="R898" s="51">
        <v>6.5210059999999999</v>
      </c>
      <c r="S898" s="51">
        <v>4.9463E-2</v>
      </c>
      <c r="T898" s="51">
        <v>3.0666169999999999</v>
      </c>
      <c r="V898" s="51">
        <v>15.776590000000001</v>
      </c>
      <c r="W898" s="51">
        <v>2.5964999999999998E-2</v>
      </c>
      <c r="X898" s="51">
        <v>5.1781000000000001E-2</v>
      </c>
      <c r="Y898" s="51">
        <v>9.4370999999999997E-2</v>
      </c>
      <c r="Z898" s="51">
        <v>0.12559799999999999</v>
      </c>
      <c r="AA898" s="51">
        <v>86.089039999999997</v>
      </c>
      <c r="AB898" s="53">
        <v>88.647787954472662</v>
      </c>
      <c r="AD898" s="51">
        <v>9595</v>
      </c>
      <c r="AE898" s="51">
        <v>-24440</v>
      </c>
      <c r="AF898" s="51">
        <v>-585</v>
      </c>
      <c r="AG898" s="51">
        <v>-24.4</v>
      </c>
      <c r="AH898" s="51">
        <v>12</v>
      </c>
      <c r="AP898" s="51">
        <v>0</v>
      </c>
      <c r="AQ898" s="51" t="s">
        <v>1791</v>
      </c>
    </row>
    <row r="899" spans="1:43" hidden="1" x14ac:dyDescent="0.2">
      <c r="A899" t="s">
        <v>1439</v>
      </c>
      <c r="B899" t="s">
        <v>1299</v>
      </c>
      <c r="C899" t="s">
        <v>1248</v>
      </c>
      <c r="D899" t="s">
        <v>1247</v>
      </c>
      <c r="F899" t="s">
        <v>1510</v>
      </c>
      <c r="G899" t="s">
        <v>1742</v>
      </c>
      <c r="H899" t="s">
        <v>1507</v>
      </c>
      <c r="I899" t="str">
        <f t="shared" ref="I899:I962" si="14">_xlfn.CONCAT(K899,"_",F899,"_",H899)</f>
        <v>GCB1A R31_MP_Ol5_prof_1</v>
      </c>
      <c r="K899" t="s">
        <v>1505</v>
      </c>
      <c r="L899" s="28">
        <v>44228</v>
      </c>
      <c r="M899" t="s">
        <v>1525</v>
      </c>
      <c r="N899" s="51" t="s">
        <v>1742</v>
      </c>
      <c r="P899">
        <v>49.50797</v>
      </c>
      <c r="Q899">
        <v>40.150309999999998</v>
      </c>
      <c r="R899">
        <v>0.200929</v>
      </c>
      <c r="S899">
        <v>6.0864000000000001E-2</v>
      </c>
      <c r="T899">
        <v>8.5649320000000007</v>
      </c>
      <c r="V899">
        <v>0.41288000000000002</v>
      </c>
      <c r="W899">
        <v>9.3229999999999997E-3</v>
      </c>
      <c r="X899">
        <v>9.1800000000000007E-3</v>
      </c>
      <c r="Y899">
        <v>0.161191</v>
      </c>
      <c r="Z899">
        <v>0.27978199999999998</v>
      </c>
      <c r="AA899">
        <v>99.357349999999997</v>
      </c>
      <c r="AB899" s="10">
        <v>91.153485226601035</v>
      </c>
      <c r="AD899">
        <v>9595</v>
      </c>
      <c r="AE899">
        <v>-24440</v>
      </c>
      <c r="AF899">
        <v>-585</v>
      </c>
      <c r="AG899">
        <v>-22.12</v>
      </c>
      <c r="AH899">
        <v>10.88</v>
      </c>
      <c r="AP899">
        <v>2.5402362094891862</v>
      </c>
      <c r="AQ899" s="51" t="s">
        <v>1791</v>
      </c>
    </row>
    <row r="900" spans="1:43" hidden="1" x14ac:dyDescent="0.2">
      <c r="A900" t="s">
        <v>1440</v>
      </c>
      <c r="B900" t="s">
        <v>1299</v>
      </c>
      <c r="C900" t="s">
        <v>1248</v>
      </c>
      <c r="D900" t="s">
        <v>1247</v>
      </c>
      <c r="F900" t="s">
        <v>1510</v>
      </c>
      <c r="G900" t="s">
        <v>1742</v>
      </c>
      <c r="H900" t="s">
        <v>1507</v>
      </c>
      <c r="I900" t="str">
        <f t="shared" si="14"/>
        <v>GCB1A R31_MP_Ol5_prof_1</v>
      </c>
      <c r="K900" t="s">
        <v>1505</v>
      </c>
      <c r="L900" s="28">
        <v>44228</v>
      </c>
      <c r="P900">
        <v>50.726120000000002</v>
      </c>
      <c r="Q900">
        <v>39.954270000000001</v>
      </c>
      <c r="R900">
        <v>0.147229</v>
      </c>
      <c r="S900">
        <v>5.6892999999999999E-2</v>
      </c>
      <c r="T900">
        <v>8.1617440000000006</v>
      </c>
      <c r="V900">
        <v>3.0075999999999999E-2</v>
      </c>
      <c r="W900">
        <v>3.8289999999999999E-3</v>
      </c>
      <c r="X900">
        <v>9.7800000000000005E-3</v>
      </c>
      <c r="Y900">
        <v>0.150504</v>
      </c>
      <c r="Z900">
        <v>0.29172799999999999</v>
      </c>
      <c r="AA900">
        <v>99.532169999999994</v>
      </c>
      <c r="AB900" s="10">
        <v>91.721135497672876</v>
      </c>
      <c r="AD900">
        <v>9595</v>
      </c>
      <c r="AE900">
        <v>-24440</v>
      </c>
      <c r="AF900">
        <v>-585</v>
      </c>
      <c r="AG900">
        <v>-19.829999999999998</v>
      </c>
      <c r="AH900">
        <v>9.76</v>
      </c>
      <c r="AP900">
        <v>5.0894517751093264</v>
      </c>
      <c r="AQ900" s="51" t="s">
        <v>1791</v>
      </c>
    </row>
    <row r="901" spans="1:43" hidden="1" x14ac:dyDescent="0.2">
      <c r="A901" t="s">
        <v>1441</v>
      </c>
      <c r="B901" t="s">
        <v>1299</v>
      </c>
      <c r="C901" t="s">
        <v>1248</v>
      </c>
      <c r="D901" t="s">
        <v>1247</v>
      </c>
      <c r="F901" t="s">
        <v>1510</v>
      </c>
      <c r="G901" t="s">
        <v>1742</v>
      </c>
      <c r="H901" t="s">
        <v>1507</v>
      </c>
      <c r="I901" t="str">
        <f t="shared" si="14"/>
        <v>GCB1A R31_MP_Ol5_prof_1</v>
      </c>
      <c r="K901" t="s">
        <v>1505</v>
      </c>
      <c r="L901" s="28">
        <v>44228</v>
      </c>
      <c r="P901">
        <v>50.651989999999998</v>
      </c>
      <c r="Q901">
        <v>40.384329999999999</v>
      </c>
      <c r="R901">
        <v>0.12955900000000001</v>
      </c>
      <c r="S901">
        <v>6.7319000000000004E-2</v>
      </c>
      <c r="T901">
        <v>8.1651019999999992</v>
      </c>
      <c r="V901">
        <v>3.2086999999999997E-2</v>
      </c>
      <c r="W901">
        <v>5.4590000000000003E-3</v>
      </c>
      <c r="X901">
        <v>1.0321E-2</v>
      </c>
      <c r="Y901">
        <v>0.14103499999999999</v>
      </c>
      <c r="Z901">
        <v>0.30243399999999998</v>
      </c>
      <c r="AA901">
        <v>99.889629999999997</v>
      </c>
      <c r="AB901" s="10">
        <v>91.706894402520277</v>
      </c>
      <c r="AD901">
        <v>9595</v>
      </c>
      <c r="AE901">
        <v>-24440</v>
      </c>
      <c r="AF901">
        <v>-585</v>
      </c>
      <c r="AG901">
        <v>-17.55</v>
      </c>
      <c r="AH901">
        <v>8.64</v>
      </c>
      <c r="AP901">
        <v>7.6296879845985126</v>
      </c>
      <c r="AQ901" s="51" t="s">
        <v>1791</v>
      </c>
    </row>
    <row r="902" spans="1:43" hidden="1" x14ac:dyDescent="0.2">
      <c r="A902" t="s">
        <v>1442</v>
      </c>
      <c r="B902" t="s">
        <v>1299</v>
      </c>
      <c r="C902" t="s">
        <v>1248</v>
      </c>
      <c r="D902" t="s">
        <v>1247</v>
      </c>
      <c r="F902" t="s">
        <v>1510</v>
      </c>
      <c r="G902" t="s">
        <v>1742</v>
      </c>
      <c r="H902" t="s">
        <v>1507</v>
      </c>
      <c r="I902" t="str">
        <f t="shared" si="14"/>
        <v>GCB1A R31_MP_Ol5_prof_1</v>
      </c>
      <c r="K902" t="s">
        <v>1505</v>
      </c>
      <c r="L902" s="28">
        <v>44228</v>
      </c>
      <c r="P902">
        <v>50.728110000000001</v>
      </c>
      <c r="Q902">
        <v>40.154649999999997</v>
      </c>
      <c r="R902">
        <v>0.12316199999999999</v>
      </c>
      <c r="S902">
        <v>5.2928000000000003E-2</v>
      </c>
      <c r="T902">
        <v>8.0939250000000005</v>
      </c>
      <c r="V902">
        <v>3.2006E-2</v>
      </c>
      <c r="W902">
        <v>4.6740000000000002E-3</v>
      </c>
      <c r="X902">
        <v>8.0110000000000008E-3</v>
      </c>
      <c r="Y902">
        <v>0.13930000000000001</v>
      </c>
      <c r="Z902">
        <v>0.30275999999999997</v>
      </c>
      <c r="AA902">
        <v>99.639529999999993</v>
      </c>
      <c r="AB902" s="10">
        <v>91.784570626353414</v>
      </c>
      <c r="AD902">
        <v>9595</v>
      </c>
      <c r="AE902">
        <v>-24440</v>
      </c>
      <c r="AF902">
        <v>-585</v>
      </c>
      <c r="AG902">
        <v>-15.26</v>
      </c>
      <c r="AH902">
        <v>7.53</v>
      </c>
      <c r="AP902">
        <v>10.174525896922205</v>
      </c>
      <c r="AQ902" s="51" t="s">
        <v>1791</v>
      </c>
    </row>
    <row r="903" spans="1:43" hidden="1" x14ac:dyDescent="0.2">
      <c r="A903" t="s">
        <v>1443</v>
      </c>
      <c r="B903" t="s">
        <v>1299</v>
      </c>
      <c r="C903" t="s">
        <v>1248</v>
      </c>
      <c r="D903" t="s">
        <v>1247</v>
      </c>
      <c r="F903" t="s">
        <v>1510</v>
      </c>
      <c r="G903" t="s">
        <v>1742</v>
      </c>
      <c r="H903" t="s">
        <v>1507</v>
      </c>
      <c r="I903" t="str">
        <f t="shared" si="14"/>
        <v>GCB1A R31_MP_Ol5_prof_1</v>
      </c>
      <c r="K903" t="s">
        <v>1505</v>
      </c>
      <c r="L903" s="28">
        <v>44228</v>
      </c>
      <c r="P903">
        <v>51.175620000000002</v>
      </c>
      <c r="Q903">
        <v>40.277430000000003</v>
      </c>
      <c r="R903">
        <v>0.12357899999999999</v>
      </c>
      <c r="S903">
        <v>5.5384999999999997E-2</v>
      </c>
      <c r="T903">
        <v>7.8938309999999996</v>
      </c>
      <c r="V903">
        <v>2.9864000000000002E-2</v>
      </c>
      <c r="W903">
        <v>1.395E-3</v>
      </c>
      <c r="X903">
        <v>8.7349999999999997E-3</v>
      </c>
      <c r="Y903">
        <v>0.13340299999999999</v>
      </c>
      <c r="Z903">
        <v>0.32010499999999997</v>
      </c>
      <c r="AA903">
        <v>100.0193</v>
      </c>
      <c r="AB903" s="10">
        <v>92.035979520042503</v>
      </c>
      <c r="AD903">
        <v>9595</v>
      </c>
      <c r="AE903">
        <v>-24440</v>
      </c>
      <c r="AF903">
        <v>-585</v>
      </c>
      <c r="AG903">
        <v>-12.98</v>
      </c>
      <c r="AH903">
        <v>6.41</v>
      </c>
      <c r="AP903">
        <v>12.714762106411392</v>
      </c>
    </row>
    <row r="904" spans="1:43" hidden="1" x14ac:dyDescent="0.2">
      <c r="A904" t="s">
        <v>1444</v>
      </c>
      <c r="B904" t="s">
        <v>1299</v>
      </c>
      <c r="C904" t="s">
        <v>1248</v>
      </c>
      <c r="D904" t="s">
        <v>1247</v>
      </c>
      <c r="F904" t="s">
        <v>1510</v>
      </c>
      <c r="G904" t="s">
        <v>1742</v>
      </c>
      <c r="H904" t="s">
        <v>1507</v>
      </c>
      <c r="I904" t="str">
        <f t="shared" si="14"/>
        <v>GCB1A R31_MP_Ol5_prof_1</v>
      </c>
      <c r="K904" t="s">
        <v>1505</v>
      </c>
      <c r="L904" s="28">
        <v>44228</v>
      </c>
      <c r="P904">
        <v>50.998379999999997</v>
      </c>
      <c r="Q904">
        <v>40.213569999999997</v>
      </c>
      <c r="R904">
        <v>0.109595</v>
      </c>
      <c r="S904">
        <v>5.0818000000000002E-2</v>
      </c>
      <c r="T904">
        <v>8.0012460000000001</v>
      </c>
      <c r="V904">
        <v>2.4854999999999999E-2</v>
      </c>
      <c r="W904">
        <v>4.548E-3</v>
      </c>
      <c r="X904">
        <v>8.9669999999999993E-3</v>
      </c>
      <c r="Y904">
        <v>0.14230999999999999</v>
      </c>
      <c r="Z904">
        <v>0.32374000000000003</v>
      </c>
      <c r="AA904">
        <v>99.878020000000006</v>
      </c>
      <c r="AB904" s="10">
        <v>91.910590011513719</v>
      </c>
      <c r="AD904">
        <v>9595</v>
      </c>
      <c r="AE904">
        <v>-24440</v>
      </c>
      <c r="AF904">
        <v>-585</v>
      </c>
      <c r="AG904">
        <v>-10.69</v>
      </c>
      <c r="AH904">
        <v>5.29</v>
      </c>
      <c r="AP904">
        <v>15.263977672031531</v>
      </c>
    </row>
    <row r="905" spans="1:43" hidden="1" x14ac:dyDescent="0.2">
      <c r="A905" t="s">
        <v>1445</v>
      </c>
      <c r="B905" t="s">
        <v>1299</v>
      </c>
      <c r="C905" t="s">
        <v>1248</v>
      </c>
      <c r="D905" t="s">
        <v>1247</v>
      </c>
      <c r="F905" t="s">
        <v>1510</v>
      </c>
      <c r="G905" t="s">
        <v>1742</v>
      </c>
      <c r="H905" t="s">
        <v>1507</v>
      </c>
      <c r="I905" t="str">
        <f t="shared" si="14"/>
        <v>GCB1A R31_MP_Ol5_prof_1</v>
      </c>
      <c r="K905" t="s">
        <v>1505</v>
      </c>
      <c r="L905" s="28">
        <v>44228</v>
      </c>
      <c r="P905">
        <v>50.725259999999999</v>
      </c>
      <c r="Q905">
        <v>40.170819999999999</v>
      </c>
      <c r="R905">
        <v>0.10331</v>
      </c>
      <c r="S905">
        <v>3.9376000000000001E-2</v>
      </c>
      <c r="T905">
        <v>8.0820950000000007</v>
      </c>
      <c r="V905">
        <v>1.3313999999999999E-2</v>
      </c>
      <c r="W905">
        <v>2.325E-2</v>
      </c>
      <c r="X905">
        <v>7.9500000000000005E-3</v>
      </c>
      <c r="Y905">
        <v>0.13481899999999999</v>
      </c>
      <c r="Z905">
        <v>0.32877600000000001</v>
      </c>
      <c r="AA905">
        <v>99.628979999999999</v>
      </c>
      <c r="AB905" s="10">
        <v>91.795170054818342</v>
      </c>
      <c r="AD905">
        <v>9595</v>
      </c>
      <c r="AE905">
        <v>-24440</v>
      </c>
      <c r="AF905">
        <v>-585</v>
      </c>
      <c r="AG905">
        <v>-8.41</v>
      </c>
      <c r="AH905">
        <v>4.17</v>
      </c>
      <c r="AP905">
        <v>17.80421388152072</v>
      </c>
    </row>
    <row r="906" spans="1:43" hidden="1" x14ac:dyDescent="0.2">
      <c r="A906" t="s">
        <v>1446</v>
      </c>
      <c r="B906" t="s">
        <v>1299</v>
      </c>
      <c r="C906" t="s">
        <v>1248</v>
      </c>
      <c r="D906" t="s">
        <v>1247</v>
      </c>
      <c r="F906" t="s">
        <v>1510</v>
      </c>
      <c r="G906" t="s">
        <v>1742</v>
      </c>
      <c r="H906" t="s">
        <v>1507</v>
      </c>
      <c r="I906" t="str">
        <f t="shared" si="14"/>
        <v>GCB1A R31_MP_Ol5_prof_1</v>
      </c>
      <c r="K906" t="s">
        <v>1505</v>
      </c>
      <c r="L906" s="28">
        <v>44228</v>
      </c>
      <c r="P906">
        <v>50.369390000000003</v>
      </c>
      <c r="Q906">
        <v>40.035139999999998</v>
      </c>
      <c r="R906">
        <v>9.5699000000000006E-2</v>
      </c>
      <c r="S906">
        <v>3.8234999999999998E-2</v>
      </c>
      <c r="T906">
        <v>8.2330930000000002</v>
      </c>
      <c r="V906">
        <v>1.1776999999999999E-2</v>
      </c>
      <c r="W906">
        <v>2.4438999999999999E-2</v>
      </c>
      <c r="X906">
        <v>6.5110000000000003E-3</v>
      </c>
      <c r="Y906">
        <v>0.134383</v>
      </c>
      <c r="Z906">
        <v>0.33255299999999999</v>
      </c>
      <c r="AA906">
        <v>99.281220000000005</v>
      </c>
      <c r="AB906" s="10">
        <v>91.600662763952258</v>
      </c>
      <c r="AD906">
        <v>9595</v>
      </c>
      <c r="AE906">
        <v>-24440</v>
      </c>
      <c r="AF906">
        <v>-585</v>
      </c>
      <c r="AG906">
        <v>-6.13</v>
      </c>
      <c r="AH906">
        <v>3.05</v>
      </c>
      <c r="AP906">
        <v>20.344450091009911</v>
      </c>
    </row>
    <row r="907" spans="1:43" hidden="1" x14ac:dyDescent="0.2">
      <c r="A907" t="s">
        <v>1447</v>
      </c>
      <c r="B907" t="s">
        <v>1299</v>
      </c>
      <c r="C907" t="s">
        <v>1248</v>
      </c>
      <c r="D907" t="s">
        <v>1247</v>
      </c>
      <c r="F907" t="s">
        <v>1510</v>
      </c>
      <c r="G907" t="s">
        <v>1742</v>
      </c>
      <c r="H907" t="s">
        <v>1507</v>
      </c>
      <c r="I907" t="str">
        <f t="shared" si="14"/>
        <v>GCB1A R31_MP_Ol5_prof_1</v>
      </c>
      <c r="K907" t="s">
        <v>1505</v>
      </c>
      <c r="L907" s="28">
        <v>44228</v>
      </c>
      <c r="P907">
        <v>50.61862</v>
      </c>
      <c r="Q907">
        <v>40.231409999999997</v>
      </c>
      <c r="R907">
        <v>8.6705000000000004E-2</v>
      </c>
      <c r="S907">
        <v>3.2883000000000003E-2</v>
      </c>
      <c r="T907">
        <v>8.5322809999999993</v>
      </c>
      <c r="V907">
        <v>1.227E-2</v>
      </c>
      <c r="W907">
        <v>2.9923999999999999E-2</v>
      </c>
      <c r="X907">
        <v>7.424E-3</v>
      </c>
      <c r="Y907">
        <v>0.13059000000000001</v>
      </c>
      <c r="Z907">
        <v>0.34798699999999999</v>
      </c>
      <c r="AA907">
        <v>100.0301</v>
      </c>
      <c r="AB907" s="10">
        <v>91.360960984673426</v>
      </c>
      <c r="AD907">
        <v>9595</v>
      </c>
      <c r="AE907">
        <v>-24440</v>
      </c>
      <c r="AF907">
        <v>-585</v>
      </c>
      <c r="AG907">
        <v>-3.84</v>
      </c>
      <c r="AH907">
        <v>1.93</v>
      </c>
      <c r="AP907">
        <v>22.893665656630048</v>
      </c>
    </row>
    <row r="908" spans="1:43" hidden="1" x14ac:dyDescent="0.2">
      <c r="A908" t="s">
        <v>1448</v>
      </c>
      <c r="B908" t="s">
        <v>1299</v>
      </c>
      <c r="C908" t="s">
        <v>1248</v>
      </c>
      <c r="D908" t="s">
        <v>1247</v>
      </c>
      <c r="F908" t="s">
        <v>1510</v>
      </c>
      <c r="G908" t="s">
        <v>1742</v>
      </c>
      <c r="H908" t="s">
        <v>1507</v>
      </c>
      <c r="I908" t="str">
        <f t="shared" si="14"/>
        <v>GCB1A R31_MP_Ol5_prof_1</v>
      </c>
      <c r="K908" t="s">
        <v>1505</v>
      </c>
      <c r="L908" s="28">
        <v>44228</v>
      </c>
      <c r="P908">
        <v>50.616410000000002</v>
      </c>
      <c r="Q908">
        <v>40.17015</v>
      </c>
      <c r="R908">
        <v>6.7192000000000002E-2</v>
      </c>
      <c r="S908">
        <v>2.7729E-2</v>
      </c>
      <c r="T908">
        <v>8.6198800000000002</v>
      </c>
      <c r="V908">
        <v>1.2729000000000001E-2</v>
      </c>
      <c r="W908">
        <v>2.6318999999999999E-2</v>
      </c>
      <c r="X908">
        <v>5.2259999999999997E-3</v>
      </c>
      <c r="Y908">
        <v>0.134043</v>
      </c>
      <c r="Z908">
        <v>0.35882199999999997</v>
      </c>
      <c r="AA908">
        <v>100.0385</v>
      </c>
      <c r="AB908" s="10">
        <v>91.279651339492531</v>
      </c>
      <c r="AD908">
        <v>9595</v>
      </c>
      <c r="AE908">
        <v>-24440</v>
      </c>
      <c r="AF908">
        <v>-585</v>
      </c>
      <c r="AG908">
        <v>-1.56</v>
      </c>
      <c r="AH908">
        <v>0.82</v>
      </c>
      <c r="AP908">
        <v>25.429508711710547</v>
      </c>
      <c r="AQ908" t="s">
        <v>53</v>
      </c>
    </row>
    <row r="909" spans="1:43" hidden="1" x14ac:dyDescent="0.2">
      <c r="A909" t="s">
        <v>1449</v>
      </c>
      <c r="B909" t="s">
        <v>1299</v>
      </c>
      <c r="C909" t="s">
        <v>1248</v>
      </c>
      <c r="D909" t="s">
        <v>1247</v>
      </c>
      <c r="F909" t="s">
        <v>1510</v>
      </c>
      <c r="G909" t="s">
        <v>1742</v>
      </c>
      <c r="H909" t="s">
        <v>1507</v>
      </c>
      <c r="I909" t="str">
        <f t="shared" si="14"/>
        <v>GCB1A R31_MP_Ol5_prof_1</v>
      </c>
      <c r="K909" t="s">
        <v>1505</v>
      </c>
      <c r="L909" s="28">
        <v>44228</v>
      </c>
      <c r="P909">
        <v>50.565820000000002</v>
      </c>
      <c r="Q909">
        <v>40.29609</v>
      </c>
      <c r="R909">
        <v>6.3044000000000003E-2</v>
      </c>
      <c r="S909">
        <v>2.7883000000000002E-2</v>
      </c>
      <c r="T909">
        <v>8.7440339999999992</v>
      </c>
      <c r="V909">
        <v>1.2829999999999999E-2</v>
      </c>
      <c r="W909">
        <v>2.3361E-2</v>
      </c>
      <c r="X909">
        <v>6.254E-3</v>
      </c>
      <c r="Y909">
        <v>0.139159</v>
      </c>
      <c r="Z909">
        <v>0.358987</v>
      </c>
      <c r="AA909">
        <v>100.23739999999999</v>
      </c>
      <c r="AB909" s="10">
        <v>91.157090390577267</v>
      </c>
      <c r="AD909">
        <v>9595</v>
      </c>
      <c r="AE909">
        <v>-24440</v>
      </c>
      <c r="AF909">
        <v>-585</v>
      </c>
      <c r="AG909">
        <v>0.73</v>
      </c>
      <c r="AH909">
        <v>-0.3</v>
      </c>
      <c r="AP909">
        <v>27.978724277330684</v>
      </c>
      <c r="AQ909" t="s">
        <v>53</v>
      </c>
    </row>
    <row r="910" spans="1:43" hidden="1" x14ac:dyDescent="0.2">
      <c r="A910" t="s">
        <v>1450</v>
      </c>
      <c r="B910" t="s">
        <v>1299</v>
      </c>
      <c r="C910" t="s">
        <v>1248</v>
      </c>
      <c r="D910" t="s">
        <v>1247</v>
      </c>
      <c r="F910" t="s">
        <v>1510</v>
      </c>
      <c r="G910" t="s">
        <v>1742</v>
      </c>
      <c r="H910" t="s">
        <v>1507</v>
      </c>
      <c r="I910" t="str">
        <f t="shared" si="14"/>
        <v>GCB1A R31_MP_Ol5_prof_1</v>
      </c>
      <c r="K910" t="s">
        <v>1505</v>
      </c>
      <c r="L910" s="28">
        <v>44228</v>
      </c>
      <c r="P910">
        <v>50.343690000000002</v>
      </c>
      <c r="Q910">
        <v>40.175579999999997</v>
      </c>
      <c r="R910">
        <v>5.8486000000000003E-2</v>
      </c>
      <c r="S910">
        <v>1.9352999999999999E-2</v>
      </c>
      <c r="T910">
        <v>8.8320779999999992</v>
      </c>
      <c r="V910">
        <v>1.2319E-2</v>
      </c>
      <c r="W910">
        <v>2.3587E-2</v>
      </c>
      <c r="X910">
        <v>6.0429999999999998E-3</v>
      </c>
      <c r="Y910">
        <v>0.14114399999999999</v>
      </c>
      <c r="Z910">
        <v>0.35585499999999998</v>
      </c>
      <c r="AA910">
        <v>99.968140000000005</v>
      </c>
      <c r="AB910" s="10">
        <v>91.04014864389967</v>
      </c>
      <c r="AD910">
        <v>9595</v>
      </c>
      <c r="AE910">
        <v>-24440</v>
      </c>
      <c r="AF910">
        <v>-585</v>
      </c>
      <c r="AG910">
        <v>3.01</v>
      </c>
      <c r="AH910">
        <v>-1.42</v>
      </c>
      <c r="AP910">
        <v>30.518960486819871</v>
      </c>
      <c r="AQ910" t="s">
        <v>53</v>
      </c>
    </row>
    <row r="911" spans="1:43" hidden="1" x14ac:dyDescent="0.2">
      <c r="A911" t="s">
        <v>1451</v>
      </c>
      <c r="B911" t="s">
        <v>1299</v>
      </c>
      <c r="C911" t="s">
        <v>1248</v>
      </c>
      <c r="D911" t="s">
        <v>1247</v>
      </c>
      <c r="F911" t="s">
        <v>1510</v>
      </c>
      <c r="G911" t="s">
        <v>1742</v>
      </c>
      <c r="H911" t="s">
        <v>1507</v>
      </c>
      <c r="I911" t="str">
        <f t="shared" si="14"/>
        <v>GCB1A R31_MP_Ol5_prof_1</v>
      </c>
      <c r="K911" t="s">
        <v>1505</v>
      </c>
      <c r="L911" s="28">
        <v>44228</v>
      </c>
      <c r="P911">
        <v>50.165599999999998</v>
      </c>
      <c r="Q911">
        <v>39.881740000000001</v>
      </c>
      <c r="R911">
        <v>5.3151999999999998E-2</v>
      </c>
      <c r="S911">
        <v>2.1801999999999998E-2</v>
      </c>
      <c r="T911">
        <v>9.1233839999999997</v>
      </c>
      <c r="V911">
        <v>1.2184E-2</v>
      </c>
      <c r="W911">
        <v>2.0213999999999999E-2</v>
      </c>
      <c r="X911">
        <v>7.9430000000000004E-3</v>
      </c>
      <c r="Y911">
        <v>0.14833099999999999</v>
      </c>
      <c r="Z911">
        <v>0.35896499999999998</v>
      </c>
      <c r="AA911">
        <v>99.793319999999994</v>
      </c>
      <c r="AB911" s="10">
        <v>90.74217502572472</v>
      </c>
      <c r="AD911">
        <v>9595</v>
      </c>
      <c r="AE911">
        <v>-24440</v>
      </c>
      <c r="AF911">
        <v>-585</v>
      </c>
      <c r="AG911">
        <v>5.29</v>
      </c>
      <c r="AH911">
        <v>-2.54</v>
      </c>
      <c r="AP911">
        <v>33.059196696309058</v>
      </c>
      <c r="AQ911" t="s">
        <v>53</v>
      </c>
    </row>
    <row r="912" spans="1:43" hidden="1" x14ac:dyDescent="0.2">
      <c r="A912" t="s">
        <v>1452</v>
      </c>
      <c r="B912" t="s">
        <v>1299</v>
      </c>
      <c r="C912" t="s">
        <v>1248</v>
      </c>
      <c r="D912" t="s">
        <v>1247</v>
      </c>
      <c r="F912" t="s">
        <v>1510</v>
      </c>
      <c r="G912" t="s">
        <v>1742</v>
      </c>
      <c r="H912" t="s">
        <v>1507</v>
      </c>
      <c r="I912" t="str">
        <f t="shared" si="14"/>
        <v>GCB1A R31_MP_Ol5_prof_1</v>
      </c>
      <c r="K912" t="s">
        <v>1505</v>
      </c>
      <c r="L912" s="28">
        <v>44228</v>
      </c>
      <c r="P912">
        <v>50.002870000000001</v>
      </c>
      <c r="Q912">
        <v>39.888199999999998</v>
      </c>
      <c r="R912">
        <v>4.8961999999999999E-2</v>
      </c>
      <c r="S912">
        <v>1.8565999999999999E-2</v>
      </c>
      <c r="T912">
        <v>9.1231019999999994</v>
      </c>
      <c r="V912">
        <v>1.1328E-2</v>
      </c>
      <c r="W912">
        <v>2.1472999999999999E-2</v>
      </c>
      <c r="X912">
        <v>6.5279999999999999E-3</v>
      </c>
      <c r="Y912">
        <v>0.13886200000000001</v>
      </c>
      <c r="Z912">
        <v>0.36040100000000003</v>
      </c>
      <c r="AA912">
        <v>99.620289999999997</v>
      </c>
      <c r="AB912" s="10">
        <v>90.715099157447739</v>
      </c>
      <c r="AD912">
        <v>9595</v>
      </c>
      <c r="AE912">
        <v>-24440</v>
      </c>
      <c r="AF912">
        <v>-585</v>
      </c>
      <c r="AG912">
        <v>7.58</v>
      </c>
      <c r="AH912">
        <v>-3.66</v>
      </c>
      <c r="AP912">
        <v>35.608412261929196</v>
      </c>
      <c r="AQ912" t="s">
        <v>53</v>
      </c>
    </row>
    <row r="913" spans="1:43" hidden="1" x14ac:dyDescent="0.2">
      <c r="A913" t="s">
        <v>1453</v>
      </c>
      <c r="B913" t="s">
        <v>1299</v>
      </c>
      <c r="C913" t="s">
        <v>1248</v>
      </c>
      <c r="D913" t="s">
        <v>1247</v>
      </c>
      <c r="F913" t="s">
        <v>1510</v>
      </c>
      <c r="G913" t="s">
        <v>1742</v>
      </c>
      <c r="H913" t="s">
        <v>1507</v>
      </c>
      <c r="I913" t="str">
        <f t="shared" si="14"/>
        <v>GCB1A R31_MP_Ol5_prof_1</v>
      </c>
      <c r="K913" t="s">
        <v>1505</v>
      </c>
      <c r="L913" s="28">
        <v>44228</v>
      </c>
      <c r="P913">
        <v>49.917940000000002</v>
      </c>
      <c r="Q913">
        <v>39.658549999999998</v>
      </c>
      <c r="R913">
        <v>5.4080000000000003E-2</v>
      </c>
      <c r="S913">
        <v>2.2838000000000001E-2</v>
      </c>
      <c r="T913">
        <v>9.4683630000000001</v>
      </c>
      <c r="V913">
        <v>1.4782999999999999E-2</v>
      </c>
      <c r="W913">
        <v>1.8779000000000001E-2</v>
      </c>
      <c r="X913">
        <v>5.6670000000000002E-3</v>
      </c>
      <c r="Y913">
        <v>0.14424100000000001</v>
      </c>
      <c r="Z913">
        <v>0.35914000000000001</v>
      </c>
      <c r="AA913">
        <v>99.664400000000001</v>
      </c>
      <c r="AB913" s="10">
        <v>90.382692420886059</v>
      </c>
      <c r="AC913" s="10"/>
      <c r="AD913">
        <v>9595</v>
      </c>
      <c r="AE913">
        <v>-24440</v>
      </c>
      <c r="AF913">
        <v>-585</v>
      </c>
      <c r="AG913">
        <v>9.86</v>
      </c>
      <c r="AH913">
        <v>-4.78</v>
      </c>
      <c r="AP913">
        <v>38.148648471418383</v>
      </c>
      <c r="AQ913" t="s">
        <v>53</v>
      </c>
    </row>
    <row r="914" spans="1:43" hidden="1" x14ac:dyDescent="0.2">
      <c r="A914" t="s">
        <v>1454</v>
      </c>
      <c r="B914" t="s">
        <v>1299</v>
      </c>
      <c r="C914" t="s">
        <v>1248</v>
      </c>
      <c r="D914" t="s">
        <v>1247</v>
      </c>
      <c r="F914" t="s">
        <v>1510</v>
      </c>
      <c r="G914" t="s">
        <v>1742</v>
      </c>
      <c r="H914" t="s">
        <v>1507</v>
      </c>
      <c r="I914" t="str">
        <f t="shared" si="14"/>
        <v>GCB1A R31_MP_Ol5_prof_1</v>
      </c>
      <c r="K914" t="s">
        <v>1505</v>
      </c>
      <c r="L914" s="28">
        <v>44228</v>
      </c>
      <c r="P914">
        <v>49.778770000000002</v>
      </c>
      <c r="Q914">
        <v>39.645710000000001</v>
      </c>
      <c r="R914">
        <v>5.2566000000000002E-2</v>
      </c>
      <c r="S914">
        <v>2.4500000000000001E-2</v>
      </c>
      <c r="T914">
        <v>9.3274509999999999</v>
      </c>
      <c r="V914">
        <v>1.1339E-2</v>
      </c>
      <c r="W914">
        <v>1.6929E-2</v>
      </c>
      <c r="X914">
        <v>2.434E-3</v>
      </c>
      <c r="Y914">
        <v>0.14774499999999999</v>
      </c>
      <c r="Z914">
        <v>0.35924899999999999</v>
      </c>
      <c r="AA914">
        <v>99.366690000000006</v>
      </c>
      <c r="AB914" s="10">
        <v>90.488239117141973</v>
      </c>
      <c r="AD914">
        <v>9595</v>
      </c>
      <c r="AE914">
        <v>-24440</v>
      </c>
      <c r="AF914">
        <v>-585</v>
      </c>
      <c r="AG914">
        <v>12.15</v>
      </c>
      <c r="AH914">
        <v>-5.89</v>
      </c>
      <c r="AP914">
        <v>40.693486383742076</v>
      </c>
      <c r="AQ914" t="s">
        <v>53</v>
      </c>
    </row>
    <row r="915" spans="1:43" hidden="1" x14ac:dyDescent="0.2">
      <c r="A915" t="s">
        <v>1455</v>
      </c>
      <c r="B915" t="s">
        <v>1299</v>
      </c>
      <c r="C915" t="s">
        <v>1248</v>
      </c>
      <c r="D915" t="s">
        <v>1247</v>
      </c>
      <c r="F915" t="s">
        <v>1510</v>
      </c>
      <c r="G915" t="s">
        <v>1742</v>
      </c>
      <c r="H915" t="s">
        <v>1507</v>
      </c>
      <c r="I915" t="str">
        <f t="shared" si="14"/>
        <v>GCB1A R31_MP_Ol5_prof_1</v>
      </c>
      <c r="K915" t="s">
        <v>1505</v>
      </c>
      <c r="L915" s="28">
        <v>44228</v>
      </c>
      <c r="P915">
        <v>49.596679999999999</v>
      </c>
      <c r="Q915">
        <v>39.633090000000003</v>
      </c>
      <c r="R915">
        <v>5.2006999999999998E-2</v>
      </c>
      <c r="S915">
        <v>1.2781000000000001E-2</v>
      </c>
      <c r="T915">
        <v>9.5264009999999999</v>
      </c>
      <c r="V915">
        <v>1.1088000000000001E-2</v>
      </c>
      <c r="W915">
        <v>2.5977E-2</v>
      </c>
      <c r="X915">
        <v>8.6770000000000007E-3</v>
      </c>
      <c r="Y915">
        <v>0.143155</v>
      </c>
      <c r="Z915">
        <v>0.36642999999999998</v>
      </c>
      <c r="AA915">
        <v>99.376289999999997</v>
      </c>
      <c r="AB915" s="10">
        <v>90.272896810243921</v>
      </c>
      <c r="AD915">
        <v>9595</v>
      </c>
      <c r="AE915">
        <v>-24440</v>
      </c>
      <c r="AF915">
        <v>-585</v>
      </c>
      <c r="AG915">
        <v>14.43</v>
      </c>
      <c r="AH915">
        <v>-7.01</v>
      </c>
      <c r="AP915">
        <v>43.233722593231263</v>
      </c>
      <c r="AQ915" t="s">
        <v>53</v>
      </c>
    </row>
    <row r="916" spans="1:43" hidden="1" x14ac:dyDescent="0.2">
      <c r="A916" t="s">
        <v>1456</v>
      </c>
      <c r="B916" t="s">
        <v>1299</v>
      </c>
      <c r="C916" t="s">
        <v>1248</v>
      </c>
      <c r="D916" t="s">
        <v>1247</v>
      </c>
      <c r="F916" t="s">
        <v>1510</v>
      </c>
      <c r="G916" t="s">
        <v>1742</v>
      </c>
      <c r="H916" t="s">
        <v>1507</v>
      </c>
      <c r="I916" t="str">
        <f t="shared" si="14"/>
        <v>GCB1A R31_MP_Ol5_prof_1</v>
      </c>
      <c r="K916" t="s">
        <v>1505</v>
      </c>
      <c r="L916" s="28">
        <v>44228</v>
      </c>
      <c r="P916">
        <v>49.5441</v>
      </c>
      <c r="Q916">
        <v>39.531149999999997</v>
      </c>
      <c r="R916">
        <v>5.1871E-2</v>
      </c>
      <c r="S916">
        <v>1.4871000000000001E-2</v>
      </c>
      <c r="T916">
        <v>9.356026</v>
      </c>
      <c r="V916">
        <v>1.0133E-2</v>
      </c>
      <c r="W916">
        <v>2.5463E-2</v>
      </c>
      <c r="X916">
        <v>4.7000000000000002E-3</v>
      </c>
      <c r="Y916">
        <v>0.14343400000000001</v>
      </c>
      <c r="Z916">
        <v>0.35804999999999998</v>
      </c>
      <c r="AA916">
        <v>99.039789999999996</v>
      </c>
      <c r="AB916" s="10">
        <v>90.421028106424814</v>
      </c>
      <c r="AD916">
        <v>9595</v>
      </c>
      <c r="AE916">
        <v>-24440</v>
      </c>
      <c r="AF916">
        <v>-585</v>
      </c>
      <c r="AG916">
        <v>16.72</v>
      </c>
      <c r="AH916">
        <v>-8.1300000000000008</v>
      </c>
      <c r="AP916">
        <v>45.782938158851401</v>
      </c>
      <c r="AQ916" t="s">
        <v>53</v>
      </c>
    </row>
    <row r="917" spans="1:43" hidden="1" x14ac:dyDescent="0.2">
      <c r="A917" t="s">
        <v>1457</v>
      </c>
      <c r="B917" t="s">
        <v>1299</v>
      </c>
      <c r="C917" t="s">
        <v>1248</v>
      </c>
      <c r="D917" t="s">
        <v>1247</v>
      </c>
      <c r="F917" t="s">
        <v>1510</v>
      </c>
      <c r="G917" t="s">
        <v>1742</v>
      </c>
      <c r="H917" t="s">
        <v>1507</v>
      </c>
      <c r="I917" t="str">
        <f t="shared" si="14"/>
        <v>GCB1A R31_MP_Ol5_prof_1</v>
      </c>
      <c r="K917" t="s">
        <v>1505</v>
      </c>
      <c r="L917" s="28">
        <v>44228</v>
      </c>
      <c r="P917">
        <v>49.585540000000002</v>
      </c>
      <c r="Q917">
        <v>39.352890000000002</v>
      </c>
      <c r="R917">
        <v>4.8481999999999997E-2</v>
      </c>
      <c r="S917">
        <v>1.6934000000000001E-2</v>
      </c>
      <c r="T917">
        <v>9.6838329999999999</v>
      </c>
      <c r="V917">
        <v>1.1133000000000001E-2</v>
      </c>
      <c r="W917">
        <v>2.1881000000000001E-2</v>
      </c>
      <c r="X917">
        <v>5.0740000000000004E-3</v>
      </c>
      <c r="Y917">
        <v>0.13889499999999999</v>
      </c>
      <c r="Z917">
        <v>0.354383</v>
      </c>
      <c r="AA917">
        <v>99.219059999999999</v>
      </c>
      <c r="AB917" s="10">
        <v>90.126015955917538</v>
      </c>
      <c r="AD917">
        <v>9595</v>
      </c>
      <c r="AE917">
        <v>-24440</v>
      </c>
      <c r="AF917">
        <v>-585</v>
      </c>
      <c r="AG917">
        <v>19</v>
      </c>
      <c r="AH917">
        <v>-9.25</v>
      </c>
      <c r="AP917">
        <v>48.323174368340588</v>
      </c>
      <c r="AQ917" t="s">
        <v>53</v>
      </c>
    </row>
    <row r="918" spans="1:43" hidden="1" x14ac:dyDescent="0.2">
      <c r="A918" t="s">
        <v>284</v>
      </c>
      <c r="B918" t="s">
        <v>1300</v>
      </c>
      <c r="C918" t="s">
        <v>1248</v>
      </c>
      <c r="D918" t="s">
        <v>1244</v>
      </c>
      <c r="I918" t="str">
        <f t="shared" si="14"/>
        <v>San Carlos__</v>
      </c>
      <c r="K918" t="s">
        <v>543</v>
      </c>
      <c r="L918" s="28">
        <v>44228</v>
      </c>
      <c r="P918">
        <v>49.374020000000002</v>
      </c>
      <c r="Q918">
        <v>40.217559999999999</v>
      </c>
      <c r="R918">
        <v>0.10943</v>
      </c>
      <c r="S918">
        <v>2.4527E-2</v>
      </c>
      <c r="T918">
        <v>9.5709540000000004</v>
      </c>
      <c r="V918">
        <v>4.07E-2</v>
      </c>
      <c r="W918">
        <v>2.5350000000000001E-2</v>
      </c>
      <c r="X918">
        <v>8.652E-3</v>
      </c>
      <c r="Y918">
        <v>0.14596300000000001</v>
      </c>
      <c r="Z918">
        <v>0.37755699999999998</v>
      </c>
      <c r="AA918">
        <v>99.894710000000003</v>
      </c>
      <c r="AB918" s="10">
        <v>90.19211402315112</v>
      </c>
      <c r="AD918">
        <v>-6497</v>
      </c>
      <c r="AE918">
        <v>32965</v>
      </c>
      <c r="AF918">
        <v>-485</v>
      </c>
      <c r="AG918" t="s">
        <v>1526</v>
      </c>
      <c r="AH918" t="s">
        <v>1526</v>
      </c>
    </row>
    <row r="919" spans="1:43" hidden="1" x14ac:dyDescent="0.2">
      <c r="A919" t="s">
        <v>476</v>
      </c>
      <c r="B919" t="s">
        <v>1301</v>
      </c>
      <c r="C919" t="s">
        <v>1248</v>
      </c>
      <c r="D919" t="s">
        <v>1244</v>
      </c>
      <c r="I919" t="str">
        <f t="shared" si="14"/>
        <v>San Carlos__</v>
      </c>
      <c r="K919" t="s">
        <v>543</v>
      </c>
      <c r="L919" s="28">
        <v>44228</v>
      </c>
      <c r="P919">
        <v>49.555590000000002</v>
      </c>
      <c r="Q919">
        <v>40.35398</v>
      </c>
      <c r="R919">
        <v>0.104537</v>
      </c>
      <c r="S919">
        <v>2.3654999999999999E-2</v>
      </c>
      <c r="T919">
        <v>9.500451</v>
      </c>
      <c r="V919">
        <v>3.9813000000000001E-2</v>
      </c>
      <c r="W919">
        <v>2.4038E-2</v>
      </c>
      <c r="X919">
        <v>7.7559999999999999E-3</v>
      </c>
      <c r="Y919">
        <v>0.142009</v>
      </c>
      <c r="Z919">
        <v>0.39276899999999998</v>
      </c>
      <c r="AA919">
        <v>100.1446</v>
      </c>
      <c r="AB919" s="10">
        <v>90.289556897358906</v>
      </c>
      <c r="AD919">
        <v>-6477</v>
      </c>
      <c r="AE919">
        <v>32935</v>
      </c>
      <c r="AF919">
        <v>-485</v>
      </c>
      <c r="AG919" t="s">
        <v>1526</v>
      </c>
      <c r="AH919" t="s">
        <v>1526</v>
      </c>
    </row>
    <row r="920" spans="1:43" hidden="1" x14ac:dyDescent="0.2">
      <c r="A920" t="s">
        <v>478</v>
      </c>
      <c r="B920" t="s">
        <v>1302</v>
      </c>
      <c r="C920" t="s">
        <v>1248</v>
      </c>
      <c r="D920" t="s">
        <v>1247</v>
      </c>
      <c r="F920" t="s">
        <v>1510</v>
      </c>
      <c r="G920" t="s">
        <v>1742</v>
      </c>
      <c r="H920" t="s">
        <v>1509</v>
      </c>
      <c r="I920" t="str">
        <f t="shared" si="14"/>
        <v>GCB1A R31_MP_Ol5_prof_2</v>
      </c>
      <c r="K920" t="s">
        <v>1505</v>
      </c>
      <c r="L920" s="28">
        <v>44228</v>
      </c>
      <c r="M920" t="s">
        <v>1525</v>
      </c>
      <c r="N920" t="s">
        <v>1742</v>
      </c>
      <c r="P920">
        <v>0.76477499999999998</v>
      </c>
      <c r="Q920">
        <v>49.134630000000001</v>
      </c>
      <c r="R920">
        <v>13.531980000000001</v>
      </c>
      <c r="S920">
        <v>3.2448999999999999E-2</v>
      </c>
      <c r="T920">
        <v>0.60992100000000005</v>
      </c>
      <c r="V920">
        <v>27.567499999999999</v>
      </c>
      <c r="W920">
        <v>1.3955E-2</v>
      </c>
      <c r="X920">
        <v>4.3233000000000001E-2</v>
      </c>
      <c r="Y920">
        <v>1.5716999999999998E-2</v>
      </c>
      <c r="Z920">
        <v>5.7757000000000003E-2</v>
      </c>
      <c r="AA920">
        <v>91.771929999999998</v>
      </c>
      <c r="AB920" s="10">
        <v>69.089746187750151</v>
      </c>
      <c r="AD920">
        <v>9912</v>
      </c>
      <c r="AE920">
        <v>-24455</v>
      </c>
      <c r="AF920">
        <v>-585</v>
      </c>
      <c r="AG920">
        <v>-0.16</v>
      </c>
      <c r="AH920">
        <v>31</v>
      </c>
      <c r="AP920">
        <v>0</v>
      </c>
      <c r="AQ920" t="s">
        <v>1791</v>
      </c>
    </row>
    <row r="921" spans="1:43" hidden="1" x14ac:dyDescent="0.2">
      <c r="A921" t="s">
        <v>1458</v>
      </c>
      <c r="B921" t="s">
        <v>1302</v>
      </c>
      <c r="C921" t="s">
        <v>1248</v>
      </c>
      <c r="D921" t="s">
        <v>1247</v>
      </c>
      <c r="F921" t="s">
        <v>1510</v>
      </c>
      <c r="G921" t="s">
        <v>1742</v>
      </c>
      <c r="H921" t="s">
        <v>1509</v>
      </c>
      <c r="I921" t="str">
        <f t="shared" si="14"/>
        <v>GCB1A R31_MP_Ol5_prof_2</v>
      </c>
      <c r="K921" t="s">
        <v>1505</v>
      </c>
      <c r="L921" s="28">
        <v>44228</v>
      </c>
      <c r="M921" t="s">
        <v>1525</v>
      </c>
      <c r="N921" t="s">
        <v>1742</v>
      </c>
      <c r="P921">
        <v>48.770350000000001</v>
      </c>
      <c r="Q921">
        <v>39.889029999999998</v>
      </c>
      <c r="R921">
        <v>0.24321000000000001</v>
      </c>
      <c r="S921">
        <v>5.4984999999999999E-2</v>
      </c>
      <c r="T921">
        <v>7.6387590000000003</v>
      </c>
      <c r="V921">
        <v>0.34029900000000002</v>
      </c>
      <c r="W921">
        <v>2.232E-3</v>
      </c>
      <c r="X921">
        <v>8.9589999999999999E-3</v>
      </c>
      <c r="Y921">
        <v>0.14802599999999999</v>
      </c>
      <c r="Z921">
        <v>0.26189400000000002</v>
      </c>
      <c r="AA921">
        <v>97.357740000000007</v>
      </c>
      <c r="AB921" s="10">
        <v>91.923154352989371</v>
      </c>
      <c r="AD921">
        <v>9912</v>
      </c>
      <c r="AE921">
        <v>-24455</v>
      </c>
      <c r="AF921">
        <v>-585</v>
      </c>
      <c r="AG921">
        <v>-0.67</v>
      </c>
      <c r="AH921">
        <v>28.12</v>
      </c>
      <c r="AP921">
        <v>2.9248076859855239</v>
      </c>
      <c r="AQ921" t="s">
        <v>1791</v>
      </c>
    </row>
    <row r="922" spans="1:43" hidden="1" x14ac:dyDescent="0.2">
      <c r="A922" t="s">
        <v>1459</v>
      </c>
      <c r="B922" t="s">
        <v>1302</v>
      </c>
      <c r="C922" t="s">
        <v>1248</v>
      </c>
      <c r="D922" t="s">
        <v>1247</v>
      </c>
      <c r="F922" t="s">
        <v>1510</v>
      </c>
      <c r="G922" t="s">
        <v>1742</v>
      </c>
      <c r="H922" t="s">
        <v>1509</v>
      </c>
      <c r="I922" t="str">
        <f t="shared" si="14"/>
        <v>GCB1A R31_MP_Ol5_prof_2</v>
      </c>
      <c r="K922" t="s">
        <v>1505</v>
      </c>
      <c r="L922" s="28">
        <v>44228</v>
      </c>
      <c r="P922">
        <v>49.525120000000001</v>
      </c>
      <c r="Q922">
        <v>40.106479999999998</v>
      </c>
      <c r="R922">
        <v>0.17285</v>
      </c>
      <c r="S922">
        <v>4.9717999999999998E-2</v>
      </c>
      <c r="T922">
        <v>7.6865899999999998</v>
      </c>
      <c r="V922">
        <v>2.53E-2</v>
      </c>
      <c r="W922">
        <v>1.2E-4</v>
      </c>
      <c r="X922">
        <v>7.3270000000000002E-3</v>
      </c>
      <c r="Y922">
        <v>0.139736</v>
      </c>
      <c r="Z922">
        <v>0.29852600000000001</v>
      </c>
      <c r="AA922">
        <v>98.011759999999995</v>
      </c>
      <c r="AB922" s="10">
        <v>91.990570657710123</v>
      </c>
      <c r="AD922">
        <v>9912</v>
      </c>
      <c r="AE922">
        <v>-24455</v>
      </c>
      <c r="AF922">
        <v>-585</v>
      </c>
      <c r="AG922">
        <v>-1.18</v>
      </c>
      <c r="AH922">
        <v>25.25</v>
      </c>
      <c r="AP922">
        <v>5.8397690922480496</v>
      </c>
      <c r="AQ922" t="s">
        <v>1791</v>
      </c>
    </row>
    <row r="923" spans="1:43" hidden="1" x14ac:dyDescent="0.2">
      <c r="A923" t="s">
        <v>1460</v>
      </c>
      <c r="B923" t="s">
        <v>1302</v>
      </c>
      <c r="C923" t="s">
        <v>1248</v>
      </c>
      <c r="D923" t="s">
        <v>1247</v>
      </c>
      <c r="F923" t="s">
        <v>1510</v>
      </c>
      <c r="G923" t="s">
        <v>1742</v>
      </c>
      <c r="H923" t="s">
        <v>1509</v>
      </c>
      <c r="I923" t="str">
        <f t="shared" si="14"/>
        <v>GCB1A R31_MP_Ol5_prof_2</v>
      </c>
      <c r="K923" t="s">
        <v>1505</v>
      </c>
      <c r="L923" s="28">
        <v>44228</v>
      </c>
      <c r="P923">
        <v>49.989550000000001</v>
      </c>
      <c r="Q923">
        <v>40.505459999999999</v>
      </c>
      <c r="R923">
        <v>0.15871399999999999</v>
      </c>
      <c r="S923">
        <v>4.9966999999999998E-2</v>
      </c>
      <c r="T923">
        <v>7.4959680000000004</v>
      </c>
      <c r="V923">
        <v>2.0962000000000001E-2</v>
      </c>
      <c r="W923">
        <v>4.4299999999999999E-3</v>
      </c>
      <c r="X923">
        <v>6.594E-3</v>
      </c>
      <c r="Y923">
        <v>0.13006300000000001</v>
      </c>
      <c r="Z923">
        <v>0.31995200000000001</v>
      </c>
      <c r="AA923">
        <v>98.681659999999994</v>
      </c>
      <c r="AB923" s="10">
        <v>92.240721974168707</v>
      </c>
      <c r="AD923">
        <v>9912</v>
      </c>
      <c r="AE923">
        <v>-24455</v>
      </c>
      <c r="AF923">
        <v>-585</v>
      </c>
      <c r="AG923">
        <v>-1.69</v>
      </c>
      <c r="AH923">
        <v>22.37</v>
      </c>
      <c r="AP923">
        <v>8.7645767782335735</v>
      </c>
      <c r="AQ923" t="s">
        <v>1791</v>
      </c>
    </row>
    <row r="924" spans="1:43" hidden="1" x14ac:dyDescent="0.2">
      <c r="A924" t="s">
        <v>1461</v>
      </c>
      <c r="B924" t="s">
        <v>1302</v>
      </c>
      <c r="C924" t="s">
        <v>1248</v>
      </c>
      <c r="D924" t="s">
        <v>1247</v>
      </c>
      <c r="F924" t="s">
        <v>1510</v>
      </c>
      <c r="G924" t="s">
        <v>1742</v>
      </c>
      <c r="H924" t="s">
        <v>1509</v>
      </c>
      <c r="I924" t="str">
        <f t="shared" si="14"/>
        <v>GCB1A R31_MP_Ol5_prof_2</v>
      </c>
      <c r="K924" t="s">
        <v>1505</v>
      </c>
      <c r="L924" s="28">
        <v>44228</v>
      </c>
      <c r="P924">
        <v>50.206940000000003</v>
      </c>
      <c r="Q924">
        <v>40.519680000000001</v>
      </c>
      <c r="R924">
        <v>0.15011099999999999</v>
      </c>
      <c r="S924">
        <v>4.9161999999999997E-2</v>
      </c>
      <c r="T924">
        <v>7.4227980000000002</v>
      </c>
      <c r="V924">
        <v>2.4101999999999998E-2</v>
      </c>
      <c r="W924">
        <v>1.792E-3</v>
      </c>
      <c r="X924">
        <v>7.1159999999999999E-3</v>
      </c>
      <c r="Y924">
        <v>0.126662</v>
      </c>
      <c r="Z924">
        <v>0.314558</v>
      </c>
      <c r="AA924">
        <v>98.822909999999993</v>
      </c>
      <c r="AB924" s="10">
        <v>92.341383024275174</v>
      </c>
      <c r="AD924">
        <v>9912</v>
      </c>
      <c r="AE924">
        <v>-24455</v>
      </c>
      <c r="AF924">
        <v>-585</v>
      </c>
      <c r="AG924">
        <v>-2.2000000000000002</v>
      </c>
      <c r="AH924">
        <v>19.5</v>
      </c>
      <c r="AP924">
        <v>11.679538184496099</v>
      </c>
      <c r="AQ924" t="s">
        <v>1791</v>
      </c>
    </row>
    <row r="925" spans="1:43" hidden="1" x14ac:dyDescent="0.2">
      <c r="A925" t="s">
        <v>1462</v>
      </c>
      <c r="B925" t="s">
        <v>1302</v>
      </c>
      <c r="C925" t="s">
        <v>1248</v>
      </c>
      <c r="D925" t="s">
        <v>1247</v>
      </c>
      <c r="F925" t="s">
        <v>1510</v>
      </c>
      <c r="G925" t="s">
        <v>1742</v>
      </c>
      <c r="H925" t="s">
        <v>1509</v>
      </c>
      <c r="I925" t="str">
        <f t="shared" si="14"/>
        <v>GCB1A R31_MP_Ol5_prof_2</v>
      </c>
      <c r="K925" t="s">
        <v>1505</v>
      </c>
      <c r="L925" s="28">
        <v>44228</v>
      </c>
      <c r="P925">
        <v>50.185380000000002</v>
      </c>
      <c r="Q925">
        <v>40.18929</v>
      </c>
      <c r="R925">
        <v>0.14224100000000001</v>
      </c>
      <c r="S925">
        <v>4.2958000000000003E-2</v>
      </c>
      <c r="T925">
        <v>7.6171810000000004</v>
      </c>
      <c r="V925">
        <v>2.4516E-2</v>
      </c>
      <c r="W925">
        <v>6.7470000000000004E-3</v>
      </c>
      <c r="X925">
        <v>8.1880000000000008E-3</v>
      </c>
      <c r="Y925">
        <v>0.133102</v>
      </c>
      <c r="Z925">
        <v>0.32639400000000002</v>
      </c>
      <c r="AA925">
        <v>98.675989999999999</v>
      </c>
      <c r="AB925" s="10">
        <v>92.153448103069778</v>
      </c>
      <c r="AD925">
        <v>9912</v>
      </c>
      <c r="AE925">
        <v>-24455</v>
      </c>
      <c r="AF925">
        <v>-585</v>
      </c>
      <c r="AG925">
        <v>-2.71</v>
      </c>
      <c r="AH925">
        <v>16.62</v>
      </c>
      <c r="AP925">
        <v>14.604345870481623</v>
      </c>
      <c r="AQ925" t="s">
        <v>1791</v>
      </c>
    </row>
    <row r="926" spans="1:43" hidden="1" x14ac:dyDescent="0.2">
      <c r="A926" t="s">
        <v>1463</v>
      </c>
      <c r="B926" t="s">
        <v>1302</v>
      </c>
      <c r="C926" t="s">
        <v>1248</v>
      </c>
      <c r="D926" t="s">
        <v>1247</v>
      </c>
      <c r="F926" t="s">
        <v>1510</v>
      </c>
      <c r="G926" t="s">
        <v>1742</v>
      </c>
      <c r="H926" t="s">
        <v>1509</v>
      </c>
      <c r="I926" t="str">
        <f t="shared" si="14"/>
        <v>GCB1A R31_MP_Ol5_prof_2</v>
      </c>
      <c r="K926" t="s">
        <v>1505</v>
      </c>
      <c r="L926" s="28">
        <v>44228</v>
      </c>
      <c r="P926">
        <v>50.470770000000002</v>
      </c>
      <c r="Q926">
        <v>40.532719999999998</v>
      </c>
      <c r="R926">
        <v>0.12932299999999999</v>
      </c>
      <c r="S926">
        <v>3.7463999999999997E-2</v>
      </c>
      <c r="T926">
        <v>7.7171269999999996</v>
      </c>
      <c r="V926">
        <v>2.7906E-2</v>
      </c>
      <c r="W926">
        <v>6.3550000000000004E-3</v>
      </c>
      <c r="X926">
        <v>8.9540000000000002E-3</v>
      </c>
      <c r="Y926">
        <v>0.12587200000000001</v>
      </c>
      <c r="Z926">
        <v>0.33677000000000001</v>
      </c>
      <c r="AA926">
        <v>99.393259999999998</v>
      </c>
      <c r="AB926" s="10">
        <v>92.100029141953414</v>
      </c>
      <c r="AD926">
        <v>9912</v>
      </c>
      <c r="AE926">
        <v>-24455</v>
      </c>
      <c r="AF926">
        <v>-585</v>
      </c>
      <c r="AG926">
        <v>-3.22</v>
      </c>
      <c r="AH926">
        <v>13.75</v>
      </c>
      <c r="AP926">
        <v>17.519307276744151</v>
      </c>
      <c r="AQ926" t="s">
        <v>1791</v>
      </c>
    </row>
    <row r="927" spans="1:43" hidden="1" x14ac:dyDescent="0.2">
      <c r="A927" t="s">
        <v>1464</v>
      </c>
      <c r="B927" t="s">
        <v>1302</v>
      </c>
      <c r="C927" t="s">
        <v>1248</v>
      </c>
      <c r="D927" t="s">
        <v>1247</v>
      </c>
      <c r="F927" t="s">
        <v>1510</v>
      </c>
      <c r="G927" t="s">
        <v>1742</v>
      </c>
      <c r="H927" t="s">
        <v>1509</v>
      </c>
      <c r="I927" t="str">
        <f t="shared" si="14"/>
        <v>GCB1A R31_MP_Ol5_prof_2</v>
      </c>
      <c r="K927" t="s">
        <v>1505</v>
      </c>
      <c r="L927" s="28">
        <v>44228</v>
      </c>
      <c r="P927">
        <v>50.709319999999998</v>
      </c>
      <c r="Q927">
        <v>40.207769999999996</v>
      </c>
      <c r="R927">
        <v>0.10419100000000001</v>
      </c>
      <c r="S927">
        <v>3.8934999999999997E-2</v>
      </c>
      <c r="T927">
        <v>7.7657740000000004</v>
      </c>
      <c r="V927">
        <v>2.1718000000000001E-2</v>
      </c>
      <c r="W927">
        <v>1.1332E-2</v>
      </c>
      <c r="X927">
        <v>4.5799999999999999E-3</v>
      </c>
      <c r="Y927">
        <v>0.12831400000000001</v>
      </c>
      <c r="Z927">
        <v>0.347603</v>
      </c>
      <c r="AA927">
        <v>99.339519999999993</v>
      </c>
      <c r="AB927" s="10">
        <v>92.088610009360693</v>
      </c>
      <c r="AD927">
        <v>9912</v>
      </c>
      <c r="AE927">
        <v>-24455</v>
      </c>
      <c r="AF927">
        <v>-585</v>
      </c>
      <c r="AG927">
        <v>-3.73</v>
      </c>
      <c r="AH927">
        <v>10.87</v>
      </c>
      <c r="AP927">
        <v>20.444114962729678</v>
      </c>
    </row>
    <row r="928" spans="1:43" hidden="1" x14ac:dyDescent="0.2">
      <c r="A928" t="s">
        <v>1465</v>
      </c>
      <c r="B928" t="s">
        <v>1302</v>
      </c>
      <c r="C928" t="s">
        <v>1248</v>
      </c>
      <c r="D928" t="s">
        <v>1247</v>
      </c>
      <c r="F928" t="s">
        <v>1510</v>
      </c>
      <c r="G928" t="s">
        <v>1742</v>
      </c>
      <c r="H928" t="s">
        <v>1509</v>
      </c>
      <c r="I928" t="str">
        <f t="shared" si="14"/>
        <v>GCB1A R31_MP_Ol5_prof_2</v>
      </c>
      <c r="K928" t="s">
        <v>1505</v>
      </c>
      <c r="L928" s="28">
        <v>44228</v>
      </c>
      <c r="P928">
        <v>50.556379999999997</v>
      </c>
      <c r="Q928">
        <v>40.459699999999998</v>
      </c>
      <c r="R928">
        <v>8.4784999999999999E-2</v>
      </c>
      <c r="S928">
        <v>3.2981999999999997E-2</v>
      </c>
      <c r="T928">
        <v>8.2041880000000003</v>
      </c>
      <c r="V928">
        <v>9.7319999999999993E-3</v>
      </c>
      <c r="W928">
        <v>2.1947999999999999E-2</v>
      </c>
      <c r="X928">
        <v>3.0270000000000002E-3</v>
      </c>
      <c r="Y928">
        <v>0.130324</v>
      </c>
      <c r="Z928">
        <v>0.34916199999999997</v>
      </c>
      <c r="AA928">
        <v>99.852230000000006</v>
      </c>
      <c r="AB928" s="10">
        <v>91.656064792558951</v>
      </c>
      <c r="AD928">
        <v>9912</v>
      </c>
      <c r="AE928">
        <v>-24455</v>
      </c>
      <c r="AF928">
        <v>-585</v>
      </c>
      <c r="AG928">
        <v>-4.24</v>
      </c>
      <c r="AH928">
        <v>8</v>
      </c>
      <c r="AP928">
        <v>23.359076368992202</v>
      </c>
    </row>
    <row r="929" spans="1:43" hidden="1" x14ac:dyDescent="0.2">
      <c r="A929" t="s">
        <v>1466</v>
      </c>
      <c r="B929" t="s">
        <v>1302</v>
      </c>
      <c r="C929" t="s">
        <v>1248</v>
      </c>
      <c r="D929" t="s">
        <v>1247</v>
      </c>
      <c r="F929" t="s">
        <v>1510</v>
      </c>
      <c r="G929" t="s">
        <v>1742</v>
      </c>
      <c r="H929" t="s">
        <v>1509</v>
      </c>
      <c r="I929" t="str">
        <f t="shared" si="14"/>
        <v>GCB1A R31_MP_Ol5_prof_2</v>
      </c>
      <c r="K929" t="s">
        <v>1505</v>
      </c>
      <c r="L929" s="28">
        <v>44228</v>
      </c>
      <c r="P929">
        <v>50.649940000000001</v>
      </c>
      <c r="Q929">
        <v>40.116819999999997</v>
      </c>
      <c r="R929">
        <v>6.9903999999999994E-2</v>
      </c>
      <c r="S929">
        <v>3.1836999999999997E-2</v>
      </c>
      <c r="T929">
        <v>8.3721890000000005</v>
      </c>
      <c r="V929">
        <v>1.0370000000000001E-2</v>
      </c>
      <c r="W929">
        <v>1.8377000000000001E-2</v>
      </c>
      <c r="X929">
        <v>4.5739999999999999E-3</v>
      </c>
      <c r="Y929">
        <v>0.12878300000000001</v>
      </c>
      <c r="Z929">
        <v>0.35431299999999999</v>
      </c>
      <c r="AA929">
        <v>99.757099999999994</v>
      </c>
      <c r="AB929" s="10">
        <v>91.514097861701288</v>
      </c>
      <c r="AD929">
        <v>9912</v>
      </c>
      <c r="AE929">
        <v>-24455</v>
      </c>
      <c r="AF929">
        <v>-585</v>
      </c>
      <c r="AG929">
        <v>-4.75</v>
      </c>
      <c r="AH929">
        <v>5.12</v>
      </c>
      <c r="AP929">
        <v>26.283884054977726</v>
      </c>
    </row>
    <row r="930" spans="1:43" hidden="1" x14ac:dyDescent="0.2">
      <c r="A930" t="s">
        <v>1467</v>
      </c>
      <c r="B930" t="s">
        <v>1302</v>
      </c>
      <c r="C930" t="s">
        <v>1248</v>
      </c>
      <c r="D930" t="s">
        <v>1247</v>
      </c>
      <c r="F930" t="s">
        <v>1510</v>
      </c>
      <c r="G930" t="s">
        <v>1742</v>
      </c>
      <c r="H930" t="s">
        <v>1509</v>
      </c>
      <c r="I930" t="str">
        <f t="shared" si="14"/>
        <v>GCB1A R31_MP_Ol5_prof_2</v>
      </c>
      <c r="K930" t="s">
        <v>1505</v>
      </c>
      <c r="L930" s="28">
        <v>44228</v>
      </c>
      <c r="P930">
        <v>50.737990000000003</v>
      </c>
      <c r="Q930">
        <v>40.001959999999997</v>
      </c>
      <c r="R930">
        <v>5.3644999999999998E-2</v>
      </c>
      <c r="S930">
        <v>2.2301000000000001E-2</v>
      </c>
      <c r="T930">
        <v>8.6623479999999997</v>
      </c>
      <c r="V930">
        <v>1.0344000000000001E-2</v>
      </c>
      <c r="W930">
        <v>2.2931E-2</v>
      </c>
      <c r="X930">
        <v>7.986E-3</v>
      </c>
      <c r="Y930">
        <v>0.134022</v>
      </c>
      <c r="Z930">
        <v>0.35880499999999999</v>
      </c>
      <c r="AA930">
        <v>100.0123</v>
      </c>
      <c r="AB930" s="10">
        <v>91.259606828150524</v>
      </c>
      <c r="AD930">
        <v>9912</v>
      </c>
      <c r="AE930">
        <v>-24455</v>
      </c>
      <c r="AF930">
        <v>-585</v>
      </c>
      <c r="AG930">
        <v>-5.25</v>
      </c>
      <c r="AH930">
        <v>2.25</v>
      </c>
      <c r="AP930">
        <v>29.197112504653447</v>
      </c>
    </row>
    <row r="931" spans="1:43" hidden="1" x14ac:dyDescent="0.2">
      <c r="A931" t="s">
        <v>1468</v>
      </c>
      <c r="B931" t="s">
        <v>1302</v>
      </c>
      <c r="C931" t="s">
        <v>1248</v>
      </c>
      <c r="D931" t="s">
        <v>1247</v>
      </c>
      <c r="F931" t="s">
        <v>1510</v>
      </c>
      <c r="G931" t="s">
        <v>1742</v>
      </c>
      <c r="H931" t="s">
        <v>1509</v>
      </c>
      <c r="I931" t="str">
        <f t="shared" si="14"/>
        <v>GCB1A R31_MP_Ol5_prof_2</v>
      </c>
      <c r="K931" t="s">
        <v>1505</v>
      </c>
      <c r="L931" s="28">
        <v>44228</v>
      </c>
      <c r="P931">
        <v>50.474609999999998</v>
      </c>
      <c r="Q931">
        <v>39.856430000000003</v>
      </c>
      <c r="R931">
        <v>5.7667000000000003E-2</v>
      </c>
      <c r="S931">
        <v>2.4105999999999999E-2</v>
      </c>
      <c r="T931">
        <v>8.7762689999999992</v>
      </c>
      <c r="V931">
        <v>1.2383999999999999E-2</v>
      </c>
      <c r="W931">
        <v>2.1266E-2</v>
      </c>
      <c r="X931">
        <v>4.1000000000000003E-3</v>
      </c>
      <c r="Y931">
        <v>0.13304299999999999</v>
      </c>
      <c r="Z931">
        <v>0.35855399999999998</v>
      </c>
      <c r="AA931">
        <v>99.718440000000001</v>
      </c>
      <c r="AB931" s="10">
        <v>91.112772662953006</v>
      </c>
      <c r="AD931">
        <v>9912</v>
      </c>
      <c r="AE931">
        <v>-24455</v>
      </c>
      <c r="AF931">
        <v>-585</v>
      </c>
      <c r="AG931">
        <v>-5.76</v>
      </c>
      <c r="AH931">
        <v>-0.63</v>
      </c>
      <c r="AP931">
        <v>32.121920190638974</v>
      </c>
      <c r="AQ931" t="s">
        <v>53</v>
      </c>
    </row>
    <row r="932" spans="1:43" hidden="1" x14ac:dyDescent="0.2">
      <c r="A932" t="s">
        <v>1469</v>
      </c>
      <c r="B932" t="s">
        <v>1302</v>
      </c>
      <c r="C932" t="s">
        <v>1248</v>
      </c>
      <c r="D932" t="s">
        <v>1247</v>
      </c>
      <c r="F932" t="s">
        <v>1510</v>
      </c>
      <c r="G932" t="s">
        <v>1742</v>
      </c>
      <c r="H932" t="s">
        <v>1509</v>
      </c>
      <c r="I932" t="str">
        <f t="shared" si="14"/>
        <v>GCB1A R31_MP_Ol5_prof_2</v>
      </c>
      <c r="K932" t="s">
        <v>1505</v>
      </c>
      <c r="L932" s="28">
        <v>44228</v>
      </c>
      <c r="P932">
        <v>50.648690000000002</v>
      </c>
      <c r="Q932">
        <v>39.461480000000002</v>
      </c>
      <c r="R932">
        <v>5.8736999999999998E-2</v>
      </c>
      <c r="S932">
        <v>2.7283999999999999E-2</v>
      </c>
      <c r="T932">
        <v>8.9899430000000002</v>
      </c>
      <c r="V932">
        <v>1.1873999999999999E-2</v>
      </c>
      <c r="W932">
        <v>2.1402000000000001E-2</v>
      </c>
      <c r="X932">
        <v>9.01E-4</v>
      </c>
      <c r="Y932">
        <v>0.13625300000000001</v>
      </c>
      <c r="Z932">
        <v>0.358325</v>
      </c>
      <c r="AA932">
        <v>99.714879999999994</v>
      </c>
      <c r="AB932" s="10">
        <v>90.944447031342207</v>
      </c>
      <c r="AD932">
        <v>9912</v>
      </c>
      <c r="AE932">
        <v>-24455</v>
      </c>
      <c r="AF932">
        <v>-585</v>
      </c>
      <c r="AG932">
        <v>-6.27</v>
      </c>
      <c r="AH932">
        <v>-3.5</v>
      </c>
      <c r="AP932">
        <v>35.036881596901502</v>
      </c>
      <c r="AQ932" t="s">
        <v>53</v>
      </c>
    </row>
    <row r="933" spans="1:43" hidden="1" x14ac:dyDescent="0.2">
      <c r="A933" t="s">
        <v>1470</v>
      </c>
      <c r="B933" t="s">
        <v>1302</v>
      </c>
      <c r="C933" t="s">
        <v>1248</v>
      </c>
      <c r="D933" t="s">
        <v>1247</v>
      </c>
      <c r="F933" t="s">
        <v>1510</v>
      </c>
      <c r="G933" t="s">
        <v>1742</v>
      </c>
      <c r="H933" t="s">
        <v>1509</v>
      </c>
      <c r="I933" t="str">
        <f t="shared" si="14"/>
        <v>GCB1A R31_MP_Ol5_prof_2</v>
      </c>
      <c r="K933" t="s">
        <v>1505</v>
      </c>
      <c r="L933" s="28">
        <v>44228</v>
      </c>
      <c r="P933">
        <v>50.47766</v>
      </c>
      <c r="Q933">
        <v>39.284739999999999</v>
      </c>
      <c r="R933">
        <v>5.5534E-2</v>
      </c>
      <c r="S933">
        <v>2.7987000000000001E-2</v>
      </c>
      <c r="T933">
        <v>8.8529689999999999</v>
      </c>
      <c r="V933">
        <v>1.1278E-2</v>
      </c>
      <c r="W933">
        <v>1.6885000000000001E-2</v>
      </c>
      <c r="X933">
        <v>7.1149999999999998E-3</v>
      </c>
      <c r="Y933">
        <v>0.13761899999999999</v>
      </c>
      <c r="Z933">
        <v>0.36610700000000002</v>
      </c>
      <c r="AA933">
        <v>99.237889999999993</v>
      </c>
      <c r="AB933" s="10">
        <v>91.042553982488187</v>
      </c>
      <c r="AD933">
        <v>9912</v>
      </c>
      <c r="AE933">
        <v>-24455</v>
      </c>
      <c r="AF933">
        <v>-585</v>
      </c>
      <c r="AG933">
        <v>-6.78</v>
      </c>
      <c r="AH933">
        <v>-6.38</v>
      </c>
      <c r="AP933">
        <v>37.961689282887029</v>
      </c>
      <c r="AQ933" t="s">
        <v>53</v>
      </c>
    </row>
    <row r="934" spans="1:43" hidden="1" x14ac:dyDescent="0.2">
      <c r="A934" t="s">
        <v>1471</v>
      </c>
      <c r="B934" t="s">
        <v>1302</v>
      </c>
      <c r="C934" t="s">
        <v>1248</v>
      </c>
      <c r="D934" t="s">
        <v>1247</v>
      </c>
      <c r="F934" t="s">
        <v>1510</v>
      </c>
      <c r="G934" t="s">
        <v>1742</v>
      </c>
      <c r="H934" t="s">
        <v>1509</v>
      </c>
      <c r="I934" t="str">
        <f t="shared" si="14"/>
        <v>GCB1A R31_MP_Ol5_prof_2</v>
      </c>
      <c r="K934" t="s">
        <v>1505</v>
      </c>
      <c r="L934" s="28">
        <v>44228</v>
      </c>
      <c r="P934">
        <v>50.562570000000001</v>
      </c>
      <c r="Q934">
        <v>38.947270000000003</v>
      </c>
      <c r="R934">
        <v>5.2609000000000003E-2</v>
      </c>
      <c r="S934">
        <v>1.4741000000000001E-2</v>
      </c>
      <c r="T934">
        <v>9.2755039999999997</v>
      </c>
      <c r="V934">
        <v>8.7740000000000005E-3</v>
      </c>
      <c r="W934">
        <v>1.9050000000000001E-2</v>
      </c>
      <c r="X934">
        <v>4.0980000000000001E-3</v>
      </c>
      <c r="Y934">
        <v>0.135071</v>
      </c>
      <c r="Z934">
        <v>0.36831799999999998</v>
      </c>
      <c r="AA934">
        <v>99.388000000000005</v>
      </c>
      <c r="AB934" s="10">
        <v>90.669211590798611</v>
      </c>
      <c r="AD934">
        <v>9912</v>
      </c>
      <c r="AE934">
        <v>-24455</v>
      </c>
      <c r="AF934">
        <v>-585</v>
      </c>
      <c r="AG934">
        <v>-7.29</v>
      </c>
      <c r="AH934">
        <v>-9.25</v>
      </c>
      <c r="AP934">
        <v>40.876650689149557</v>
      </c>
      <c r="AQ934" t="s">
        <v>53</v>
      </c>
    </row>
    <row r="935" spans="1:43" hidden="1" x14ac:dyDescent="0.2">
      <c r="A935" t="s">
        <v>1472</v>
      </c>
      <c r="B935" t="s">
        <v>1302</v>
      </c>
      <c r="C935" t="s">
        <v>1248</v>
      </c>
      <c r="D935" t="s">
        <v>1247</v>
      </c>
      <c r="F935" t="s">
        <v>1510</v>
      </c>
      <c r="G935" t="s">
        <v>1742</v>
      </c>
      <c r="H935" t="s">
        <v>1509</v>
      </c>
      <c r="I935" t="str">
        <f t="shared" si="14"/>
        <v>GCB1A R31_MP_Ol5_prof_2</v>
      </c>
      <c r="K935" t="s">
        <v>1505</v>
      </c>
      <c r="L935" s="28">
        <v>44228</v>
      </c>
      <c r="P935">
        <v>50.177970000000002</v>
      </c>
      <c r="Q935">
        <v>38.657600000000002</v>
      </c>
      <c r="R935">
        <v>6.3879000000000005E-2</v>
      </c>
      <c r="S935">
        <v>1.6344000000000001E-2</v>
      </c>
      <c r="T935">
        <v>9.3293060000000008</v>
      </c>
      <c r="V935">
        <v>1.1776999999999999E-2</v>
      </c>
      <c r="W935">
        <v>1.7233999999999999E-2</v>
      </c>
      <c r="X935">
        <v>1.1169999999999999E-3</v>
      </c>
      <c r="Y935">
        <v>0.13857700000000001</v>
      </c>
      <c r="Z935">
        <v>0.37456099999999998</v>
      </c>
      <c r="AA935">
        <v>98.788359999999997</v>
      </c>
      <c r="AB935" s="10">
        <v>90.555061487926665</v>
      </c>
      <c r="AD935">
        <v>9912</v>
      </c>
      <c r="AE935">
        <v>-24455</v>
      </c>
      <c r="AF935">
        <v>-585</v>
      </c>
      <c r="AG935">
        <v>-7.8</v>
      </c>
      <c r="AH935">
        <v>-12.13</v>
      </c>
      <c r="AP935">
        <v>43.801458375135084</v>
      </c>
      <c r="AQ935" t="s">
        <v>53</v>
      </c>
    </row>
    <row r="936" spans="1:43" hidden="1" x14ac:dyDescent="0.2">
      <c r="A936" t="s">
        <v>1473</v>
      </c>
      <c r="B936" t="s">
        <v>1302</v>
      </c>
      <c r="C936" t="s">
        <v>1248</v>
      </c>
      <c r="D936" t="s">
        <v>1247</v>
      </c>
      <c r="F936" t="s">
        <v>1510</v>
      </c>
      <c r="G936" t="s">
        <v>1742</v>
      </c>
      <c r="H936" t="s">
        <v>1509</v>
      </c>
      <c r="I936" t="str">
        <f t="shared" si="14"/>
        <v>GCB1A R31_MP_Ol5_prof_2</v>
      </c>
      <c r="K936" t="s">
        <v>1505</v>
      </c>
      <c r="L936" s="28">
        <v>44228</v>
      </c>
      <c r="P936">
        <v>50.406199999999998</v>
      </c>
      <c r="Q936">
        <v>38.408549999999998</v>
      </c>
      <c r="R936">
        <v>5.3430999999999999E-2</v>
      </c>
      <c r="S936">
        <v>2.4070999999999999E-2</v>
      </c>
      <c r="T936">
        <v>9.2552369999999993</v>
      </c>
      <c r="V936">
        <v>1.0454E-2</v>
      </c>
      <c r="W936">
        <v>1.7713E-2</v>
      </c>
      <c r="X936">
        <v>3.5330000000000001E-3</v>
      </c>
      <c r="Y936">
        <v>0.14407200000000001</v>
      </c>
      <c r="Z936">
        <v>0.36746400000000001</v>
      </c>
      <c r="AA936">
        <v>98.690719999999999</v>
      </c>
      <c r="AB936" s="10">
        <v>90.6615139303169</v>
      </c>
      <c r="AD936">
        <v>9912</v>
      </c>
      <c r="AE936">
        <v>-24455</v>
      </c>
      <c r="AF936">
        <v>-585</v>
      </c>
      <c r="AG936">
        <v>-8.31</v>
      </c>
      <c r="AH936">
        <v>-15</v>
      </c>
      <c r="AP936">
        <v>46.716419781397612</v>
      </c>
      <c r="AQ936" t="s">
        <v>53</v>
      </c>
    </row>
    <row r="937" spans="1:43" hidden="1" x14ac:dyDescent="0.2">
      <c r="A937" t="s">
        <v>1474</v>
      </c>
      <c r="B937" t="s">
        <v>1302</v>
      </c>
      <c r="C937" t="s">
        <v>1248</v>
      </c>
      <c r="D937" t="s">
        <v>1247</v>
      </c>
      <c r="F937" t="s">
        <v>1510</v>
      </c>
      <c r="G937" t="s">
        <v>1742</v>
      </c>
      <c r="H937" t="s">
        <v>1509</v>
      </c>
      <c r="I937" t="str">
        <f t="shared" si="14"/>
        <v>GCB1A R31_MP_Ol5_prof_2</v>
      </c>
      <c r="K937" t="s">
        <v>1505</v>
      </c>
      <c r="L937" s="28">
        <v>44228</v>
      </c>
      <c r="P937">
        <v>50.603450000000002</v>
      </c>
      <c r="Q937">
        <v>38.037100000000002</v>
      </c>
      <c r="R937">
        <v>5.1345000000000002E-2</v>
      </c>
      <c r="S937">
        <v>1.1535999999999999E-2</v>
      </c>
      <c r="T937">
        <v>9.4574400000000001</v>
      </c>
      <c r="V937">
        <v>1.0456999999999999E-2</v>
      </c>
      <c r="W937">
        <v>2.4011999999999999E-2</v>
      </c>
      <c r="X937">
        <v>6.352E-3</v>
      </c>
      <c r="Y937">
        <v>0.14111399999999999</v>
      </c>
      <c r="Z937">
        <v>0.36201299999999997</v>
      </c>
      <c r="AA937">
        <v>98.704819999999998</v>
      </c>
      <c r="AB937" s="10">
        <v>90.510519027333956</v>
      </c>
      <c r="AD937">
        <v>9912</v>
      </c>
      <c r="AE937">
        <v>-24455</v>
      </c>
      <c r="AF937">
        <v>-585</v>
      </c>
      <c r="AG937">
        <v>-8.82</v>
      </c>
      <c r="AH937">
        <v>-17.88</v>
      </c>
      <c r="AP937">
        <v>49.641227467383132</v>
      </c>
      <c r="AQ937" t="s">
        <v>53</v>
      </c>
    </row>
    <row r="938" spans="1:43" hidden="1" x14ac:dyDescent="0.2">
      <c r="A938" t="s">
        <v>1475</v>
      </c>
      <c r="B938" t="s">
        <v>1302</v>
      </c>
      <c r="C938" t="s">
        <v>1248</v>
      </c>
      <c r="D938" t="s">
        <v>1247</v>
      </c>
      <c r="F938" t="s">
        <v>1510</v>
      </c>
      <c r="G938" t="s">
        <v>1742</v>
      </c>
      <c r="H938" t="s">
        <v>1509</v>
      </c>
      <c r="I938" t="str">
        <f t="shared" si="14"/>
        <v>GCB1A R31_MP_Ol5_prof_2</v>
      </c>
      <c r="K938" t="s">
        <v>1505</v>
      </c>
      <c r="L938" s="28">
        <v>44228</v>
      </c>
      <c r="P938">
        <v>50.189660000000003</v>
      </c>
      <c r="Q938">
        <v>37.77393</v>
      </c>
      <c r="R938">
        <v>5.4174E-2</v>
      </c>
      <c r="S938">
        <v>2.0222E-2</v>
      </c>
      <c r="T938">
        <v>9.5065080000000002</v>
      </c>
      <c r="V938">
        <v>9.5630000000000003E-3</v>
      </c>
      <c r="W938">
        <v>1.4777E-2</v>
      </c>
      <c r="X938">
        <v>1.0262E-2</v>
      </c>
      <c r="Y938">
        <v>0.15118100000000001</v>
      </c>
      <c r="Z938">
        <v>0.36594700000000002</v>
      </c>
      <c r="AA938">
        <v>98.096209999999999</v>
      </c>
      <c r="AB938" s="10">
        <v>90.39492414764976</v>
      </c>
      <c r="AC938" s="10">
        <f>AVERAGE(AB937:AB939)</f>
        <v>90.459395378783825</v>
      </c>
      <c r="AD938">
        <v>9912</v>
      </c>
      <c r="AE938">
        <v>-24455</v>
      </c>
      <c r="AF938">
        <v>-585</v>
      </c>
      <c r="AG938">
        <v>-9.33</v>
      </c>
      <c r="AH938">
        <v>-20.75</v>
      </c>
      <c r="AP938">
        <v>52.556188873645659</v>
      </c>
      <c r="AQ938" t="s">
        <v>53</v>
      </c>
    </row>
    <row r="939" spans="1:43" hidden="1" x14ac:dyDescent="0.2">
      <c r="A939" t="s">
        <v>1476</v>
      </c>
      <c r="B939" t="s">
        <v>1302</v>
      </c>
      <c r="C939" t="s">
        <v>1248</v>
      </c>
      <c r="D939" t="s">
        <v>1247</v>
      </c>
      <c r="F939" t="s">
        <v>1510</v>
      </c>
      <c r="G939" t="s">
        <v>1742</v>
      </c>
      <c r="H939" t="s">
        <v>1509</v>
      </c>
      <c r="I939" t="str">
        <f t="shared" si="14"/>
        <v>GCB1A R31_MP_Ol5_prof_2</v>
      </c>
      <c r="K939" t="s">
        <v>1505</v>
      </c>
      <c r="L939" s="28">
        <v>44228</v>
      </c>
      <c r="P939">
        <v>50.200629999999997</v>
      </c>
      <c r="Q939">
        <v>37.130569999999999</v>
      </c>
      <c r="R939">
        <v>4.9903000000000003E-2</v>
      </c>
      <c r="S939">
        <v>9.4070000000000004E-3</v>
      </c>
      <c r="T939">
        <v>9.4234390000000001</v>
      </c>
      <c r="V939">
        <v>1.1291000000000001E-2</v>
      </c>
      <c r="W939">
        <v>1.6514000000000001E-2</v>
      </c>
      <c r="X939">
        <v>3.4979999999999998E-3</v>
      </c>
      <c r="Y939">
        <v>0.14322699999999999</v>
      </c>
      <c r="Z939">
        <v>0.35391699999999998</v>
      </c>
      <c r="AA939">
        <v>97.342389999999995</v>
      </c>
      <c r="AB939" s="10">
        <v>90.472742961367757</v>
      </c>
      <c r="AD939">
        <v>9912</v>
      </c>
      <c r="AE939">
        <v>-24455</v>
      </c>
      <c r="AF939">
        <v>-585</v>
      </c>
      <c r="AG939">
        <v>-9.84</v>
      </c>
      <c r="AH939">
        <v>-23.63</v>
      </c>
      <c r="AP939">
        <v>55.48099655963118</v>
      </c>
      <c r="AQ939" t="s">
        <v>53</v>
      </c>
    </row>
    <row r="940" spans="1:43" hidden="1" x14ac:dyDescent="0.2">
      <c r="A940" t="s">
        <v>480</v>
      </c>
      <c r="B940" t="s">
        <v>1303</v>
      </c>
      <c r="C940" t="s">
        <v>1248</v>
      </c>
      <c r="D940" t="s">
        <v>1246</v>
      </c>
      <c r="F940" t="s">
        <v>1514</v>
      </c>
      <c r="G940" t="s">
        <v>1742</v>
      </c>
      <c r="H940" t="s">
        <v>1507</v>
      </c>
      <c r="I940" t="str">
        <f>_xlfn.CONCAT(K940,"_",F940,"_",H940)</f>
        <v>Phenocryst_S_ol2_prof_1</v>
      </c>
      <c r="K940" t="s">
        <v>1246</v>
      </c>
      <c r="L940" s="28">
        <v>44228</v>
      </c>
      <c r="M940" t="s">
        <v>1525</v>
      </c>
      <c r="N940" t="s">
        <v>1742</v>
      </c>
      <c r="P940">
        <v>15.870100000000001</v>
      </c>
      <c r="Q940">
        <v>44.25421</v>
      </c>
      <c r="R940">
        <v>5.1683890000000003</v>
      </c>
      <c r="S940">
        <v>4.2609000000000001E-2</v>
      </c>
      <c r="T940">
        <v>15.18829</v>
      </c>
      <c r="V940">
        <v>6.8760899999999996</v>
      </c>
      <c r="W940">
        <v>0.51809700000000003</v>
      </c>
      <c r="X940">
        <v>2.1399560000000002</v>
      </c>
      <c r="Y940">
        <v>0.255996</v>
      </c>
      <c r="Z940">
        <v>3.2224999999999997E-2</v>
      </c>
      <c r="AA940">
        <v>90.345950000000002</v>
      </c>
      <c r="AB940" s="10">
        <v>65.066772817965017</v>
      </c>
      <c r="AD940">
        <v>17170</v>
      </c>
      <c r="AE940">
        <v>-26633</v>
      </c>
      <c r="AF940">
        <v>-620</v>
      </c>
      <c r="AG940" t="s">
        <v>1526</v>
      </c>
      <c r="AH940" t="s">
        <v>1526</v>
      </c>
      <c r="AP940">
        <v>0</v>
      </c>
    </row>
    <row r="941" spans="1:43" hidden="1" x14ac:dyDescent="0.2">
      <c r="A941" t="s">
        <v>1477</v>
      </c>
      <c r="B941" t="s">
        <v>1303</v>
      </c>
      <c r="C941" t="s">
        <v>1248</v>
      </c>
      <c r="D941" t="s">
        <v>1246</v>
      </c>
      <c r="F941" t="s">
        <v>1514</v>
      </c>
      <c r="G941" t="s">
        <v>1742</v>
      </c>
      <c r="H941" t="s">
        <v>1507</v>
      </c>
      <c r="I941" t="str">
        <f t="shared" si="14"/>
        <v>Phenocryst_S_ol2_prof_1</v>
      </c>
      <c r="K941" t="s">
        <v>1246</v>
      </c>
      <c r="L941" s="28">
        <v>44228</v>
      </c>
      <c r="P941">
        <v>41.871020000000001</v>
      </c>
      <c r="Q941">
        <v>38.885770000000001</v>
      </c>
      <c r="R941">
        <v>0.29399500000000001</v>
      </c>
      <c r="S941">
        <v>2.4323999999999998E-2</v>
      </c>
      <c r="T941">
        <v>17.87246</v>
      </c>
      <c r="V941">
        <v>2.4905E-2</v>
      </c>
      <c r="W941">
        <v>3.9802999999999998E-2</v>
      </c>
      <c r="X941">
        <v>4.0058999999999997E-2</v>
      </c>
      <c r="Y941">
        <v>0.270847</v>
      </c>
      <c r="Z941">
        <v>0.103648</v>
      </c>
      <c r="AA941">
        <v>99.426829999999995</v>
      </c>
      <c r="AB941" s="10">
        <v>80.680728085451292</v>
      </c>
      <c r="AD941">
        <v>17174.900000000001</v>
      </c>
      <c r="AE941">
        <v>-26632.3</v>
      </c>
      <c r="AF941">
        <v>-620</v>
      </c>
      <c r="AG941" t="s">
        <v>1526</v>
      </c>
      <c r="AH941" t="s">
        <v>1526</v>
      </c>
      <c r="AP941">
        <v>4.9497474683073763</v>
      </c>
    </row>
    <row r="942" spans="1:43" hidden="1" x14ac:dyDescent="0.2">
      <c r="A942" t="s">
        <v>1478</v>
      </c>
      <c r="B942" t="s">
        <v>1303</v>
      </c>
      <c r="C942" t="s">
        <v>1248</v>
      </c>
      <c r="D942" t="s">
        <v>1246</v>
      </c>
      <c r="F942" t="s">
        <v>1514</v>
      </c>
      <c r="G942" t="s">
        <v>1742</v>
      </c>
      <c r="H942" t="s">
        <v>1507</v>
      </c>
      <c r="I942" t="str">
        <f t="shared" si="14"/>
        <v>Phenocryst_S_ol2_prof_1</v>
      </c>
      <c r="K942" t="s">
        <v>1246</v>
      </c>
      <c r="L942" s="28">
        <v>44228</v>
      </c>
      <c r="P942">
        <v>42.939120000000003</v>
      </c>
      <c r="Q942">
        <v>39.07405</v>
      </c>
      <c r="R942">
        <v>0.245805</v>
      </c>
      <c r="S942">
        <v>2.9243000000000002E-2</v>
      </c>
      <c r="T942">
        <v>16.78642</v>
      </c>
      <c r="V942">
        <v>2.3338000000000001E-2</v>
      </c>
      <c r="W942">
        <v>3.5355999999999999E-2</v>
      </c>
      <c r="X942">
        <v>3.0526000000000001E-2</v>
      </c>
      <c r="Y942">
        <v>0.25629000000000002</v>
      </c>
      <c r="Z942">
        <v>0.13708600000000001</v>
      </c>
      <c r="AA942">
        <v>99.557230000000004</v>
      </c>
      <c r="AB942" s="10">
        <v>82.013711472089383</v>
      </c>
      <c r="AD942">
        <v>17179.900000000001</v>
      </c>
      <c r="AE942">
        <v>-26631.5</v>
      </c>
      <c r="AF942">
        <v>-620</v>
      </c>
      <c r="AG942" t="s">
        <v>1526</v>
      </c>
      <c r="AH942" t="s">
        <v>1526</v>
      </c>
      <c r="AP942">
        <v>10.013343028776127</v>
      </c>
    </row>
    <row r="943" spans="1:43" hidden="1" x14ac:dyDescent="0.2">
      <c r="A943" t="s">
        <v>1479</v>
      </c>
      <c r="B943" t="s">
        <v>1303</v>
      </c>
      <c r="C943" t="s">
        <v>1248</v>
      </c>
      <c r="D943" t="s">
        <v>1246</v>
      </c>
      <c r="F943" t="s">
        <v>1514</v>
      </c>
      <c r="G943" t="s">
        <v>1742</v>
      </c>
      <c r="H943" t="s">
        <v>1507</v>
      </c>
      <c r="I943" t="str">
        <f t="shared" si="14"/>
        <v>Phenocryst_S_ol2_prof_1</v>
      </c>
      <c r="K943" t="s">
        <v>1246</v>
      </c>
      <c r="L943" s="28">
        <v>44228</v>
      </c>
      <c r="P943">
        <v>43.930900000000001</v>
      </c>
      <c r="Q943">
        <v>39.182200000000002</v>
      </c>
      <c r="R943">
        <v>0.18210200000000001</v>
      </c>
      <c r="S943">
        <v>2.9678E-2</v>
      </c>
      <c r="T943">
        <v>15.91859</v>
      </c>
      <c r="V943">
        <v>2.8201E-2</v>
      </c>
      <c r="W943">
        <v>3.3942E-2</v>
      </c>
      <c r="X943">
        <v>2.2872E-2</v>
      </c>
      <c r="Y943">
        <v>0.22348199999999999</v>
      </c>
      <c r="Z943">
        <v>0.17408000000000001</v>
      </c>
      <c r="AA943">
        <v>99.726060000000004</v>
      </c>
      <c r="AB943" s="10">
        <v>83.106502981571495</v>
      </c>
      <c r="AD943">
        <v>17184.8</v>
      </c>
      <c r="AE943">
        <v>-26630.7</v>
      </c>
      <c r="AF943">
        <v>-620</v>
      </c>
      <c r="AG943" t="s">
        <v>1526</v>
      </c>
      <c r="AH943" t="s">
        <v>1526</v>
      </c>
      <c r="AP943">
        <v>14.978219663696418</v>
      </c>
    </row>
    <row r="944" spans="1:43" hidden="1" x14ac:dyDescent="0.2">
      <c r="A944" t="s">
        <v>1480</v>
      </c>
      <c r="B944" t="s">
        <v>1303</v>
      </c>
      <c r="C944" t="s">
        <v>1248</v>
      </c>
      <c r="D944" t="s">
        <v>1246</v>
      </c>
      <c r="F944" t="s">
        <v>1514</v>
      </c>
      <c r="G944" t="s">
        <v>1742</v>
      </c>
      <c r="H944" t="s">
        <v>1507</v>
      </c>
      <c r="I944" t="str">
        <f t="shared" si="14"/>
        <v>Phenocryst_S_ol2_prof_1</v>
      </c>
      <c r="K944" t="s">
        <v>1246</v>
      </c>
      <c r="L944" s="28">
        <v>44228</v>
      </c>
      <c r="P944">
        <v>44.305520000000001</v>
      </c>
      <c r="Q944">
        <v>38.926110000000001</v>
      </c>
      <c r="R944">
        <v>0.15185499999999999</v>
      </c>
      <c r="S944">
        <v>2.5804000000000001E-2</v>
      </c>
      <c r="T944">
        <v>15.66578</v>
      </c>
      <c r="V944">
        <v>3.1077E-2</v>
      </c>
      <c r="W944">
        <v>4.3416000000000003E-2</v>
      </c>
      <c r="X944">
        <v>2.2969E-2</v>
      </c>
      <c r="Y944">
        <v>0.210428</v>
      </c>
      <c r="Z944">
        <v>0.21066699999999999</v>
      </c>
      <c r="AA944">
        <v>99.593620000000001</v>
      </c>
      <c r="AB944" s="10">
        <v>83.447685241709877</v>
      </c>
      <c r="AD944">
        <v>17189.8</v>
      </c>
      <c r="AE944">
        <v>-26630</v>
      </c>
      <c r="AF944">
        <v>-620</v>
      </c>
      <c r="AG944" t="s">
        <v>1526</v>
      </c>
      <c r="AH944" t="s">
        <v>1526</v>
      </c>
      <c r="AP944">
        <v>20.026981888242254</v>
      </c>
    </row>
    <row r="945" spans="1:42" hidden="1" x14ac:dyDescent="0.2">
      <c r="A945" t="s">
        <v>1481</v>
      </c>
      <c r="B945" t="s">
        <v>1303</v>
      </c>
      <c r="C945" t="s">
        <v>1248</v>
      </c>
      <c r="D945" t="s">
        <v>1246</v>
      </c>
      <c r="F945" t="s">
        <v>1514</v>
      </c>
      <c r="G945" t="s">
        <v>1742</v>
      </c>
      <c r="H945" t="s">
        <v>1507</v>
      </c>
      <c r="I945" t="str">
        <f t="shared" si="14"/>
        <v>Phenocryst_S_ol2_prof_1</v>
      </c>
      <c r="K945" t="s">
        <v>1246</v>
      </c>
      <c r="L945" s="28">
        <v>44228</v>
      </c>
      <c r="P945">
        <v>44.753990000000002</v>
      </c>
      <c r="Q945">
        <v>39.059600000000003</v>
      </c>
      <c r="R945">
        <v>0.14329</v>
      </c>
      <c r="S945">
        <v>3.9139E-2</v>
      </c>
      <c r="T945">
        <v>14.94088</v>
      </c>
      <c r="V945">
        <v>3.7721999999999999E-2</v>
      </c>
      <c r="W945">
        <v>4.5816999999999997E-2</v>
      </c>
      <c r="X945">
        <v>2.0403000000000001E-2</v>
      </c>
      <c r="Y945">
        <v>0.19586300000000001</v>
      </c>
      <c r="Z945">
        <v>0.22892000000000001</v>
      </c>
      <c r="AA945">
        <v>99.465620000000001</v>
      </c>
      <c r="AB945" s="10">
        <v>84.226043834278897</v>
      </c>
      <c r="AD945">
        <v>17194.7</v>
      </c>
      <c r="AE945">
        <v>-26629.200000000001</v>
      </c>
      <c r="AF945">
        <v>-620</v>
      </c>
      <c r="AG945" t="s">
        <v>1526</v>
      </c>
      <c r="AH945" t="s">
        <v>1526</v>
      </c>
      <c r="AP945">
        <v>24.991858523166137</v>
      </c>
    </row>
    <row r="946" spans="1:42" hidden="1" x14ac:dyDescent="0.2">
      <c r="A946" t="s">
        <v>1482</v>
      </c>
      <c r="B946" t="s">
        <v>1303</v>
      </c>
      <c r="C946" t="s">
        <v>1248</v>
      </c>
      <c r="D946" t="s">
        <v>1246</v>
      </c>
      <c r="F946" t="s">
        <v>1514</v>
      </c>
      <c r="G946" t="s">
        <v>1742</v>
      </c>
      <c r="H946" t="s">
        <v>1507</v>
      </c>
      <c r="I946" t="str">
        <f t="shared" si="14"/>
        <v>Phenocryst_S_ol2_prof_1</v>
      </c>
      <c r="K946" t="s">
        <v>1246</v>
      </c>
      <c r="L946" s="28">
        <v>44228</v>
      </c>
      <c r="P946">
        <v>45.472000000000001</v>
      </c>
      <c r="Q946">
        <v>39.173520000000003</v>
      </c>
      <c r="R946">
        <v>0.157551</v>
      </c>
      <c r="S946">
        <v>4.3271999999999998E-2</v>
      </c>
      <c r="T946">
        <v>14.01867</v>
      </c>
      <c r="V946">
        <v>4.4435000000000002E-2</v>
      </c>
      <c r="W946">
        <v>6.2881999999999993E-2</v>
      </c>
      <c r="X946">
        <v>1.9046E-2</v>
      </c>
      <c r="Y946">
        <v>0.18914800000000001</v>
      </c>
      <c r="Z946">
        <v>0.24754999999999999</v>
      </c>
      <c r="AA946">
        <v>99.428060000000002</v>
      </c>
      <c r="AB946" s="10">
        <v>85.255349952268887</v>
      </c>
      <c r="AD946">
        <v>17199.7</v>
      </c>
      <c r="AE946">
        <v>-26628.5</v>
      </c>
      <c r="AF946">
        <v>-620</v>
      </c>
      <c r="AG946" t="s">
        <v>1526</v>
      </c>
      <c r="AH946" t="s">
        <v>1526</v>
      </c>
      <c r="AP946">
        <v>30.040620747711973</v>
      </c>
    </row>
    <row r="947" spans="1:42" hidden="1" x14ac:dyDescent="0.2">
      <c r="A947" t="s">
        <v>1483</v>
      </c>
      <c r="B947" t="s">
        <v>1303</v>
      </c>
      <c r="C947" t="s">
        <v>1248</v>
      </c>
      <c r="D947" t="s">
        <v>1246</v>
      </c>
      <c r="F947" t="s">
        <v>1514</v>
      </c>
      <c r="G947" t="s">
        <v>1742</v>
      </c>
      <c r="H947" t="s">
        <v>1507</v>
      </c>
      <c r="I947" t="str">
        <f t="shared" si="14"/>
        <v>Phenocryst_S_ol2_prof_1</v>
      </c>
      <c r="K947" t="s">
        <v>1246</v>
      </c>
      <c r="L947" s="28">
        <v>44228</v>
      </c>
      <c r="P947">
        <v>46.222000000000001</v>
      </c>
      <c r="Q947">
        <v>39.375929999999997</v>
      </c>
      <c r="R947">
        <v>0.15849299999999999</v>
      </c>
      <c r="S947">
        <v>4.1915000000000001E-2</v>
      </c>
      <c r="T947">
        <v>13.180440000000001</v>
      </c>
      <c r="V947">
        <v>4.1255E-2</v>
      </c>
      <c r="W947">
        <v>2.9059999999999999E-2</v>
      </c>
      <c r="X947">
        <v>1.7895000000000001E-2</v>
      </c>
      <c r="Y947">
        <v>0.186365</v>
      </c>
      <c r="Z947">
        <v>0.26266299999999998</v>
      </c>
      <c r="AA947">
        <v>99.516009999999994</v>
      </c>
      <c r="AB947" s="10">
        <v>86.209325946435371</v>
      </c>
      <c r="AD947">
        <v>17204.599999999999</v>
      </c>
      <c r="AE947">
        <v>-26627.7</v>
      </c>
      <c r="AF947">
        <v>-620</v>
      </c>
      <c r="AG947" t="s">
        <v>1526</v>
      </c>
      <c r="AH947" t="s">
        <v>1526</v>
      </c>
      <c r="AP947">
        <v>35.005497382632264</v>
      </c>
    </row>
    <row r="948" spans="1:42" hidden="1" x14ac:dyDescent="0.2">
      <c r="A948" t="s">
        <v>1484</v>
      </c>
      <c r="B948" t="s">
        <v>1303</v>
      </c>
      <c r="C948" t="s">
        <v>1248</v>
      </c>
      <c r="D948" t="s">
        <v>1246</v>
      </c>
      <c r="F948" t="s">
        <v>1514</v>
      </c>
      <c r="G948" t="s">
        <v>1742</v>
      </c>
      <c r="H948" t="s">
        <v>1507</v>
      </c>
      <c r="I948" t="str">
        <f t="shared" si="14"/>
        <v>Phenocryst_S_ol2_prof_1</v>
      </c>
      <c r="K948" t="s">
        <v>1246</v>
      </c>
      <c r="L948" s="28">
        <v>44228</v>
      </c>
      <c r="P948">
        <v>46.465969999999999</v>
      </c>
      <c r="Q948">
        <v>39.352240000000002</v>
      </c>
      <c r="R948">
        <v>0.16183600000000001</v>
      </c>
      <c r="S948">
        <v>3.8823999999999997E-2</v>
      </c>
      <c r="T948">
        <v>12.90789</v>
      </c>
      <c r="V948">
        <v>4.9739999999999999E-2</v>
      </c>
      <c r="W948">
        <v>3.9392000000000003E-2</v>
      </c>
      <c r="X948">
        <v>1.9023000000000002E-2</v>
      </c>
      <c r="Y948">
        <v>0.18088399999999999</v>
      </c>
      <c r="Z948">
        <v>0.27833599999999997</v>
      </c>
      <c r="AA948">
        <v>99.494140000000002</v>
      </c>
      <c r="AB948" s="10">
        <v>86.517395786380973</v>
      </c>
      <c r="AD948">
        <v>17209.5</v>
      </c>
      <c r="AE948">
        <v>-26627</v>
      </c>
      <c r="AF948">
        <v>-620</v>
      </c>
      <c r="AG948" t="s">
        <v>1526</v>
      </c>
      <c r="AH948" t="s">
        <v>1526</v>
      </c>
      <c r="AP948">
        <v>39.955244850939643</v>
      </c>
    </row>
    <row r="949" spans="1:42" hidden="1" x14ac:dyDescent="0.2">
      <c r="A949" t="s">
        <v>1485</v>
      </c>
      <c r="B949" t="s">
        <v>1303</v>
      </c>
      <c r="C949" t="s">
        <v>1248</v>
      </c>
      <c r="D949" t="s">
        <v>1246</v>
      </c>
      <c r="F949" t="s">
        <v>1514</v>
      </c>
      <c r="G949" t="s">
        <v>1742</v>
      </c>
      <c r="H949" t="s">
        <v>1507</v>
      </c>
      <c r="I949" t="str">
        <f t="shared" si="14"/>
        <v>Phenocryst_S_ol2_prof_1</v>
      </c>
      <c r="K949" t="s">
        <v>1246</v>
      </c>
      <c r="L949" s="28">
        <v>44228</v>
      </c>
      <c r="P949">
        <v>46.823799999999999</v>
      </c>
      <c r="Q949">
        <v>39.669640000000001</v>
      </c>
      <c r="R949">
        <v>0.16741400000000001</v>
      </c>
      <c r="S949">
        <v>3.8116999999999998E-2</v>
      </c>
      <c r="T949">
        <v>12.81251</v>
      </c>
      <c r="V949">
        <v>6.9793999999999995E-2</v>
      </c>
      <c r="W949">
        <v>3.3557999999999998E-2</v>
      </c>
      <c r="X949">
        <v>1.7295999999999999E-2</v>
      </c>
      <c r="Y949">
        <v>0.179644</v>
      </c>
      <c r="Z949">
        <v>0.29192600000000002</v>
      </c>
      <c r="AA949">
        <v>100.1037</v>
      </c>
      <c r="AB949" s="10">
        <v>86.692432492359259</v>
      </c>
      <c r="AD949">
        <v>17214.5</v>
      </c>
      <c r="AE949">
        <v>-26626.2</v>
      </c>
      <c r="AF949">
        <v>-620</v>
      </c>
      <c r="AG949" t="s">
        <v>1526</v>
      </c>
      <c r="AH949" t="s">
        <v>1526</v>
      </c>
      <c r="AP949">
        <v>45.018840411408391</v>
      </c>
    </row>
    <row r="950" spans="1:42" hidden="1" x14ac:dyDescent="0.2">
      <c r="A950" t="s">
        <v>1486</v>
      </c>
      <c r="B950" t="s">
        <v>1303</v>
      </c>
      <c r="C950" t="s">
        <v>1248</v>
      </c>
      <c r="D950" t="s">
        <v>1246</v>
      </c>
      <c r="F950" t="s">
        <v>1514</v>
      </c>
      <c r="G950" t="s">
        <v>1742</v>
      </c>
      <c r="H950" t="s">
        <v>1507</v>
      </c>
      <c r="I950" t="str">
        <f t="shared" si="14"/>
        <v>Phenocryst_S_ol2_prof_1</v>
      </c>
      <c r="K950" t="s">
        <v>1246</v>
      </c>
      <c r="L950" s="28">
        <v>44228</v>
      </c>
      <c r="P950">
        <v>46.802750000000003</v>
      </c>
      <c r="Q950">
        <v>39.536499999999997</v>
      </c>
      <c r="R950">
        <v>0.15718199999999999</v>
      </c>
      <c r="S950">
        <v>4.1002999999999998E-2</v>
      </c>
      <c r="T950">
        <v>12.511340000000001</v>
      </c>
      <c r="V950">
        <v>4.5920000000000002E-2</v>
      </c>
      <c r="W950">
        <v>3.1063E-2</v>
      </c>
      <c r="X950">
        <v>1.5037999999999999E-2</v>
      </c>
      <c r="Y950">
        <v>0.17808299999999999</v>
      </c>
      <c r="Z950">
        <v>0.28776299999999999</v>
      </c>
      <c r="AA950">
        <v>99.606639999999999</v>
      </c>
      <c r="AB950" s="10">
        <v>86.959365873005666</v>
      </c>
      <c r="AD950">
        <v>17219.400000000001</v>
      </c>
      <c r="AE950">
        <v>-26625.5</v>
      </c>
      <c r="AF950">
        <v>-620</v>
      </c>
      <c r="AG950" t="s">
        <v>1526</v>
      </c>
      <c r="AH950" t="s">
        <v>1526</v>
      </c>
      <c r="AP950">
        <v>49.96858787971577</v>
      </c>
    </row>
    <row r="951" spans="1:42" hidden="1" x14ac:dyDescent="0.2">
      <c r="A951" t="s">
        <v>1487</v>
      </c>
      <c r="B951" t="s">
        <v>1303</v>
      </c>
      <c r="C951" t="s">
        <v>1248</v>
      </c>
      <c r="D951" t="s">
        <v>1246</v>
      </c>
      <c r="F951" t="s">
        <v>1514</v>
      </c>
      <c r="G951" t="s">
        <v>1742</v>
      </c>
      <c r="H951" t="s">
        <v>1507</v>
      </c>
      <c r="I951" t="str">
        <f t="shared" si="14"/>
        <v>Phenocryst_S_ol2_prof_1</v>
      </c>
      <c r="K951" t="s">
        <v>1246</v>
      </c>
      <c r="L951" s="28">
        <v>44228</v>
      </c>
      <c r="P951">
        <v>47.016129999999997</v>
      </c>
      <c r="Q951">
        <v>39.793109999999999</v>
      </c>
      <c r="R951">
        <v>0.148946</v>
      </c>
      <c r="S951">
        <v>3.2658E-2</v>
      </c>
      <c r="T951">
        <v>12.224919999999999</v>
      </c>
      <c r="V951">
        <v>4.5443999999999998E-2</v>
      </c>
      <c r="W951">
        <v>3.2951000000000001E-2</v>
      </c>
      <c r="X951">
        <v>1.4897000000000001E-2</v>
      </c>
      <c r="Y951">
        <v>0.17049400000000001</v>
      </c>
      <c r="Z951">
        <v>0.30365700000000001</v>
      </c>
      <c r="AA951">
        <v>99.783199999999994</v>
      </c>
      <c r="AB951" s="10">
        <v>87.27036852328574</v>
      </c>
      <c r="AD951">
        <v>17229</v>
      </c>
      <c r="AE951">
        <v>-26624</v>
      </c>
      <c r="AF951">
        <v>-620</v>
      </c>
      <c r="AG951" t="s">
        <v>1526</v>
      </c>
      <c r="AH951" t="s">
        <v>1526</v>
      </c>
      <c r="AP951">
        <v>59.68506872413532</v>
      </c>
    </row>
    <row r="952" spans="1:42" hidden="1" x14ac:dyDescent="0.2">
      <c r="A952" t="s">
        <v>1488</v>
      </c>
      <c r="B952" t="s">
        <v>1303</v>
      </c>
      <c r="C952" t="s">
        <v>1248</v>
      </c>
      <c r="D952" t="s">
        <v>1246</v>
      </c>
      <c r="F952" t="s">
        <v>1514</v>
      </c>
      <c r="G952" t="s">
        <v>1742</v>
      </c>
      <c r="H952" t="s">
        <v>1507</v>
      </c>
      <c r="I952" t="str">
        <f t="shared" si="14"/>
        <v>Phenocryst_S_ol2_prof_1</v>
      </c>
      <c r="K952" t="s">
        <v>1246</v>
      </c>
      <c r="L952" s="28">
        <v>44228</v>
      </c>
      <c r="P952">
        <v>47.404449999999997</v>
      </c>
      <c r="Q952">
        <v>39.664549999999998</v>
      </c>
      <c r="R952">
        <v>0.14801</v>
      </c>
      <c r="S952">
        <v>3.2619000000000002E-2</v>
      </c>
      <c r="T952">
        <v>12.22308</v>
      </c>
      <c r="V952">
        <v>4.6991999999999999E-2</v>
      </c>
      <c r="W952">
        <v>3.0709E-2</v>
      </c>
      <c r="X952">
        <v>1.2173E-2</v>
      </c>
      <c r="Y952">
        <v>0.17114599999999999</v>
      </c>
      <c r="Z952">
        <v>0.31327500000000003</v>
      </c>
      <c r="AA952">
        <v>100.047</v>
      </c>
      <c r="AB952" s="10">
        <v>87.363125364617005</v>
      </c>
      <c r="AD952">
        <v>17238.7</v>
      </c>
      <c r="AE952">
        <v>-26622.6</v>
      </c>
      <c r="AF952">
        <v>-620</v>
      </c>
      <c r="AG952" t="s">
        <v>1526</v>
      </c>
      <c r="AH952" t="s">
        <v>1526</v>
      </c>
      <c r="AP952">
        <v>69.485578914937548</v>
      </c>
    </row>
    <row r="953" spans="1:42" hidden="1" x14ac:dyDescent="0.2">
      <c r="A953" t="s">
        <v>1489</v>
      </c>
      <c r="B953" t="s">
        <v>1303</v>
      </c>
      <c r="C953" t="s">
        <v>1248</v>
      </c>
      <c r="D953" t="s">
        <v>1246</v>
      </c>
      <c r="F953" t="s">
        <v>1514</v>
      </c>
      <c r="G953" t="s">
        <v>1742</v>
      </c>
      <c r="H953" t="s">
        <v>1507</v>
      </c>
      <c r="I953" t="str">
        <f t="shared" si="14"/>
        <v>Phenocryst_S_ol2_prof_1</v>
      </c>
      <c r="K953" t="s">
        <v>1246</v>
      </c>
      <c r="L953" s="28">
        <v>44228</v>
      </c>
      <c r="P953">
        <v>47.400869999999998</v>
      </c>
      <c r="Q953">
        <v>39.863190000000003</v>
      </c>
      <c r="R953">
        <v>0.14194399999999999</v>
      </c>
      <c r="S953">
        <v>4.6266000000000002E-2</v>
      </c>
      <c r="T953">
        <v>12.031969999999999</v>
      </c>
      <c r="V953">
        <v>4.8211999999999998E-2</v>
      </c>
      <c r="W953">
        <v>4.6175000000000001E-2</v>
      </c>
      <c r="X953">
        <v>1.5174E-2</v>
      </c>
      <c r="Y953">
        <v>0.16337299999999999</v>
      </c>
      <c r="Z953">
        <v>0.32853700000000002</v>
      </c>
      <c r="AA953">
        <v>100.0857</v>
      </c>
      <c r="AB953" s="10">
        <v>87.535253356014493</v>
      </c>
      <c r="AD953">
        <v>17248.3</v>
      </c>
      <c r="AE953">
        <v>-26621.1</v>
      </c>
      <c r="AF953">
        <v>-620</v>
      </c>
      <c r="AG953" t="s">
        <v>1526</v>
      </c>
      <c r="AH953" t="s">
        <v>1526</v>
      </c>
      <c r="AP953">
        <v>79.202059759357098</v>
      </c>
    </row>
    <row r="954" spans="1:42" hidden="1" x14ac:dyDescent="0.2">
      <c r="A954" t="s">
        <v>1490</v>
      </c>
      <c r="B954" t="s">
        <v>1303</v>
      </c>
      <c r="C954" t="s">
        <v>1248</v>
      </c>
      <c r="D954" t="s">
        <v>1246</v>
      </c>
      <c r="F954" t="s">
        <v>1514</v>
      </c>
      <c r="G954" t="s">
        <v>1742</v>
      </c>
      <c r="H954" t="s">
        <v>1507</v>
      </c>
      <c r="I954" t="str">
        <f t="shared" si="14"/>
        <v>Phenocryst_S_ol2_prof_1</v>
      </c>
      <c r="K954" t="s">
        <v>1246</v>
      </c>
      <c r="L954" s="28">
        <v>44228</v>
      </c>
      <c r="P954">
        <v>47.681359999999998</v>
      </c>
      <c r="Q954">
        <v>39.671019999999999</v>
      </c>
      <c r="R954">
        <v>0.14009099999999999</v>
      </c>
      <c r="S954">
        <v>3.9210000000000002E-2</v>
      </c>
      <c r="T954">
        <v>11.6502</v>
      </c>
      <c r="V954">
        <v>4.5023000000000001E-2</v>
      </c>
      <c r="W954">
        <v>3.0528E-2</v>
      </c>
      <c r="X954">
        <v>1.3519E-2</v>
      </c>
      <c r="Y954">
        <v>0.15993399999999999</v>
      </c>
      <c r="Z954">
        <v>0.33823599999999998</v>
      </c>
      <c r="AA954">
        <v>99.769130000000004</v>
      </c>
      <c r="AB954" s="10">
        <v>87.945522242844518</v>
      </c>
      <c r="AD954">
        <v>17257.900000000001</v>
      </c>
      <c r="AE954">
        <v>-26619.599999999999</v>
      </c>
      <c r="AF954">
        <v>-620</v>
      </c>
      <c r="AG954" t="s">
        <v>1526</v>
      </c>
      <c r="AH954" t="s">
        <v>1526</v>
      </c>
      <c r="AP954">
        <v>88.918540603780244</v>
      </c>
    </row>
    <row r="955" spans="1:42" hidden="1" x14ac:dyDescent="0.2">
      <c r="A955" t="s">
        <v>1491</v>
      </c>
      <c r="B955" t="s">
        <v>1303</v>
      </c>
      <c r="C955" t="s">
        <v>1248</v>
      </c>
      <c r="D955" t="s">
        <v>1246</v>
      </c>
      <c r="F955" t="s">
        <v>1514</v>
      </c>
      <c r="G955" t="s">
        <v>1742</v>
      </c>
      <c r="H955" t="s">
        <v>1507</v>
      </c>
      <c r="I955" t="str">
        <f t="shared" si="14"/>
        <v>Phenocryst_S_ol2_prof_1</v>
      </c>
      <c r="K955" t="s">
        <v>1246</v>
      </c>
      <c r="L955" s="28">
        <v>44228</v>
      </c>
      <c r="P955">
        <v>47.802770000000002</v>
      </c>
      <c r="Q955">
        <v>39.732300000000002</v>
      </c>
      <c r="R955">
        <v>0.15146699999999999</v>
      </c>
      <c r="S955">
        <v>5.1221000000000003E-2</v>
      </c>
      <c r="T955">
        <v>11.419790000000001</v>
      </c>
      <c r="V955">
        <v>4.8183999999999998E-2</v>
      </c>
      <c r="W955">
        <v>4.1258000000000003E-2</v>
      </c>
      <c r="X955">
        <v>1.5727999999999999E-2</v>
      </c>
      <c r="Y955">
        <v>0.15848499999999999</v>
      </c>
      <c r="Z955">
        <v>0.34106199999999998</v>
      </c>
      <c r="AA955">
        <v>99.762259999999998</v>
      </c>
      <c r="AB955" s="10">
        <v>88.182215297158635</v>
      </c>
      <c r="AD955">
        <v>17267.5</v>
      </c>
      <c r="AE955">
        <v>-26618.2</v>
      </c>
      <c r="AF955">
        <v>-620</v>
      </c>
      <c r="AG955" t="s">
        <v>1526</v>
      </c>
      <c r="AH955" t="s">
        <v>1526</v>
      </c>
      <c r="AP955">
        <v>98.620086872286407</v>
      </c>
    </row>
    <row r="956" spans="1:42" hidden="1" x14ac:dyDescent="0.2">
      <c r="A956" t="s">
        <v>1492</v>
      </c>
      <c r="B956" t="s">
        <v>1303</v>
      </c>
      <c r="C956" t="s">
        <v>1248</v>
      </c>
      <c r="D956" t="s">
        <v>1246</v>
      </c>
      <c r="F956" t="s">
        <v>1514</v>
      </c>
      <c r="G956" t="s">
        <v>1742</v>
      </c>
      <c r="H956" t="s">
        <v>1507</v>
      </c>
      <c r="I956" t="str">
        <f t="shared" si="14"/>
        <v>Phenocryst_S_ol2_prof_1</v>
      </c>
      <c r="K956" t="s">
        <v>1246</v>
      </c>
      <c r="L956" s="28">
        <v>44228</v>
      </c>
      <c r="P956">
        <v>47.896099999999997</v>
      </c>
      <c r="Q956">
        <v>39.577419999999996</v>
      </c>
      <c r="R956">
        <v>0.139764</v>
      </c>
      <c r="S956">
        <v>3.4903999999999998E-2</v>
      </c>
      <c r="T956">
        <v>11.711270000000001</v>
      </c>
      <c r="V956">
        <v>4.6648000000000002E-2</v>
      </c>
      <c r="W956">
        <v>3.9241999999999999E-2</v>
      </c>
      <c r="X956">
        <v>1.8345E-2</v>
      </c>
      <c r="Y956">
        <v>0.157997</v>
      </c>
      <c r="Z956">
        <v>0.34545799999999999</v>
      </c>
      <c r="AA956">
        <v>99.967140000000001</v>
      </c>
      <c r="AB956" s="10">
        <v>87.937729241166068</v>
      </c>
      <c r="AD956">
        <v>17277.099999999999</v>
      </c>
      <c r="AE956">
        <v>-26616.7</v>
      </c>
      <c r="AF956">
        <v>-620</v>
      </c>
      <c r="AG956" t="s">
        <v>1526</v>
      </c>
      <c r="AH956" t="s">
        <v>1526</v>
      </c>
      <c r="AP956">
        <v>108.33656771670596</v>
      </c>
    </row>
    <row r="957" spans="1:42" hidden="1" x14ac:dyDescent="0.2">
      <c r="A957" t="s">
        <v>1493</v>
      </c>
      <c r="B957" t="s">
        <v>1303</v>
      </c>
      <c r="C957" t="s">
        <v>1248</v>
      </c>
      <c r="D957" t="s">
        <v>1246</v>
      </c>
      <c r="F957" t="s">
        <v>1514</v>
      </c>
      <c r="G957" t="s">
        <v>1742</v>
      </c>
      <c r="H957" t="s">
        <v>1507</v>
      </c>
      <c r="I957" t="str">
        <f t="shared" si="14"/>
        <v>Phenocryst_S_ol2_prof_1</v>
      </c>
      <c r="K957" t="s">
        <v>1246</v>
      </c>
      <c r="L957" s="28">
        <v>44228</v>
      </c>
      <c r="P957">
        <v>47.913519999999998</v>
      </c>
      <c r="Q957">
        <v>39.60154</v>
      </c>
      <c r="R957">
        <v>0.13766999999999999</v>
      </c>
      <c r="S957">
        <v>4.9354000000000002E-2</v>
      </c>
      <c r="T957">
        <v>11.354340000000001</v>
      </c>
      <c r="V957">
        <v>4.7604E-2</v>
      </c>
      <c r="W957">
        <v>5.6599999999999998E-2</v>
      </c>
      <c r="X957">
        <v>1.7191000000000001E-2</v>
      </c>
      <c r="Y957">
        <v>0.15648400000000001</v>
      </c>
      <c r="Z957">
        <v>0.34740300000000002</v>
      </c>
      <c r="AA957">
        <v>99.681709999999995</v>
      </c>
      <c r="AB957" s="10">
        <v>88.265971153132583</v>
      </c>
      <c r="AD957">
        <v>17286.7</v>
      </c>
      <c r="AE957">
        <v>-26615.200000000001</v>
      </c>
      <c r="AF957">
        <v>-620</v>
      </c>
      <c r="AG957" t="s">
        <v>1526</v>
      </c>
      <c r="AH957" t="s">
        <v>1526</v>
      </c>
      <c r="AP957">
        <v>118.0530485611291</v>
      </c>
    </row>
    <row r="958" spans="1:42" hidden="1" x14ac:dyDescent="0.2">
      <c r="A958" t="s">
        <v>1494</v>
      </c>
      <c r="B958" t="s">
        <v>1303</v>
      </c>
      <c r="C958" t="s">
        <v>1248</v>
      </c>
      <c r="D958" t="s">
        <v>1246</v>
      </c>
      <c r="F958" t="s">
        <v>1514</v>
      </c>
      <c r="G958" t="s">
        <v>1742</v>
      </c>
      <c r="H958" t="s">
        <v>1507</v>
      </c>
      <c r="I958" t="str">
        <f t="shared" si="14"/>
        <v>Phenocryst_S_ol2_prof_1</v>
      </c>
      <c r="K958" t="s">
        <v>1246</v>
      </c>
      <c r="L958" s="28">
        <v>44228</v>
      </c>
      <c r="P958">
        <v>48.122669999999999</v>
      </c>
      <c r="Q958">
        <v>39.564219999999999</v>
      </c>
      <c r="R958">
        <v>0.14104700000000001</v>
      </c>
      <c r="S958">
        <v>4.8614999999999998E-2</v>
      </c>
      <c r="T958">
        <v>11.38289</v>
      </c>
      <c r="V958">
        <v>4.1704999999999999E-2</v>
      </c>
      <c r="W958">
        <v>5.0678000000000001E-2</v>
      </c>
      <c r="X958">
        <v>1.3521E-2</v>
      </c>
      <c r="Y958">
        <v>0.15082599999999999</v>
      </c>
      <c r="Z958">
        <v>0.36246800000000001</v>
      </c>
      <c r="AA958">
        <v>99.878640000000004</v>
      </c>
      <c r="AB958" s="10">
        <v>88.285062959949613</v>
      </c>
      <c r="AD958">
        <v>17296.3</v>
      </c>
      <c r="AE958">
        <v>-26613.8</v>
      </c>
      <c r="AF958">
        <v>-620</v>
      </c>
      <c r="AG958" t="s">
        <v>1526</v>
      </c>
      <c r="AH958" t="s">
        <v>1526</v>
      </c>
      <c r="AP958">
        <v>127.75459482963579</v>
      </c>
    </row>
    <row r="959" spans="1:42" hidden="1" x14ac:dyDescent="0.2">
      <c r="A959" t="s">
        <v>1495</v>
      </c>
      <c r="B959" t="s">
        <v>1303</v>
      </c>
      <c r="C959" t="s">
        <v>1248</v>
      </c>
      <c r="D959" t="s">
        <v>1246</v>
      </c>
      <c r="F959" t="s">
        <v>1514</v>
      </c>
      <c r="G959" t="s">
        <v>1742</v>
      </c>
      <c r="H959" t="s">
        <v>1507</v>
      </c>
      <c r="I959" t="str">
        <f t="shared" si="14"/>
        <v>Phenocryst_S_ol2_prof_1</v>
      </c>
      <c r="K959" t="s">
        <v>1246</v>
      </c>
      <c r="L959" s="28">
        <v>44228</v>
      </c>
      <c r="P959">
        <v>48.162500000000001</v>
      </c>
      <c r="Q959">
        <v>39.713760000000001</v>
      </c>
      <c r="R959">
        <v>0.13961200000000001</v>
      </c>
      <c r="S959">
        <v>4.5576999999999999E-2</v>
      </c>
      <c r="T959">
        <v>11.48048</v>
      </c>
      <c r="V959">
        <v>4.3736999999999998E-2</v>
      </c>
      <c r="W959">
        <v>5.0571999999999999E-2</v>
      </c>
      <c r="X959">
        <v>1.7781000000000002E-2</v>
      </c>
      <c r="Y959">
        <v>0.15587999999999999</v>
      </c>
      <c r="Z959">
        <v>0.36532700000000001</v>
      </c>
      <c r="AA959">
        <v>100.1752</v>
      </c>
      <c r="AB959" s="10">
        <v>88.205092019638315</v>
      </c>
      <c r="AD959">
        <v>17305.900000000001</v>
      </c>
      <c r="AE959">
        <v>-26612.3</v>
      </c>
      <c r="AF959">
        <v>-620</v>
      </c>
      <c r="AG959" t="s">
        <v>1526</v>
      </c>
      <c r="AH959" t="s">
        <v>1526</v>
      </c>
      <c r="AP959">
        <v>137.47107567405894</v>
      </c>
    </row>
    <row r="960" spans="1:42" hidden="1" x14ac:dyDescent="0.2">
      <c r="A960" t="s">
        <v>1496</v>
      </c>
      <c r="B960" t="s">
        <v>1303</v>
      </c>
      <c r="C960" t="s">
        <v>1248</v>
      </c>
      <c r="D960" t="s">
        <v>1246</v>
      </c>
      <c r="F960" t="s">
        <v>1514</v>
      </c>
      <c r="G960" t="s">
        <v>1742</v>
      </c>
      <c r="H960" t="s">
        <v>1507</v>
      </c>
      <c r="I960" t="str">
        <f t="shared" si="14"/>
        <v>Phenocryst_S_ol2_prof_1</v>
      </c>
      <c r="K960" t="s">
        <v>1246</v>
      </c>
      <c r="L960" s="28">
        <v>44228</v>
      </c>
      <c r="P960">
        <v>47.984830000000002</v>
      </c>
      <c r="Q960">
        <v>39.759140000000002</v>
      </c>
      <c r="R960">
        <v>0.13911999999999999</v>
      </c>
      <c r="S960">
        <v>3.8855000000000001E-2</v>
      </c>
      <c r="T960">
        <v>11.389329999999999</v>
      </c>
      <c r="V960">
        <v>4.8892999999999999E-2</v>
      </c>
      <c r="W960">
        <v>4.7489000000000003E-2</v>
      </c>
      <c r="X960">
        <v>1.6445999999999999E-2</v>
      </c>
      <c r="Y960">
        <v>0.15809799999999999</v>
      </c>
      <c r="Z960">
        <v>0.35799700000000001</v>
      </c>
      <c r="AA960">
        <v>99.940200000000004</v>
      </c>
      <c r="AB960" s="10">
        <v>88.24949938520254</v>
      </c>
      <c r="AD960">
        <v>17315.599999999999</v>
      </c>
      <c r="AE960">
        <v>-26610.9</v>
      </c>
      <c r="AF960">
        <v>-620</v>
      </c>
      <c r="AG960" t="s">
        <v>1526</v>
      </c>
      <c r="AH960" t="s">
        <v>1526</v>
      </c>
      <c r="AP960">
        <v>147.27158586485703</v>
      </c>
    </row>
    <row r="961" spans="1:42" hidden="1" x14ac:dyDescent="0.2">
      <c r="A961" t="s">
        <v>1497</v>
      </c>
      <c r="B961" t="s">
        <v>1303</v>
      </c>
      <c r="C961" t="s">
        <v>1248</v>
      </c>
      <c r="D961" t="s">
        <v>1246</v>
      </c>
      <c r="F961" t="s">
        <v>1514</v>
      </c>
      <c r="G961" t="s">
        <v>1742</v>
      </c>
      <c r="H961" t="s">
        <v>1507</v>
      </c>
      <c r="I961" t="str">
        <f t="shared" si="14"/>
        <v>Phenocryst_S_ol2_prof_1</v>
      </c>
      <c r="K961" t="s">
        <v>1246</v>
      </c>
      <c r="L961" s="28">
        <v>44228</v>
      </c>
      <c r="P961">
        <v>48.031599999999997</v>
      </c>
      <c r="Q961">
        <v>39.804929999999999</v>
      </c>
      <c r="R961">
        <v>0.137932</v>
      </c>
      <c r="S961">
        <v>4.5953000000000001E-2</v>
      </c>
      <c r="T961">
        <v>11.565469999999999</v>
      </c>
      <c r="V961">
        <v>4.6281000000000003E-2</v>
      </c>
      <c r="W961">
        <v>4.3943999999999997E-2</v>
      </c>
      <c r="X961">
        <v>1.7297E-2</v>
      </c>
      <c r="Y961">
        <v>0.16547600000000001</v>
      </c>
      <c r="Z961">
        <v>0.367253</v>
      </c>
      <c r="AA961">
        <v>100.2261</v>
      </c>
      <c r="AB961" s="10">
        <v>88.09962925850725</v>
      </c>
      <c r="AD961">
        <v>17325.2</v>
      </c>
      <c r="AE961">
        <v>-26609.4</v>
      </c>
      <c r="AF961">
        <v>-620</v>
      </c>
      <c r="AG961" t="s">
        <v>1526</v>
      </c>
      <c r="AH961" t="s">
        <v>1526</v>
      </c>
      <c r="AP961">
        <v>156.98806670928019</v>
      </c>
    </row>
    <row r="962" spans="1:42" hidden="1" x14ac:dyDescent="0.2">
      <c r="A962" t="s">
        <v>1498</v>
      </c>
      <c r="B962" t="s">
        <v>1303</v>
      </c>
      <c r="C962" t="s">
        <v>1248</v>
      </c>
      <c r="D962" t="s">
        <v>1246</v>
      </c>
      <c r="F962" t="s">
        <v>1514</v>
      </c>
      <c r="G962" t="s">
        <v>1742</v>
      </c>
      <c r="H962" t="s">
        <v>1507</v>
      </c>
      <c r="I962" t="str">
        <f t="shared" si="14"/>
        <v>Phenocryst_S_ol2_prof_1</v>
      </c>
      <c r="K962" t="s">
        <v>1246</v>
      </c>
      <c r="L962" s="28">
        <v>44228</v>
      </c>
      <c r="P962">
        <v>47.910319999999999</v>
      </c>
      <c r="Q962">
        <v>39.349319999999999</v>
      </c>
      <c r="R962">
        <v>0.142544</v>
      </c>
      <c r="S962">
        <v>4.2553000000000001E-2</v>
      </c>
      <c r="T962">
        <v>11.49394</v>
      </c>
      <c r="V962">
        <v>4.7225000000000003E-2</v>
      </c>
      <c r="W962">
        <v>4.5115000000000002E-2</v>
      </c>
      <c r="X962">
        <v>1.421E-2</v>
      </c>
      <c r="Y962">
        <v>0.15865799999999999</v>
      </c>
      <c r="Z962">
        <v>0.34909600000000002</v>
      </c>
      <c r="AA962">
        <v>99.552959999999999</v>
      </c>
      <c r="AB962" s="10">
        <v>88.138117535284906</v>
      </c>
      <c r="AD962">
        <v>17334.8</v>
      </c>
      <c r="AE962">
        <v>-26607.9</v>
      </c>
      <c r="AF962">
        <v>-620</v>
      </c>
      <c r="AG962" t="s">
        <v>1526</v>
      </c>
      <c r="AH962" t="s">
        <v>1526</v>
      </c>
      <c r="AP962">
        <v>166.70454755369974</v>
      </c>
    </row>
    <row r="963" spans="1:42" hidden="1" x14ac:dyDescent="0.2">
      <c r="A963" t="s">
        <v>1499</v>
      </c>
      <c r="B963" t="s">
        <v>1303</v>
      </c>
      <c r="C963" t="s">
        <v>1248</v>
      </c>
      <c r="D963" t="s">
        <v>1246</v>
      </c>
      <c r="F963" t="s">
        <v>1514</v>
      </c>
      <c r="G963" t="s">
        <v>1742</v>
      </c>
      <c r="H963" t="s">
        <v>1507</v>
      </c>
      <c r="I963" t="str">
        <f t="shared" ref="I963:I1026" si="15">_xlfn.CONCAT(K963,"_",F963,"_",H963)</f>
        <v>Phenocryst_S_ol2_prof_1</v>
      </c>
      <c r="K963" t="s">
        <v>1246</v>
      </c>
      <c r="L963" s="28">
        <v>44228</v>
      </c>
      <c r="P963">
        <v>47.978729999999999</v>
      </c>
      <c r="Q963">
        <v>39.778750000000002</v>
      </c>
      <c r="R963">
        <v>0.14115</v>
      </c>
      <c r="S963">
        <v>4.0322999999999998E-2</v>
      </c>
      <c r="T963">
        <v>11.53872</v>
      </c>
      <c r="V963">
        <v>4.9752999999999999E-2</v>
      </c>
      <c r="W963">
        <v>3.8497999999999998E-2</v>
      </c>
      <c r="X963">
        <v>1.4109999999999999E-2</v>
      </c>
      <c r="Y963">
        <v>0.163797</v>
      </c>
      <c r="Z963">
        <v>0.34473199999999998</v>
      </c>
      <c r="AA963">
        <v>100.0886</v>
      </c>
      <c r="AB963" s="10">
        <v>88.112356423301264</v>
      </c>
      <c r="AD963">
        <v>17344.400000000001</v>
      </c>
      <c r="AE963">
        <v>-26606.5</v>
      </c>
      <c r="AF963">
        <v>-620</v>
      </c>
      <c r="AG963" t="s">
        <v>1526</v>
      </c>
      <c r="AH963" t="s">
        <v>1526</v>
      </c>
      <c r="AP963">
        <v>176.40609382221004</v>
      </c>
    </row>
    <row r="964" spans="1:42" hidden="1" x14ac:dyDescent="0.2">
      <c r="A964" t="s">
        <v>1500</v>
      </c>
      <c r="B964" t="s">
        <v>1303</v>
      </c>
      <c r="C964" t="s">
        <v>1248</v>
      </c>
      <c r="D964" t="s">
        <v>1246</v>
      </c>
      <c r="F964" t="s">
        <v>1514</v>
      </c>
      <c r="G964" t="s">
        <v>1742</v>
      </c>
      <c r="H964" t="s">
        <v>1507</v>
      </c>
      <c r="I964" t="str">
        <f t="shared" si="15"/>
        <v>Phenocryst_S_ol2_prof_1</v>
      </c>
      <c r="K964" t="s">
        <v>1246</v>
      </c>
      <c r="L964" s="28">
        <v>44228</v>
      </c>
      <c r="P964">
        <v>47.891480000000001</v>
      </c>
      <c r="Q964">
        <v>39.726179999999999</v>
      </c>
      <c r="R964">
        <v>0.14211599999999999</v>
      </c>
      <c r="S964">
        <v>4.2133999999999998E-2</v>
      </c>
      <c r="T964">
        <v>11.77858</v>
      </c>
      <c r="V964">
        <v>4.6537000000000002E-2</v>
      </c>
      <c r="W964">
        <v>3.7414999999999997E-2</v>
      </c>
      <c r="X964">
        <v>1.3967E-2</v>
      </c>
      <c r="Y964">
        <v>0.15961</v>
      </c>
      <c r="Z964">
        <v>0.33765600000000001</v>
      </c>
      <c r="AA964">
        <v>100.17570000000001</v>
      </c>
      <c r="AB964" s="10">
        <v>87.875776419162236</v>
      </c>
      <c r="AD964">
        <v>17354</v>
      </c>
      <c r="AE964">
        <v>-26605</v>
      </c>
      <c r="AF964">
        <v>-620</v>
      </c>
      <c r="AG964" t="s">
        <v>1526</v>
      </c>
      <c r="AH964" t="s">
        <v>1526</v>
      </c>
      <c r="AP964">
        <v>186.12257466662959</v>
      </c>
    </row>
    <row r="965" spans="1:42" hidden="1" x14ac:dyDescent="0.2">
      <c r="A965" t="s">
        <v>305</v>
      </c>
      <c r="B965" t="s">
        <v>1304</v>
      </c>
      <c r="C965" t="s">
        <v>1248</v>
      </c>
      <c r="D965" t="s">
        <v>1244</v>
      </c>
      <c r="I965" t="str">
        <f t="shared" si="15"/>
        <v>San Carlos__</v>
      </c>
      <c r="K965" t="s">
        <v>543</v>
      </c>
      <c r="L965" s="28">
        <v>44228</v>
      </c>
      <c r="P965">
        <v>49.134210000000003</v>
      </c>
      <c r="Q965">
        <v>40.404440000000001</v>
      </c>
      <c r="R965">
        <v>0.116337</v>
      </c>
      <c r="S965">
        <v>1.3406E-2</v>
      </c>
      <c r="T965">
        <v>9.5560860000000005</v>
      </c>
      <c r="V965">
        <v>4.1033E-2</v>
      </c>
      <c r="W965">
        <v>2.2235000000000001E-2</v>
      </c>
      <c r="X965">
        <v>5.6519999999999999E-3</v>
      </c>
      <c r="Y965">
        <v>0.149281</v>
      </c>
      <c r="Z965">
        <v>0.38342999999999999</v>
      </c>
      <c r="AA965">
        <v>99.826099999999997</v>
      </c>
      <c r="AB965" s="10">
        <v>90.16275961877885</v>
      </c>
      <c r="AD965">
        <v>-6568</v>
      </c>
      <c r="AE965">
        <v>32989</v>
      </c>
      <c r="AF965">
        <v>-485</v>
      </c>
      <c r="AG965" t="s">
        <v>1526</v>
      </c>
      <c r="AH965" t="s">
        <v>1526</v>
      </c>
    </row>
    <row r="966" spans="1:42" hidden="1" x14ac:dyDescent="0.2">
      <c r="A966" t="s">
        <v>308</v>
      </c>
      <c r="B966" t="s">
        <v>1305</v>
      </c>
      <c r="C966" t="s">
        <v>1248</v>
      </c>
      <c r="D966" t="s">
        <v>1244</v>
      </c>
      <c r="I966" t="str">
        <f t="shared" si="15"/>
        <v>San Carlos__</v>
      </c>
      <c r="K966" t="s">
        <v>543</v>
      </c>
      <c r="L966" s="28">
        <v>44228</v>
      </c>
      <c r="P966">
        <v>49.657080000000001</v>
      </c>
      <c r="Q966">
        <v>40.237340000000003</v>
      </c>
      <c r="R966">
        <v>0.103451</v>
      </c>
      <c r="S966">
        <v>2.4152E-2</v>
      </c>
      <c r="T966">
        <v>9.615729</v>
      </c>
      <c r="V966">
        <v>3.8830000000000003E-2</v>
      </c>
      <c r="W966">
        <v>2.4597999999999998E-2</v>
      </c>
      <c r="X966">
        <v>6.2769999999999996E-3</v>
      </c>
      <c r="Y966">
        <v>0.143814</v>
      </c>
      <c r="Z966">
        <v>0.38539600000000002</v>
      </c>
      <c r="AA966">
        <v>100.2367</v>
      </c>
      <c r="AB966" s="10">
        <v>90.201392121984</v>
      </c>
      <c r="AD966">
        <v>-6404</v>
      </c>
      <c r="AE966">
        <v>32966</v>
      </c>
      <c r="AF966">
        <v>-485</v>
      </c>
      <c r="AG966" t="s">
        <v>1526</v>
      </c>
      <c r="AH966" t="s">
        <v>1526</v>
      </c>
    </row>
    <row r="967" spans="1:42" x14ac:dyDescent="0.2">
      <c r="A967" t="s">
        <v>311</v>
      </c>
      <c r="B967" t="s">
        <v>1306</v>
      </c>
      <c r="C967" t="s">
        <v>1248</v>
      </c>
      <c r="D967" t="s">
        <v>1245</v>
      </c>
      <c r="F967" t="s">
        <v>1515</v>
      </c>
      <c r="G967" t="s">
        <v>1742</v>
      </c>
      <c r="H967" t="s">
        <v>1509</v>
      </c>
      <c r="I967" t="str">
        <f t="shared" si="15"/>
        <v>Xenocryst_S_ol23_prof_2</v>
      </c>
      <c r="K967" t="s">
        <v>1245</v>
      </c>
      <c r="L967" s="28">
        <v>44228</v>
      </c>
      <c r="M967" t="s">
        <v>1525</v>
      </c>
      <c r="N967" t="s">
        <v>1742</v>
      </c>
      <c r="P967">
        <v>40.777540000000002</v>
      </c>
      <c r="Q967">
        <v>32.524900000000002</v>
      </c>
      <c r="R967">
        <v>0.290358</v>
      </c>
      <c r="S967">
        <v>1.3487000000000001E-2</v>
      </c>
      <c r="T967">
        <v>16.169060000000002</v>
      </c>
      <c r="V967">
        <v>1.7616E-2</v>
      </c>
      <c r="W967">
        <v>2.1988000000000001E-2</v>
      </c>
      <c r="X967">
        <v>4.0644E-2</v>
      </c>
      <c r="Y967">
        <v>0.25886799999999999</v>
      </c>
      <c r="Z967">
        <v>0.137798</v>
      </c>
      <c r="AA967">
        <v>90.252269999999996</v>
      </c>
      <c r="AB967" s="10">
        <v>81.80357336674264</v>
      </c>
      <c r="AD967">
        <v>10735</v>
      </c>
      <c r="AE967">
        <v>-20117</v>
      </c>
      <c r="AF967">
        <v>-620</v>
      </c>
      <c r="AG967">
        <v>35</v>
      </c>
      <c r="AH967">
        <v>17</v>
      </c>
      <c r="AP967">
        <v>0</v>
      </c>
    </row>
    <row r="968" spans="1:42" x14ac:dyDescent="0.2">
      <c r="A968" t="s">
        <v>1501</v>
      </c>
      <c r="B968" t="s">
        <v>1306</v>
      </c>
      <c r="C968" t="s">
        <v>1248</v>
      </c>
      <c r="D968" t="s">
        <v>1245</v>
      </c>
      <c r="F968" t="s">
        <v>1515</v>
      </c>
      <c r="G968" t="s">
        <v>1742</v>
      </c>
      <c r="H968" t="s">
        <v>1509</v>
      </c>
      <c r="I968" t="str">
        <f t="shared" si="15"/>
        <v>Xenocryst_S_ol23_prof_2</v>
      </c>
      <c r="K968" t="s">
        <v>1245</v>
      </c>
      <c r="L968" s="28">
        <v>44228</v>
      </c>
      <c r="M968" t="s">
        <v>1525</v>
      </c>
      <c r="N968" t="s">
        <v>1742</v>
      </c>
      <c r="P968">
        <v>41.13109</v>
      </c>
      <c r="Q968">
        <v>32.988289999999999</v>
      </c>
      <c r="R968">
        <v>0.26494600000000001</v>
      </c>
      <c r="S968">
        <v>2.1316999999999999E-2</v>
      </c>
      <c r="T968">
        <v>15.65715</v>
      </c>
      <c r="V968">
        <v>1.6175999999999999E-2</v>
      </c>
      <c r="W968">
        <v>1.7885000000000002E-2</v>
      </c>
      <c r="X968">
        <v>3.4783000000000001E-2</v>
      </c>
      <c r="Y968">
        <v>0.24363599999999999</v>
      </c>
      <c r="Z968">
        <v>0.14055500000000001</v>
      </c>
      <c r="AA968">
        <v>90.515829999999994</v>
      </c>
      <c r="AB968" s="10">
        <v>82.403100227384797</v>
      </c>
      <c r="AD968">
        <v>10735</v>
      </c>
      <c r="AE968">
        <v>-20117</v>
      </c>
      <c r="AF968">
        <v>-620</v>
      </c>
      <c r="AG968">
        <v>32.92</v>
      </c>
      <c r="AH968">
        <v>15.72</v>
      </c>
      <c r="AP968">
        <v>2.4422940035957978</v>
      </c>
    </row>
    <row r="969" spans="1:42" x14ac:dyDescent="0.2">
      <c r="A969" t="s">
        <v>1502</v>
      </c>
      <c r="B969" t="s">
        <v>1306</v>
      </c>
      <c r="C969" t="s">
        <v>1248</v>
      </c>
      <c r="D969" t="s">
        <v>1245</v>
      </c>
      <c r="F969" t="s">
        <v>1515</v>
      </c>
      <c r="G969" t="s">
        <v>1742</v>
      </c>
      <c r="H969" t="s">
        <v>1509</v>
      </c>
      <c r="I969" t="str">
        <f t="shared" si="15"/>
        <v>Xenocryst_S_ol23_prof_2</v>
      </c>
      <c r="K969" t="s">
        <v>1245</v>
      </c>
      <c r="L969" s="28">
        <v>44228</v>
      </c>
      <c r="M969" t="s">
        <v>1525</v>
      </c>
      <c r="N969" t="s">
        <v>1742</v>
      </c>
      <c r="P969">
        <v>42.00526</v>
      </c>
      <c r="Q969">
        <v>34.401009999999999</v>
      </c>
      <c r="R969">
        <v>0.238542</v>
      </c>
      <c r="S969">
        <v>1.9736E-2</v>
      </c>
      <c r="T969">
        <v>15.573309999999999</v>
      </c>
      <c r="V969">
        <v>2.1887E-2</v>
      </c>
      <c r="W969">
        <v>2.1894E-2</v>
      </c>
      <c r="X969">
        <v>3.2683999999999998E-2</v>
      </c>
      <c r="Y969">
        <v>0.23577799999999999</v>
      </c>
      <c r="Z969">
        <v>0.17172699999999999</v>
      </c>
      <c r="AA969">
        <v>92.721829999999997</v>
      </c>
      <c r="AB969" s="10">
        <v>82.782636373281605</v>
      </c>
      <c r="AD969">
        <v>10735</v>
      </c>
      <c r="AE969">
        <v>-20117</v>
      </c>
      <c r="AF969">
        <v>-620</v>
      </c>
      <c r="AG969">
        <v>30.84</v>
      </c>
      <c r="AH969">
        <v>14.43</v>
      </c>
      <c r="AP969">
        <v>4.8898437987991574</v>
      </c>
    </row>
    <row r="970" spans="1:42" x14ac:dyDescent="0.2">
      <c r="A970" t="s">
        <v>1503</v>
      </c>
      <c r="B970" t="s">
        <v>1306</v>
      </c>
      <c r="C970" t="s">
        <v>1248</v>
      </c>
      <c r="D970" t="s">
        <v>1245</v>
      </c>
      <c r="F970" t="s">
        <v>1515</v>
      </c>
      <c r="G970" t="s">
        <v>1742</v>
      </c>
      <c r="H970" t="s">
        <v>1509</v>
      </c>
      <c r="I970" t="str">
        <f t="shared" si="15"/>
        <v>Xenocryst_S_ol23_prof_2</v>
      </c>
      <c r="K970" t="s">
        <v>1245</v>
      </c>
      <c r="L970" s="28">
        <v>44228</v>
      </c>
      <c r="M970" t="s">
        <v>1525</v>
      </c>
      <c r="N970" t="s">
        <v>1742</v>
      </c>
      <c r="P970">
        <v>42.018740000000001</v>
      </c>
      <c r="Q970">
        <v>34.51352</v>
      </c>
      <c r="R970">
        <v>0.214499</v>
      </c>
      <c r="S970">
        <v>1.3051E-2</v>
      </c>
      <c r="T970">
        <v>15.750450000000001</v>
      </c>
      <c r="V970">
        <v>2.0757999999999999E-2</v>
      </c>
      <c r="W970">
        <v>1.9227000000000001E-2</v>
      </c>
      <c r="X970">
        <v>3.3082E-2</v>
      </c>
      <c r="Y970">
        <v>0.22769300000000001</v>
      </c>
      <c r="Z970">
        <v>0.172707</v>
      </c>
      <c r="AA970">
        <v>92.983720000000005</v>
      </c>
      <c r="AB970" s="10">
        <v>82.625448712639312</v>
      </c>
      <c r="AD970">
        <v>10735</v>
      </c>
      <c r="AE970">
        <v>-20117</v>
      </c>
      <c r="AF970">
        <v>-620</v>
      </c>
      <c r="AG970">
        <v>28.76</v>
      </c>
      <c r="AH970">
        <v>13.15</v>
      </c>
      <c r="AP970">
        <v>7.3321378023949553</v>
      </c>
    </row>
    <row r="971" spans="1:42" x14ac:dyDescent="0.2">
      <c r="A971" t="s">
        <v>1504</v>
      </c>
      <c r="B971" t="s">
        <v>1306</v>
      </c>
      <c r="C971" t="s">
        <v>1248</v>
      </c>
      <c r="D971" t="s">
        <v>1245</v>
      </c>
      <c r="F971" t="s">
        <v>1515</v>
      </c>
      <c r="G971" t="s">
        <v>1742</v>
      </c>
      <c r="H971" t="s">
        <v>1509</v>
      </c>
      <c r="I971" t="str">
        <f t="shared" si="15"/>
        <v>Xenocryst_S_ol23_prof_2</v>
      </c>
      <c r="K971" t="s">
        <v>1245</v>
      </c>
      <c r="L971" s="28">
        <v>44228</v>
      </c>
      <c r="M971" t="s">
        <v>1525</v>
      </c>
      <c r="N971" t="s">
        <v>1742</v>
      </c>
      <c r="P971">
        <v>42.607129999999998</v>
      </c>
      <c r="Q971">
        <v>35.758459999999999</v>
      </c>
      <c r="R971">
        <v>0.21162700000000001</v>
      </c>
      <c r="S971">
        <v>1.8468999999999999E-2</v>
      </c>
      <c r="T971">
        <v>15.747249999999999</v>
      </c>
      <c r="V971">
        <v>2.3970000000000002E-2</v>
      </c>
      <c r="W971">
        <v>1.3769999999999999E-2</v>
      </c>
      <c r="X971">
        <v>2.9056999999999999E-2</v>
      </c>
      <c r="Y971">
        <v>0.22567799999999999</v>
      </c>
      <c r="Z971">
        <v>0.181336</v>
      </c>
      <c r="AA971">
        <v>94.816739999999996</v>
      </c>
      <c r="AB971" s="10">
        <v>82.827056802569814</v>
      </c>
      <c r="AD971">
        <v>10735</v>
      </c>
      <c r="AE971">
        <v>-20117</v>
      </c>
      <c r="AF971">
        <v>-620</v>
      </c>
      <c r="AG971">
        <v>26.68</v>
      </c>
      <c r="AH971">
        <v>11.86</v>
      </c>
      <c r="AP971">
        <v>9.7796875975983149</v>
      </c>
    </row>
    <row r="972" spans="1:42" hidden="1" x14ac:dyDescent="0.2">
      <c r="A972" t="s">
        <v>331</v>
      </c>
      <c r="B972" t="s">
        <v>1307</v>
      </c>
      <c r="C972" t="s">
        <v>1248</v>
      </c>
      <c r="D972" t="s">
        <v>165</v>
      </c>
      <c r="I972" t="str">
        <f t="shared" si="15"/>
        <v>__</v>
      </c>
      <c r="L972" s="28">
        <v>44228</v>
      </c>
      <c r="N972" t="s">
        <v>1742</v>
      </c>
      <c r="P972">
        <v>49.332990000000002</v>
      </c>
      <c r="Q972">
        <v>40.435809999999996</v>
      </c>
      <c r="R972">
        <v>0.116976</v>
      </c>
      <c r="S972">
        <v>1.166E-2</v>
      </c>
      <c r="T972">
        <v>9.3741889999999994</v>
      </c>
      <c r="V972">
        <v>4.1820999999999997E-2</v>
      </c>
      <c r="W972">
        <v>2.6265E-2</v>
      </c>
      <c r="X972">
        <v>9.2980000000000007E-3</v>
      </c>
      <c r="Y972">
        <v>0.142736</v>
      </c>
      <c r="Z972">
        <v>0.37399700000000002</v>
      </c>
      <c r="AA972">
        <v>99.865740000000002</v>
      </c>
      <c r="AB972" s="10">
        <v>90.367107078915467</v>
      </c>
      <c r="AD972">
        <v>-6434</v>
      </c>
      <c r="AE972">
        <v>32966</v>
      </c>
      <c r="AF972">
        <v>-485</v>
      </c>
      <c r="AG972" t="s">
        <v>1526</v>
      </c>
      <c r="AH972" t="s">
        <v>1526</v>
      </c>
    </row>
    <row r="973" spans="1:42" hidden="1" x14ac:dyDescent="0.2">
      <c r="A973" t="s">
        <v>395</v>
      </c>
      <c r="B973" t="s">
        <v>1308</v>
      </c>
      <c r="C973" t="s">
        <v>1248</v>
      </c>
      <c r="D973" t="s">
        <v>1244</v>
      </c>
      <c r="I973" t="str">
        <f t="shared" si="15"/>
        <v>__</v>
      </c>
      <c r="L973" s="28">
        <v>44228</v>
      </c>
      <c r="N973" t="s">
        <v>1742</v>
      </c>
      <c r="P973">
        <v>49.523069999999997</v>
      </c>
      <c r="Q973">
        <v>40.428710000000002</v>
      </c>
      <c r="R973">
        <v>0.11179500000000001</v>
      </c>
      <c r="S973">
        <v>1.6038E-2</v>
      </c>
      <c r="T973">
        <v>9.5905319999999996</v>
      </c>
      <c r="V973">
        <v>4.1158E-2</v>
      </c>
      <c r="W973">
        <v>2.2720000000000001E-2</v>
      </c>
      <c r="X973">
        <v>6.1529999999999996E-3</v>
      </c>
      <c r="Y973">
        <v>0.141648</v>
      </c>
      <c r="Z973">
        <v>0.37638500000000003</v>
      </c>
      <c r="AA973">
        <v>100.2582</v>
      </c>
      <c r="AB973" s="10">
        <v>90.200699445583439</v>
      </c>
      <c r="AD973">
        <v>-6425</v>
      </c>
      <c r="AE973">
        <v>32912</v>
      </c>
      <c r="AF973">
        <v>-485</v>
      </c>
      <c r="AG973" t="s">
        <v>1526</v>
      </c>
      <c r="AH973" t="s">
        <v>1526</v>
      </c>
    </row>
    <row r="974" spans="1:42" hidden="1" x14ac:dyDescent="0.2">
      <c r="I974" t="str">
        <f t="shared" si="15"/>
        <v>__</v>
      </c>
      <c r="L974" s="28">
        <v>44228</v>
      </c>
      <c r="AB974" s="10">
        <v>0</v>
      </c>
    </row>
    <row r="975" spans="1:42" hidden="1" x14ac:dyDescent="0.2">
      <c r="B975" t="s">
        <v>1552</v>
      </c>
      <c r="D975" t="s">
        <v>165</v>
      </c>
      <c r="I975" t="str">
        <f t="shared" si="15"/>
        <v>__</v>
      </c>
      <c r="L975" s="28">
        <v>44228</v>
      </c>
      <c r="N975" t="s">
        <v>1742</v>
      </c>
      <c r="P975">
        <v>49.1449</v>
      </c>
      <c r="Q975">
        <v>40.787979999999997</v>
      </c>
      <c r="R975">
        <v>9.8015000000000005E-2</v>
      </c>
      <c r="S975">
        <v>1.4095999999999999E-2</v>
      </c>
      <c r="T975">
        <v>9.6200829999999993</v>
      </c>
      <c r="V975">
        <v>2.5499000000000001E-2</v>
      </c>
      <c r="W975">
        <v>4.1510000000000002E-3</v>
      </c>
      <c r="X975">
        <v>7.0740000000000004E-3</v>
      </c>
      <c r="Y975">
        <v>0.146312</v>
      </c>
      <c r="Z975">
        <v>0.35464800000000002</v>
      </c>
      <c r="AA975">
        <v>100.2028</v>
      </c>
      <c r="AB975" s="10">
        <v>90.105340535561169</v>
      </c>
      <c r="AD975">
        <v>-19301</v>
      </c>
      <c r="AE975">
        <v>4909</v>
      </c>
      <c r="AF975">
        <v>70</v>
      </c>
      <c r="AG975" t="s">
        <v>1526</v>
      </c>
      <c r="AH975" t="s">
        <v>1526</v>
      </c>
    </row>
    <row r="976" spans="1:42" hidden="1" x14ac:dyDescent="0.2">
      <c r="B976" t="s">
        <v>1553</v>
      </c>
      <c r="D976" t="s">
        <v>1244</v>
      </c>
      <c r="I976" t="str">
        <f t="shared" si="15"/>
        <v>__</v>
      </c>
      <c r="L976" s="28">
        <v>44228</v>
      </c>
      <c r="N976" t="s">
        <v>1742</v>
      </c>
      <c r="P976">
        <v>49.261200000000002</v>
      </c>
      <c r="Q976">
        <v>40.293309999999998</v>
      </c>
      <c r="R976">
        <v>0.10308199999999999</v>
      </c>
      <c r="S976">
        <v>1.5650000000000001E-2</v>
      </c>
      <c r="T976">
        <v>9.8007729999999995</v>
      </c>
      <c r="V976">
        <v>2.4024E-2</v>
      </c>
      <c r="W976">
        <v>2.594E-3</v>
      </c>
      <c r="X976">
        <v>4.9449999999999997E-3</v>
      </c>
      <c r="Y976">
        <v>0.14524799999999999</v>
      </c>
      <c r="Z976">
        <v>0.36193999999999998</v>
      </c>
      <c r="AA976">
        <v>100.0128</v>
      </c>
      <c r="AB976" s="10">
        <v>89.959563174919879</v>
      </c>
      <c r="AD976">
        <v>-19301</v>
      </c>
      <c r="AE976">
        <v>4902</v>
      </c>
      <c r="AF976">
        <v>70</v>
      </c>
      <c r="AG976" t="s">
        <v>1526</v>
      </c>
      <c r="AH976" t="s">
        <v>1526</v>
      </c>
    </row>
    <row r="977" spans="1:42" hidden="1" x14ac:dyDescent="0.2">
      <c r="A977" t="s">
        <v>358</v>
      </c>
      <c r="B977" t="s">
        <v>1516</v>
      </c>
      <c r="C977" t="s">
        <v>1248</v>
      </c>
      <c r="D977" t="s">
        <v>1247</v>
      </c>
      <c r="F977" t="s">
        <v>1512</v>
      </c>
      <c r="G977" t="s">
        <v>1742</v>
      </c>
      <c r="H977" t="s">
        <v>1507</v>
      </c>
      <c r="I977" t="str">
        <f t="shared" si="15"/>
        <v>AZ18 WHT01_bigol1_overgrowth_prof_1</v>
      </c>
      <c r="K977" t="s">
        <v>1250</v>
      </c>
      <c r="L977" s="28">
        <v>44228</v>
      </c>
      <c r="P977">
        <v>50.266649999999998</v>
      </c>
      <c r="Q977">
        <v>38.328389999999999</v>
      </c>
      <c r="R977">
        <v>0.135459</v>
      </c>
      <c r="S977">
        <v>6.2046999999999998E-2</v>
      </c>
      <c r="T977">
        <v>8.0929929999999999</v>
      </c>
      <c r="V977">
        <v>3.1698999999999998E-2</v>
      </c>
      <c r="W977">
        <v>8.6250000000000007E-3</v>
      </c>
      <c r="X977">
        <v>1.8217000000000001E-2</v>
      </c>
      <c r="Y977">
        <v>0.110804</v>
      </c>
      <c r="Z977">
        <v>0.393951</v>
      </c>
      <c r="AA977">
        <v>97.448840000000004</v>
      </c>
      <c r="AB977" s="10">
        <v>91.716275409320488</v>
      </c>
      <c r="AD977">
        <v>-14539</v>
      </c>
      <c r="AE977">
        <v>-32525</v>
      </c>
      <c r="AF977">
        <v>90</v>
      </c>
      <c r="AG977">
        <v>-1.47</v>
      </c>
      <c r="AH977">
        <v>59</v>
      </c>
      <c r="AP977">
        <v>0</v>
      </c>
    </row>
    <row r="978" spans="1:42" hidden="1" x14ac:dyDescent="0.2">
      <c r="A978" t="s">
        <v>1517</v>
      </c>
      <c r="B978" t="s">
        <v>1516</v>
      </c>
      <c r="C978" t="s">
        <v>1248</v>
      </c>
      <c r="D978" t="s">
        <v>1247</v>
      </c>
      <c r="F978" t="s">
        <v>1512</v>
      </c>
      <c r="G978" t="s">
        <v>1742</v>
      </c>
      <c r="H978" t="s">
        <v>1507</v>
      </c>
      <c r="I978" t="str">
        <f t="shared" si="15"/>
        <v>AZ18 WHT01_bigol1_overgrowth_prof_1</v>
      </c>
      <c r="K978" t="s">
        <v>1250</v>
      </c>
      <c r="L978" s="28">
        <v>44228</v>
      </c>
      <c r="P978">
        <v>50.243850000000002</v>
      </c>
      <c r="Q978">
        <v>38.178980000000003</v>
      </c>
      <c r="R978">
        <v>0.13969999999999999</v>
      </c>
      <c r="S978">
        <v>6.7963999999999997E-2</v>
      </c>
      <c r="T978">
        <v>7.9654429999999996</v>
      </c>
      <c r="V978">
        <v>3.4063000000000003E-2</v>
      </c>
      <c r="W978">
        <v>5.7450000000000001E-3</v>
      </c>
      <c r="X978">
        <v>1.9030999999999999E-2</v>
      </c>
      <c r="Y978">
        <v>0.117392</v>
      </c>
      <c r="Z978">
        <v>0.37806000000000001</v>
      </c>
      <c r="AA978">
        <v>97.150220000000004</v>
      </c>
      <c r="AB978" s="10">
        <v>91.832768960354045</v>
      </c>
      <c r="AD978">
        <v>-14539</v>
      </c>
      <c r="AE978">
        <v>-32525</v>
      </c>
      <c r="AF978">
        <v>90</v>
      </c>
      <c r="AG978">
        <v>-1.27</v>
      </c>
      <c r="AH978">
        <v>46.62</v>
      </c>
      <c r="AP978">
        <v>12.381615403492392</v>
      </c>
    </row>
    <row r="979" spans="1:42" hidden="1" x14ac:dyDescent="0.2">
      <c r="A979" t="s">
        <v>1518</v>
      </c>
      <c r="B979" t="s">
        <v>1516</v>
      </c>
      <c r="C979" t="s">
        <v>1248</v>
      </c>
      <c r="D979" t="s">
        <v>1247</v>
      </c>
      <c r="F979" t="s">
        <v>1512</v>
      </c>
      <c r="G979" t="s">
        <v>1742</v>
      </c>
      <c r="H979" t="s">
        <v>1507</v>
      </c>
      <c r="I979" t="str">
        <f t="shared" si="15"/>
        <v>AZ18 WHT01_bigol1_overgrowth_prof_1</v>
      </c>
      <c r="K979" t="s">
        <v>1250</v>
      </c>
      <c r="L979" s="28">
        <v>44228</v>
      </c>
      <c r="P979">
        <v>50.042650000000002</v>
      </c>
      <c r="Q979">
        <v>38.171329999999998</v>
      </c>
      <c r="R979">
        <v>0.130245</v>
      </c>
      <c r="S979">
        <v>6.0750999999999999E-2</v>
      </c>
      <c r="T979">
        <v>7.9796709999999997</v>
      </c>
      <c r="V979">
        <v>2.707E-2</v>
      </c>
      <c r="W979">
        <v>9.5650000000000006E-3</v>
      </c>
      <c r="X979">
        <v>1.4877E-2</v>
      </c>
      <c r="Y979">
        <v>0.11436499999999999</v>
      </c>
      <c r="Z979">
        <v>0.370977</v>
      </c>
      <c r="AA979">
        <v>96.921509999999998</v>
      </c>
      <c r="AB979" s="10">
        <v>91.789188854431472</v>
      </c>
      <c r="AD979">
        <v>-14539</v>
      </c>
      <c r="AE979">
        <v>-32525</v>
      </c>
      <c r="AF979">
        <v>90</v>
      </c>
      <c r="AG979">
        <v>-1.08</v>
      </c>
      <c r="AH979">
        <v>34.25</v>
      </c>
      <c r="AP979">
        <v>24.753074492864187</v>
      </c>
    </row>
    <row r="980" spans="1:42" hidden="1" x14ac:dyDescent="0.2">
      <c r="A980" t="s">
        <v>1519</v>
      </c>
      <c r="B980" t="s">
        <v>1516</v>
      </c>
      <c r="C980" t="s">
        <v>1248</v>
      </c>
      <c r="D980" t="s">
        <v>1247</v>
      </c>
      <c r="F980" t="s">
        <v>1512</v>
      </c>
      <c r="G980" t="s">
        <v>1742</v>
      </c>
      <c r="H980" t="s">
        <v>1507</v>
      </c>
      <c r="I980" t="str">
        <f t="shared" si="15"/>
        <v>AZ18 WHT01_bigol1_overgrowth_prof_1</v>
      </c>
      <c r="K980" t="s">
        <v>1250</v>
      </c>
      <c r="L980" s="28">
        <v>44228</v>
      </c>
      <c r="P980">
        <v>49.635300000000001</v>
      </c>
      <c r="Q980">
        <v>39.651679999999999</v>
      </c>
      <c r="R980">
        <v>8.1655000000000005E-2</v>
      </c>
      <c r="S980">
        <v>3.7136000000000002E-2</v>
      </c>
      <c r="T980">
        <v>9.3010769999999994</v>
      </c>
      <c r="V980">
        <v>9.5899999999999996E-3</v>
      </c>
      <c r="W980">
        <v>2.4160999999999998E-2</v>
      </c>
      <c r="X980">
        <v>1.2475E-2</v>
      </c>
      <c r="Y980">
        <v>0.134241</v>
      </c>
      <c r="Z980">
        <v>0.37412200000000001</v>
      </c>
      <c r="AA980">
        <v>99.261439999999993</v>
      </c>
      <c r="AB980" s="10">
        <v>90.487765673414359</v>
      </c>
      <c r="AD980">
        <v>-14539</v>
      </c>
      <c r="AE980">
        <v>-32525</v>
      </c>
      <c r="AF980">
        <v>90</v>
      </c>
      <c r="AG980">
        <v>-0.88</v>
      </c>
      <c r="AH980">
        <v>21.87</v>
      </c>
      <c r="AP980">
        <v>37.134689896356576</v>
      </c>
    </row>
    <row r="981" spans="1:42" hidden="1" x14ac:dyDescent="0.2">
      <c r="A981" t="s">
        <v>1520</v>
      </c>
      <c r="B981" t="s">
        <v>1516</v>
      </c>
      <c r="C981" t="s">
        <v>1248</v>
      </c>
      <c r="D981" t="s">
        <v>1247</v>
      </c>
      <c r="F981" t="s">
        <v>1512</v>
      </c>
      <c r="G981" t="s">
        <v>1742</v>
      </c>
      <c r="H981" t="s">
        <v>1507</v>
      </c>
      <c r="I981" t="str">
        <f t="shared" si="15"/>
        <v>AZ18 WHT01_bigol1_overgrowth_prof_1</v>
      </c>
      <c r="K981" t="s">
        <v>1250</v>
      </c>
      <c r="L981" s="28">
        <v>44228</v>
      </c>
      <c r="P981">
        <v>48.97954</v>
      </c>
      <c r="Q981">
        <v>40.523820000000001</v>
      </c>
      <c r="R981">
        <v>5.7042000000000002E-2</v>
      </c>
      <c r="S981">
        <v>2.5722999999999999E-2</v>
      </c>
      <c r="T981">
        <v>9.8333449999999996</v>
      </c>
      <c r="V981">
        <v>8.7519999999999994E-3</v>
      </c>
      <c r="W981">
        <v>2.349E-2</v>
      </c>
      <c r="X981">
        <v>1.3665E-2</v>
      </c>
      <c r="Y981">
        <v>0.146508</v>
      </c>
      <c r="Z981">
        <v>0.368396</v>
      </c>
      <c r="AA981">
        <v>99.980289999999997</v>
      </c>
      <c r="AB981" s="10">
        <v>89.877505458861933</v>
      </c>
      <c r="AD981">
        <v>-14539</v>
      </c>
      <c r="AE981">
        <v>-32525</v>
      </c>
      <c r="AF981">
        <v>90</v>
      </c>
      <c r="AG981">
        <v>-0.69</v>
      </c>
      <c r="AH981">
        <v>9.5</v>
      </c>
      <c r="AP981">
        <v>49.506148985728373</v>
      </c>
    </row>
    <row r="982" spans="1:42" hidden="1" x14ac:dyDescent="0.2">
      <c r="A982" t="s">
        <v>1521</v>
      </c>
      <c r="B982" t="s">
        <v>1516</v>
      </c>
      <c r="C982" t="s">
        <v>1248</v>
      </c>
      <c r="D982" t="s">
        <v>1247</v>
      </c>
      <c r="F982" t="s">
        <v>1512</v>
      </c>
      <c r="G982" t="s">
        <v>1742</v>
      </c>
      <c r="H982" t="s">
        <v>1507</v>
      </c>
      <c r="I982" t="str">
        <f t="shared" si="15"/>
        <v>AZ18 WHT01_bigol1_overgrowth_prof_1</v>
      </c>
      <c r="K982" t="s">
        <v>1250</v>
      </c>
      <c r="L982" s="28">
        <v>44228</v>
      </c>
      <c r="P982">
        <v>48.440959999999997</v>
      </c>
      <c r="Q982">
        <v>41.051360000000003</v>
      </c>
      <c r="R982">
        <v>6.0399000000000001E-2</v>
      </c>
      <c r="S982">
        <v>1.3115E-2</v>
      </c>
      <c r="T982">
        <v>9.9668810000000008</v>
      </c>
      <c r="V982">
        <v>8.2609999999999992E-3</v>
      </c>
      <c r="W982">
        <v>2.1391E-2</v>
      </c>
      <c r="X982">
        <v>8.5789999999999998E-3</v>
      </c>
      <c r="Y982">
        <v>0.151365</v>
      </c>
      <c r="Z982">
        <v>0.35728100000000002</v>
      </c>
      <c r="AA982">
        <v>100.0796</v>
      </c>
      <c r="AB982" s="10">
        <v>89.651996624849005</v>
      </c>
      <c r="AD982">
        <v>-14539</v>
      </c>
      <c r="AE982">
        <v>-32525</v>
      </c>
      <c r="AF982">
        <v>90</v>
      </c>
      <c r="AG982">
        <v>-0.49</v>
      </c>
      <c r="AH982">
        <v>-2.88</v>
      </c>
      <c r="AP982">
        <v>61.887764389220763</v>
      </c>
    </row>
    <row r="983" spans="1:42" hidden="1" x14ac:dyDescent="0.2">
      <c r="A983" t="s">
        <v>1522</v>
      </c>
      <c r="B983" t="s">
        <v>1516</v>
      </c>
      <c r="C983" t="s">
        <v>1248</v>
      </c>
      <c r="D983" t="s">
        <v>1247</v>
      </c>
      <c r="F983" t="s">
        <v>1512</v>
      </c>
      <c r="G983" t="s">
        <v>1742</v>
      </c>
      <c r="H983" t="s">
        <v>1507</v>
      </c>
      <c r="I983" t="str">
        <f t="shared" si="15"/>
        <v>AZ18 WHT01_bigol1_overgrowth_prof_1</v>
      </c>
      <c r="K983" t="s">
        <v>1250</v>
      </c>
      <c r="L983" s="28">
        <v>44228</v>
      </c>
      <c r="P983">
        <v>48.249920000000003</v>
      </c>
      <c r="Q983">
        <v>41.301169999999999</v>
      </c>
      <c r="R983">
        <v>5.0727000000000001E-2</v>
      </c>
      <c r="S983">
        <v>1.3828E-2</v>
      </c>
      <c r="T983">
        <v>9.8379899999999996</v>
      </c>
      <c r="V983">
        <v>8.2559999999999995E-3</v>
      </c>
      <c r="W983">
        <v>2.0513E-2</v>
      </c>
      <c r="X983">
        <v>1.0873000000000001E-2</v>
      </c>
      <c r="Y983">
        <v>0.146032</v>
      </c>
      <c r="Z983">
        <v>0.34568199999999999</v>
      </c>
      <c r="AA983">
        <v>99.984999999999999</v>
      </c>
      <c r="AB983" s="10">
        <v>89.735790390668299</v>
      </c>
      <c r="AD983">
        <v>-14539</v>
      </c>
      <c r="AE983">
        <v>-32525</v>
      </c>
      <c r="AF983">
        <v>90</v>
      </c>
      <c r="AG983">
        <v>-0.3</v>
      </c>
      <c r="AH983">
        <v>-15.25</v>
      </c>
      <c r="AP983">
        <v>74.25922347859256</v>
      </c>
    </row>
    <row r="984" spans="1:42" hidden="1" x14ac:dyDescent="0.2">
      <c r="A984" t="s">
        <v>1523</v>
      </c>
      <c r="B984" t="s">
        <v>1516</v>
      </c>
      <c r="C984" t="s">
        <v>1248</v>
      </c>
      <c r="D984" t="s">
        <v>1247</v>
      </c>
      <c r="F984" t="s">
        <v>1512</v>
      </c>
      <c r="G984" t="s">
        <v>1742</v>
      </c>
      <c r="H984" t="s">
        <v>1507</v>
      </c>
      <c r="I984" t="str">
        <f t="shared" si="15"/>
        <v>AZ18 WHT01_bigol1_overgrowth_prof_1</v>
      </c>
      <c r="K984" t="s">
        <v>1250</v>
      </c>
      <c r="L984" s="28">
        <v>44228</v>
      </c>
      <c r="P984">
        <v>47.581539999999997</v>
      </c>
      <c r="Q984">
        <v>41.22878</v>
      </c>
      <c r="R984">
        <v>5.5702000000000002E-2</v>
      </c>
      <c r="S984">
        <v>2.7209999999999999E-3</v>
      </c>
      <c r="T984">
        <v>9.3190559999999998</v>
      </c>
      <c r="V984">
        <v>8.0190000000000001E-3</v>
      </c>
      <c r="W984">
        <v>1.8713E-2</v>
      </c>
      <c r="X984">
        <v>9.195E-3</v>
      </c>
      <c r="Y984">
        <v>0.149501</v>
      </c>
      <c r="Z984">
        <v>0.31734299999999999</v>
      </c>
      <c r="AA984">
        <v>98.690569999999994</v>
      </c>
      <c r="AB984" s="10">
        <v>90.100553349825248</v>
      </c>
      <c r="AD984">
        <v>-14539</v>
      </c>
      <c r="AE984">
        <v>-32525</v>
      </c>
      <c r="AF984">
        <v>90</v>
      </c>
      <c r="AG984">
        <v>-0.1</v>
      </c>
      <c r="AH984">
        <v>-27.63</v>
      </c>
      <c r="AP984">
        <v>86.64083888208495</v>
      </c>
    </row>
    <row r="985" spans="1:42" hidden="1" x14ac:dyDescent="0.2">
      <c r="A985" t="s">
        <v>1524</v>
      </c>
      <c r="B985" t="s">
        <v>1516</v>
      </c>
      <c r="C985" t="s">
        <v>1248</v>
      </c>
      <c r="D985" t="s">
        <v>1247</v>
      </c>
      <c r="F985" t="s">
        <v>1512</v>
      </c>
      <c r="G985" t="s">
        <v>1742</v>
      </c>
      <c r="H985" t="s">
        <v>1507</v>
      </c>
      <c r="I985" t="str">
        <f t="shared" si="15"/>
        <v>AZ18 WHT01_bigol1_overgrowth_prof_1</v>
      </c>
      <c r="K985" t="s">
        <v>1250</v>
      </c>
      <c r="L985" s="28">
        <v>44228</v>
      </c>
      <c r="P985">
        <v>47.032589999999999</v>
      </c>
      <c r="Q985">
        <v>40.700569999999999</v>
      </c>
      <c r="R985">
        <v>5.4407999999999998E-2</v>
      </c>
      <c r="S985">
        <v>5.3340000000000002E-3</v>
      </c>
      <c r="T985">
        <v>9.1019609999999993</v>
      </c>
      <c r="V985">
        <v>6.1970000000000003E-3</v>
      </c>
      <c r="W985">
        <v>2.2793000000000001E-2</v>
      </c>
      <c r="X985">
        <v>8.8020000000000008E-3</v>
      </c>
      <c r="Y985">
        <v>0.13138</v>
      </c>
      <c r="Z985">
        <v>0.30484800000000001</v>
      </c>
      <c r="AA985">
        <v>97.368889999999993</v>
      </c>
      <c r="AB985" s="10">
        <v>90.20678480911063</v>
      </c>
      <c r="AD985">
        <v>-14539</v>
      </c>
      <c r="AE985">
        <v>-32525</v>
      </c>
      <c r="AF985">
        <v>90</v>
      </c>
      <c r="AG985">
        <v>0.09</v>
      </c>
      <c r="AH985">
        <v>-40</v>
      </c>
      <c r="AP985">
        <v>99.012297971456746</v>
      </c>
    </row>
    <row r="986" spans="1:42" hidden="1" x14ac:dyDescent="0.2">
      <c r="I986" t="str">
        <f t="shared" si="15"/>
        <v>__</v>
      </c>
    </row>
    <row r="987" spans="1:42" hidden="1" x14ac:dyDescent="0.2">
      <c r="I987" t="str">
        <f t="shared" si="15"/>
        <v>__</v>
      </c>
    </row>
    <row r="988" spans="1:42" hidden="1" x14ac:dyDescent="0.2">
      <c r="I988" t="str">
        <f t="shared" si="15"/>
        <v>__</v>
      </c>
    </row>
    <row r="989" spans="1:42" hidden="1" x14ac:dyDescent="0.2">
      <c r="A989" t="s">
        <v>476</v>
      </c>
      <c r="B989" t="s">
        <v>1527</v>
      </c>
      <c r="C989" t="s">
        <v>1248</v>
      </c>
      <c r="D989" t="s">
        <v>1247</v>
      </c>
      <c r="F989" t="s">
        <v>1739</v>
      </c>
      <c r="G989" t="s">
        <v>1742</v>
      </c>
      <c r="H989" t="s">
        <v>1507</v>
      </c>
      <c r="I989" t="str">
        <f t="shared" si="15"/>
        <v>AZ18 WHT01_Ol_62_prof_1</v>
      </c>
      <c r="K989" t="s">
        <v>1250</v>
      </c>
      <c r="L989" s="28">
        <v>44470</v>
      </c>
      <c r="P989">
        <v>51.18074</v>
      </c>
      <c r="Q989">
        <v>41.160960000000003</v>
      </c>
      <c r="R989">
        <v>0.19422</v>
      </c>
      <c r="S989">
        <v>5.5840000000000001E-2</v>
      </c>
      <c r="T989">
        <v>8.7843049999999998</v>
      </c>
      <c r="V989">
        <v>2.2360999999999999E-2</v>
      </c>
      <c r="W989">
        <v>2.3E-5</v>
      </c>
      <c r="X989">
        <v>1.29E-2</v>
      </c>
      <c r="Y989">
        <v>0.139177</v>
      </c>
      <c r="Z989">
        <v>0.37290400000000001</v>
      </c>
      <c r="AA989">
        <v>101.9234</v>
      </c>
      <c r="AB989" s="10">
        <v>91.21730150423484</v>
      </c>
      <c r="AD989">
        <v>10602</v>
      </c>
      <c r="AE989">
        <v>13141</v>
      </c>
      <c r="AF989">
        <v>-15</v>
      </c>
      <c r="AG989">
        <v>-43.01</v>
      </c>
      <c r="AH989">
        <v>-0.31</v>
      </c>
      <c r="AP989">
        <v>0</v>
      </c>
    </row>
    <row r="990" spans="1:42" hidden="1" x14ac:dyDescent="0.2">
      <c r="A990" t="s">
        <v>1529</v>
      </c>
      <c r="B990" t="s">
        <v>1527</v>
      </c>
      <c r="C990" t="s">
        <v>1248</v>
      </c>
      <c r="D990" t="s">
        <v>1247</v>
      </c>
      <c r="F990" t="s">
        <v>1739</v>
      </c>
      <c r="G990" t="s">
        <v>1742</v>
      </c>
      <c r="H990" t="s">
        <v>1507</v>
      </c>
      <c r="I990" t="str">
        <f t="shared" si="15"/>
        <v>AZ18 WHT01_Ol_62_prof_1</v>
      </c>
      <c r="K990" t="s">
        <v>1250</v>
      </c>
      <c r="L990" s="28">
        <v>44470</v>
      </c>
      <c r="P990">
        <v>51.193660000000001</v>
      </c>
      <c r="Q990">
        <v>41.196919999999999</v>
      </c>
      <c r="R990">
        <v>0.188559</v>
      </c>
      <c r="S990">
        <v>6.1303999999999997E-2</v>
      </c>
      <c r="T990">
        <v>8.6131689999999992</v>
      </c>
      <c r="V990">
        <v>2.0573999999999999E-2</v>
      </c>
      <c r="W990">
        <v>5.0699999999999996E-4</v>
      </c>
      <c r="X990">
        <v>1.7926999999999998E-2</v>
      </c>
      <c r="Y990">
        <v>0.11728</v>
      </c>
      <c r="Z990">
        <v>0.38355299999999998</v>
      </c>
      <c r="AA990">
        <v>101.79349999999999</v>
      </c>
      <c r="AB990" s="10">
        <v>91.375636889005676</v>
      </c>
      <c r="AD990">
        <v>10602</v>
      </c>
      <c r="AE990">
        <v>13141</v>
      </c>
      <c r="AF990">
        <v>-15</v>
      </c>
      <c r="AG990">
        <v>-41.5</v>
      </c>
      <c r="AH990">
        <v>-0.56000000000000005</v>
      </c>
      <c r="AP990">
        <f>SQRT((AG990-AG989)^2+(AH990-AH989)^2)+AP989</f>
        <v>1.5305554547287705</v>
      </c>
    </row>
    <row r="991" spans="1:42" hidden="1" x14ac:dyDescent="0.2">
      <c r="A991" t="s">
        <v>1530</v>
      </c>
      <c r="B991" t="s">
        <v>1527</v>
      </c>
      <c r="C991" t="s">
        <v>1248</v>
      </c>
      <c r="D991" t="s">
        <v>1247</v>
      </c>
      <c r="F991" t="s">
        <v>1739</v>
      </c>
      <c r="G991" t="s">
        <v>1742</v>
      </c>
      <c r="H991" t="s">
        <v>1507</v>
      </c>
      <c r="I991" t="str">
        <f t="shared" si="15"/>
        <v>AZ18 WHT01_Ol_62_prof_1</v>
      </c>
      <c r="K991" t="s">
        <v>1250</v>
      </c>
      <c r="L991" s="28">
        <v>44470</v>
      </c>
      <c r="P991">
        <v>51.398290000000003</v>
      </c>
      <c r="Q991">
        <v>41.354500000000002</v>
      </c>
      <c r="R991">
        <v>0.17258799999999999</v>
      </c>
      <c r="S991">
        <v>4.6633000000000001E-2</v>
      </c>
      <c r="T991">
        <v>8.5208840000000006</v>
      </c>
      <c r="V991">
        <v>2.1867000000000001E-2</v>
      </c>
      <c r="W991">
        <v>6.4640000000000001E-3</v>
      </c>
      <c r="X991">
        <v>1.4224000000000001E-2</v>
      </c>
      <c r="Y991">
        <v>0.124987</v>
      </c>
      <c r="Z991">
        <v>0.37023699999999998</v>
      </c>
      <c r="AA991">
        <v>102.0307</v>
      </c>
      <c r="AB991" s="10">
        <v>91.491254368932857</v>
      </c>
      <c r="AD991">
        <v>10602</v>
      </c>
      <c r="AE991">
        <v>13141</v>
      </c>
      <c r="AF991">
        <v>-15</v>
      </c>
      <c r="AG991">
        <v>-39.979999999999997</v>
      </c>
      <c r="AH991">
        <v>-0.8</v>
      </c>
      <c r="AP991">
        <f t="shared" ref="AP991:AP1024" si="16">SQRT((AG991-AG990)^2+(AH991-AH990)^2)+AP990</f>
        <v>3.0693861796624811</v>
      </c>
    </row>
    <row r="992" spans="1:42" hidden="1" x14ac:dyDescent="0.2">
      <c r="A992" t="s">
        <v>1531</v>
      </c>
      <c r="B992" t="s">
        <v>1527</v>
      </c>
      <c r="C992" t="s">
        <v>1248</v>
      </c>
      <c r="D992" t="s">
        <v>1247</v>
      </c>
      <c r="F992" t="s">
        <v>1739</v>
      </c>
      <c r="G992" t="s">
        <v>1742</v>
      </c>
      <c r="H992" t="s">
        <v>1507</v>
      </c>
      <c r="I992" t="str">
        <f t="shared" si="15"/>
        <v>AZ18 WHT01_Ol_62_prof_1</v>
      </c>
      <c r="K992" t="s">
        <v>1250</v>
      </c>
      <c r="L992" s="28">
        <v>44470</v>
      </c>
      <c r="P992">
        <v>51.316160000000004</v>
      </c>
      <c r="Q992">
        <v>41.250100000000003</v>
      </c>
      <c r="R992">
        <v>0.14530299999999999</v>
      </c>
      <c r="S992">
        <v>5.7974999999999999E-2</v>
      </c>
      <c r="T992">
        <v>8.4703379999999999</v>
      </c>
      <c r="V992">
        <v>2.1967E-2</v>
      </c>
      <c r="W992">
        <v>2.3E-5</v>
      </c>
      <c r="X992">
        <v>1.9358E-2</v>
      </c>
      <c r="Y992">
        <v>0.133405</v>
      </c>
      <c r="Z992">
        <v>0.39397100000000002</v>
      </c>
      <c r="AA992">
        <v>101.8086</v>
      </c>
      <c r="AB992" s="10">
        <v>91.525060254556692</v>
      </c>
      <c r="AD992">
        <v>10602</v>
      </c>
      <c r="AE992">
        <v>13141</v>
      </c>
      <c r="AF992">
        <v>-15</v>
      </c>
      <c r="AG992">
        <v>-38.47</v>
      </c>
      <c r="AH992">
        <v>-1.05</v>
      </c>
      <c r="AP992">
        <f t="shared" si="16"/>
        <v>4.5999416343912518</v>
      </c>
    </row>
    <row r="993" spans="1:43" hidden="1" x14ac:dyDescent="0.2">
      <c r="A993" t="s">
        <v>1532</v>
      </c>
      <c r="B993" t="s">
        <v>1527</v>
      </c>
      <c r="C993" t="s">
        <v>1248</v>
      </c>
      <c r="D993" t="s">
        <v>1247</v>
      </c>
      <c r="F993" t="s">
        <v>1739</v>
      </c>
      <c r="G993" t="s">
        <v>1742</v>
      </c>
      <c r="H993" t="s">
        <v>1507</v>
      </c>
      <c r="I993" t="str">
        <f t="shared" si="15"/>
        <v>AZ18 WHT01_Ol_62_prof_1</v>
      </c>
      <c r="K993" t="s">
        <v>1250</v>
      </c>
      <c r="L993" s="28">
        <v>44470</v>
      </c>
      <c r="P993">
        <v>51.406109999999998</v>
      </c>
      <c r="Q993">
        <v>41.250999999999998</v>
      </c>
      <c r="R993">
        <v>0.15018999999999999</v>
      </c>
      <c r="S993">
        <v>5.5618000000000001E-2</v>
      </c>
      <c r="T993">
        <v>8.4490730000000003</v>
      </c>
      <c r="V993">
        <v>2.4152E-2</v>
      </c>
      <c r="W993">
        <v>2.3E-5</v>
      </c>
      <c r="X993">
        <v>1.4518E-2</v>
      </c>
      <c r="Y993">
        <v>0.122319</v>
      </c>
      <c r="Z993">
        <v>0.39632600000000001</v>
      </c>
      <c r="AA993">
        <v>101.8693</v>
      </c>
      <c r="AB993" s="10">
        <v>91.55808302458972</v>
      </c>
      <c r="AD993">
        <v>10602</v>
      </c>
      <c r="AE993">
        <v>13141</v>
      </c>
      <c r="AF993">
        <v>-15</v>
      </c>
      <c r="AG993">
        <v>-36.96</v>
      </c>
      <c r="AH993">
        <v>-1.29</v>
      </c>
      <c r="AP993">
        <f t="shared" si="16"/>
        <v>6.1288955251283124</v>
      </c>
    </row>
    <row r="994" spans="1:43" hidden="1" x14ac:dyDescent="0.2">
      <c r="A994" t="s">
        <v>1533</v>
      </c>
      <c r="B994" t="s">
        <v>1527</v>
      </c>
      <c r="C994" t="s">
        <v>1248</v>
      </c>
      <c r="D994" t="s">
        <v>1247</v>
      </c>
      <c r="F994" t="s">
        <v>1739</v>
      </c>
      <c r="G994" t="s">
        <v>1742</v>
      </c>
      <c r="H994" t="s">
        <v>1507</v>
      </c>
      <c r="I994" t="str">
        <f t="shared" si="15"/>
        <v>AZ18 WHT01_Ol_62_prof_1</v>
      </c>
      <c r="K994" t="s">
        <v>1250</v>
      </c>
      <c r="L994" s="28">
        <v>44470</v>
      </c>
      <c r="P994">
        <v>51.503419999999998</v>
      </c>
      <c r="Q994">
        <v>41.242910000000002</v>
      </c>
      <c r="R994">
        <v>0.153137</v>
      </c>
      <c r="S994">
        <v>4.3746E-2</v>
      </c>
      <c r="T994">
        <v>8.4444660000000002</v>
      </c>
      <c r="V994">
        <v>2.7661000000000002E-2</v>
      </c>
      <c r="W994">
        <v>2.3E-5</v>
      </c>
      <c r="X994">
        <v>1.7094000000000002E-2</v>
      </c>
      <c r="Y994">
        <v>0.134073</v>
      </c>
      <c r="Z994">
        <v>0.40118300000000001</v>
      </c>
      <c r="AA994">
        <v>101.96769999999999</v>
      </c>
      <c r="AB994" s="10">
        <v>91.576899499702989</v>
      </c>
      <c r="AD994">
        <v>10602</v>
      </c>
      <c r="AE994">
        <v>13141</v>
      </c>
      <c r="AF994">
        <v>-15</v>
      </c>
      <c r="AG994">
        <v>-35.44</v>
      </c>
      <c r="AH994">
        <v>-1.54</v>
      </c>
      <c r="AP994">
        <f t="shared" si="16"/>
        <v>7.6693175452254057</v>
      </c>
    </row>
    <row r="995" spans="1:43" hidden="1" x14ac:dyDescent="0.2">
      <c r="A995" t="s">
        <v>478</v>
      </c>
      <c r="B995" t="s">
        <v>1528</v>
      </c>
      <c r="C995" t="s">
        <v>1248</v>
      </c>
      <c r="D995" t="s">
        <v>1247</v>
      </c>
      <c r="F995" t="s">
        <v>1740</v>
      </c>
      <c r="G995" t="s">
        <v>1742</v>
      </c>
      <c r="H995" t="s">
        <v>1507</v>
      </c>
      <c r="I995" t="str">
        <f t="shared" si="15"/>
        <v>AZ18 WHT01_Ol_63_prof_1</v>
      </c>
      <c r="K995" t="s">
        <v>1250</v>
      </c>
      <c r="L995" s="28">
        <v>44470</v>
      </c>
      <c r="P995">
        <v>49.812510000000003</v>
      </c>
      <c r="Q995">
        <v>40.506</v>
      </c>
      <c r="R995">
        <v>0.22736500000000001</v>
      </c>
      <c r="S995">
        <v>5.2135000000000001E-2</v>
      </c>
      <c r="T995">
        <v>8.852392</v>
      </c>
      <c r="V995">
        <v>5.1991000000000002E-2</v>
      </c>
      <c r="W995">
        <v>1.5918000000000002E-2</v>
      </c>
      <c r="X995">
        <v>2.6138000000000002E-2</v>
      </c>
      <c r="Y995">
        <v>0.13017200000000001</v>
      </c>
      <c r="Z995">
        <v>0.34703000000000001</v>
      </c>
      <c r="AA995">
        <v>100.0217</v>
      </c>
      <c r="AB995" s="10">
        <v>90.934329342123149</v>
      </c>
      <c r="AD995">
        <v>10165</v>
      </c>
      <c r="AE995">
        <v>13097</v>
      </c>
      <c r="AF995">
        <v>-15</v>
      </c>
      <c r="AG995">
        <v>-1.64</v>
      </c>
      <c r="AH995">
        <v>-23.91</v>
      </c>
      <c r="AP995">
        <v>0</v>
      </c>
      <c r="AQ995" t="s">
        <v>1791</v>
      </c>
    </row>
    <row r="996" spans="1:43" hidden="1" x14ac:dyDescent="0.2">
      <c r="A996" t="s">
        <v>1458</v>
      </c>
      <c r="B996" t="s">
        <v>1528</v>
      </c>
      <c r="C996" t="s">
        <v>1248</v>
      </c>
      <c r="D996" t="s">
        <v>1247</v>
      </c>
      <c r="F996" t="s">
        <v>1740</v>
      </c>
      <c r="G996" t="s">
        <v>1742</v>
      </c>
      <c r="H996" t="s">
        <v>1507</v>
      </c>
      <c r="I996" t="str">
        <f t="shared" si="15"/>
        <v>AZ18 WHT01_Ol_63_prof_1</v>
      </c>
      <c r="K996" t="s">
        <v>1250</v>
      </c>
      <c r="L996" s="28">
        <v>44470</v>
      </c>
      <c r="P996">
        <v>51.575870000000002</v>
      </c>
      <c r="Q996">
        <v>41.765210000000003</v>
      </c>
      <c r="R996">
        <v>0.199795</v>
      </c>
      <c r="S996">
        <v>4.0502000000000003E-2</v>
      </c>
      <c r="T996">
        <v>8.5861970000000003</v>
      </c>
      <c r="V996">
        <v>2.7414000000000001E-2</v>
      </c>
      <c r="W996">
        <v>7.7860000000000004E-3</v>
      </c>
      <c r="X996">
        <v>1.6809000000000001E-2</v>
      </c>
      <c r="Y996">
        <v>0.13451199999999999</v>
      </c>
      <c r="Z996">
        <v>0.35992000000000002</v>
      </c>
      <c r="AA996">
        <v>102.714</v>
      </c>
      <c r="AB996" s="10">
        <v>91.458605408897583</v>
      </c>
      <c r="AD996">
        <v>10165</v>
      </c>
      <c r="AE996">
        <v>13097</v>
      </c>
      <c r="AF996">
        <v>-15</v>
      </c>
      <c r="AG996">
        <v>-1.89</v>
      </c>
      <c r="AH996">
        <v>-21.43</v>
      </c>
      <c r="AP996">
        <f t="shared" si="16"/>
        <v>2.492568955916767</v>
      </c>
      <c r="AQ996" t="s">
        <v>1791</v>
      </c>
    </row>
    <row r="997" spans="1:43" hidden="1" x14ac:dyDescent="0.2">
      <c r="A997" t="s">
        <v>1459</v>
      </c>
      <c r="B997" t="s">
        <v>1528</v>
      </c>
      <c r="C997" t="s">
        <v>1248</v>
      </c>
      <c r="D997" t="s">
        <v>1247</v>
      </c>
      <c r="F997" t="s">
        <v>1740</v>
      </c>
      <c r="G997" t="s">
        <v>1742</v>
      </c>
      <c r="H997" t="s">
        <v>1507</v>
      </c>
      <c r="I997" t="str">
        <f t="shared" si="15"/>
        <v>AZ18 WHT01_Ol_63_prof_1</v>
      </c>
      <c r="K997" t="s">
        <v>1250</v>
      </c>
      <c r="L997" s="28">
        <v>44470</v>
      </c>
      <c r="P997">
        <v>51.463610000000003</v>
      </c>
      <c r="Q997">
        <v>41.566920000000003</v>
      </c>
      <c r="R997">
        <v>0.16458400000000001</v>
      </c>
      <c r="S997">
        <v>3.6406000000000001E-2</v>
      </c>
      <c r="T997">
        <v>8.5927170000000004</v>
      </c>
      <c r="V997">
        <v>2.2960000000000001E-2</v>
      </c>
      <c r="W997">
        <v>1.2113000000000001E-2</v>
      </c>
      <c r="X997">
        <v>2.3976999999999998E-2</v>
      </c>
      <c r="Y997">
        <v>0.12395100000000001</v>
      </c>
      <c r="Z997">
        <v>0.36323800000000001</v>
      </c>
      <c r="AA997">
        <v>102.37050000000001</v>
      </c>
      <c r="AB997" s="10">
        <v>91.435623049909182</v>
      </c>
      <c r="AD997">
        <v>10165</v>
      </c>
      <c r="AE997">
        <v>13097</v>
      </c>
      <c r="AF997">
        <v>-15</v>
      </c>
      <c r="AG997">
        <v>-2.14</v>
      </c>
      <c r="AH997">
        <v>-18.95</v>
      </c>
      <c r="AP997">
        <f t="shared" si="16"/>
        <v>4.9851379118335339</v>
      </c>
      <c r="AQ997" t="s">
        <v>1791</v>
      </c>
    </row>
    <row r="998" spans="1:43" hidden="1" x14ac:dyDescent="0.2">
      <c r="A998" t="s">
        <v>1460</v>
      </c>
      <c r="B998" t="s">
        <v>1528</v>
      </c>
      <c r="C998" t="s">
        <v>1248</v>
      </c>
      <c r="D998" t="s">
        <v>1247</v>
      </c>
      <c r="F998" t="s">
        <v>1740</v>
      </c>
      <c r="G998" t="s">
        <v>1742</v>
      </c>
      <c r="H998" t="s">
        <v>1507</v>
      </c>
      <c r="I998" t="str">
        <f t="shared" si="15"/>
        <v>AZ18 WHT01_Ol_63_prof_1</v>
      </c>
      <c r="K998" t="s">
        <v>1250</v>
      </c>
      <c r="L998" s="28">
        <v>44470</v>
      </c>
      <c r="P998">
        <v>51.362569999999998</v>
      </c>
      <c r="Q998">
        <v>41.460299999999997</v>
      </c>
      <c r="R998">
        <v>0.162994</v>
      </c>
      <c r="S998">
        <v>3.3584999999999997E-2</v>
      </c>
      <c r="T998">
        <v>8.6744979999999998</v>
      </c>
      <c r="V998">
        <v>2.5935E-2</v>
      </c>
      <c r="W998">
        <v>8.1670000000000006E-3</v>
      </c>
      <c r="X998">
        <v>1.5115999999999999E-2</v>
      </c>
      <c r="Y998">
        <v>0.12420399999999999</v>
      </c>
      <c r="Z998">
        <v>0.36340299999999998</v>
      </c>
      <c r="AA998">
        <v>102.2308</v>
      </c>
      <c r="AB998" s="10">
        <v>91.345630883384999</v>
      </c>
      <c r="AD998">
        <v>10165</v>
      </c>
      <c r="AE998">
        <v>13097</v>
      </c>
      <c r="AF998">
        <v>-15</v>
      </c>
      <c r="AG998">
        <v>-2.38</v>
      </c>
      <c r="AH998">
        <v>-16.47</v>
      </c>
      <c r="AP998">
        <f t="shared" si="16"/>
        <v>7.4767237522171239</v>
      </c>
      <c r="AQ998" t="s">
        <v>1791</v>
      </c>
    </row>
    <row r="999" spans="1:43" hidden="1" x14ac:dyDescent="0.2">
      <c r="A999" t="s">
        <v>1461</v>
      </c>
      <c r="B999" t="s">
        <v>1528</v>
      </c>
      <c r="C999" t="s">
        <v>1248</v>
      </c>
      <c r="D999" t="s">
        <v>1247</v>
      </c>
      <c r="F999" t="s">
        <v>1740</v>
      </c>
      <c r="G999" t="s">
        <v>1742</v>
      </c>
      <c r="H999" t="s">
        <v>1507</v>
      </c>
      <c r="I999" t="str">
        <f t="shared" si="15"/>
        <v>AZ18 WHT01_Ol_63_prof_1</v>
      </c>
      <c r="K999" t="s">
        <v>1250</v>
      </c>
      <c r="L999" s="28">
        <v>44470</v>
      </c>
      <c r="P999">
        <v>51.146479999999997</v>
      </c>
      <c r="Q999">
        <v>41.536949999999997</v>
      </c>
      <c r="R999">
        <v>0.142569</v>
      </c>
      <c r="S999">
        <v>3.7241999999999997E-2</v>
      </c>
      <c r="T999">
        <v>8.7471859999999992</v>
      </c>
      <c r="V999">
        <v>2.5092E-2</v>
      </c>
      <c r="W999">
        <v>1.3896E-2</v>
      </c>
      <c r="X999">
        <v>1.6892999999999998E-2</v>
      </c>
      <c r="Y999">
        <v>0.12761800000000001</v>
      </c>
      <c r="Z999">
        <v>0.35662500000000003</v>
      </c>
      <c r="AA999">
        <v>102.1506</v>
      </c>
      <c r="AB999" s="10">
        <v>91.245818156746012</v>
      </c>
      <c r="AD999">
        <v>10165</v>
      </c>
      <c r="AE999">
        <v>13097</v>
      </c>
      <c r="AF999">
        <v>-15</v>
      </c>
      <c r="AG999">
        <v>-2.63</v>
      </c>
      <c r="AH999">
        <v>-13.99</v>
      </c>
      <c r="AP999">
        <f t="shared" si="16"/>
        <v>9.9692927081338887</v>
      </c>
      <c r="AQ999" t="s">
        <v>1791</v>
      </c>
    </row>
    <row r="1000" spans="1:43" hidden="1" x14ac:dyDescent="0.2">
      <c r="A1000" t="s">
        <v>1462</v>
      </c>
      <c r="B1000" t="s">
        <v>1528</v>
      </c>
      <c r="C1000" t="s">
        <v>1248</v>
      </c>
      <c r="D1000" t="s">
        <v>1247</v>
      </c>
      <c r="F1000" t="s">
        <v>1740</v>
      </c>
      <c r="G1000" t="s">
        <v>1742</v>
      </c>
      <c r="H1000" t="s">
        <v>1507</v>
      </c>
      <c r="I1000" t="str">
        <f t="shared" si="15"/>
        <v>AZ18 WHT01_Ol_63_prof_1</v>
      </c>
      <c r="K1000" t="s">
        <v>1250</v>
      </c>
      <c r="L1000" s="28">
        <v>44470</v>
      </c>
      <c r="P1000">
        <v>51.161209999999997</v>
      </c>
      <c r="Q1000">
        <v>41.33717</v>
      </c>
      <c r="R1000">
        <v>0.13882700000000001</v>
      </c>
      <c r="S1000">
        <v>4.0965000000000001E-2</v>
      </c>
      <c r="T1000">
        <v>8.7186789999999998</v>
      </c>
      <c r="V1000">
        <v>2.4552000000000001E-2</v>
      </c>
      <c r="W1000">
        <v>5.868E-3</v>
      </c>
      <c r="X1000">
        <v>1.2626E-2</v>
      </c>
      <c r="Y1000">
        <v>0.132325</v>
      </c>
      <c r="Z1000">
        <v>0.37710700000000003</v>
      </c>
      <c r="AA1000">
        <v>101.94929999999999</v>
      </c>
      <c r="AB1000" s="10">
        <v>91.274153592853011</v>
      </c>
      <c r="AD1000">
        <v>10165</v>
      </c>
      <c r="AE1000">
        <v>13097</v>
      </c>
      <c r="AF1000">
        <v>-15</v>
      </c>
      <c r="AG1000">
        <v>-2.88</v>
      </c>
      <c r="AH1000">
        <v>-11.51</v>
      </c>
      <c r="AP1000">
        <f t="shared" si="16"/>
        <v>12.461861664050655</v>
      </c>
      <c r="AQ1000" t="s">
        <v>1791</v>
      </c>
    </row>
    <row r="1001" spans="1:43" hidden="1" x14ac:dyDescent="0.2">
      <c r="A1001" t="s">
        <v>1463</v>
      </c>
      <c r="B1001" t="s">
        <v>1528</v>
      </c>
      <c r="C1001" t="s">
        <v>1248</v>
      </c>
      <c r="D1001" t="s">
        <v>1247</v>
      </c>
      <c r="F1001" t="s">
        <v>1740</v>
      </c>
      <c r="G1001" t="s">
        <v>1742</v>
      </c>
      <c r="H1001" t="s">
        <v>1507</v>
      </c>
      <c r="I1001" t="str">
        <f t="shared" si="15"/>
        <v>AZ18 WHT01_Ol_63_prof_1</v>
      </c>
      <c r="K1001" t="s">
        <v>1250</v>
      </c>
      <c r="L1001" s="28">
        <v>44470</v>
      </c>
      <c r="P1001">
        <v>51.13935</v>
      </c>
      <c r="Q1001">
        <v>41.399700000000003</v>
      </c>
      <c r="R1001">
        <v>0.11519699999999999</v>
      </c>
      <c r="S1001">
        <v>2.7407999999999998E-2</v>
      </c>
      <c r="T1001">
        <v>8.9718689999999999</v>
      </c>
      <c r="V1001">
        <v>2.4989000000000001E-2</v>
      </c>
      <c r="W1001">
        <v>8.7919999999999995E-3</v>
      </c>
      <c r="X1001">
        <v>1.9918999999999999E-2</v>
      </c>
      <c r="Y1001">
        <v>0.124144</v>
      </c>
      <c r="Z1001">
        <v>0.380828</v>
      </c>
      <c r="AA1001">
        <v>102.2122</v>
      </c>
      <c r="AB1001" s="10">
        <v>91.0399653864485</v>
      </c>
      <c r="AD1001">
        <v>10165</v>
      </c>
      <c r="AE1001">
        <v>13097</v>
      </c>
      <c r="AF1001">
        <v>-15</v>
      </c>
      <c r="AG1001">
        <v>-3.13</v>
      </c>
      <c r="AH1001">
        <v>-9.0299999999999994</v>
      </c>
      <c r="AP1001">
        <f t="shared" si="16"/>
        <v>14.954430619967422</v>
      </c>
      <c r="AQ1001" t="s">
        <v>1791</v>
      </c>
    </row>
    <row r="1002" spans="1:43" hidden="1" x14ac:dyDescent="0.2">
      <c r="A1002" t="s">
        <v>1464</v>
      </c>
      <c r="B1002" t="s">
        <v>1528</v>
      </c>
      <c r="C1002" t="s">
        <v>1248</v>
      </c>
      <c r="D1002" t="s">
        <v>1247</v>
      </c>
      <c r="F1002" t="s">
        <v>1740</v>
      </c>
      <c r="G1002" t="s">
        <v>1742</v>
      </c>
      <c r="H1002" t="s">
        <v>1507</v>
      </c>
      <c r="I1002" t="str">
        <f t="shared" si="15"/>
        <v>AZ18 WHT01_Ol_63_prof_1</v>
      </c>
      <c r="K1002" t="s">
        <v>1250</v>
      </c>
      <c r="L1002" s="28">
        <v>44470</v>
      </c>
      <c r="P1002">
        <v>50.973869999999998</v>
      </c>
      <c r="Q1002">
        <v>41.281480000000002</v>
      </c>
      <c r="R1002">
        <v>0.108349</v>
      </c>
      <c r="S1002">
        <v>4.4253000000000001E-2</v>
      </c>
      <c r="T1002">
        <v>9.1730470000000004</v>
      </c>
      <c r="V1002">
        <v>1.4019999999999999E-2</v>
      </c>
      <c r="W1002">
        <v>1.4789999999999999E-2</v>
      </c>
      <c r="X1002">
        <v>1.1226E-2</v>
      </c>
      <c r="Y1002">
        <v>0.12584200000000001</v>
      </c>
      <c r="Z1002">
        <v>0.37395099999999998</v>
      </c>
      <c r="AA1002">
        <v>102.1208</v>
      </c>
      <c r="AB1002" s="10">
        <v>90.830458897525247</v>
      </c>
      <c r="AD1002">
        <v>10165</v>
      </c>
      <c r="AE1002">
        <v>13097</v>
      </c>
      <c r="AF1002">
        <v>-15</v>
      </c>
      <c r="AG1002">
        <v>-3.38</v>
      </c>
      <c r="AH1002">
        <v>-6.55</v>
      </c>
      <c r="AP1002">
        <f t="shared" si="16"/>
        <v>17.446999575884188</v>
      </c>
    </row>
    <row r="1003" spans="1:43" hidden="1" x14ac:dyDescent="0.2">
      <c r="A1003" t="s">
        <v>1465</v>
      </c>
      <c r="B1003" t="s">
        <v>1528</v>
      </c>
      <c r="C1003" t="s">
        <v>1248</v>
      </c>
      <c r="D1003" t="s">
        <v>1247</v>
      </c>
      <c r="F1003" t="s">
        <v>1740</v>
      </c>
      <c r="G1003" t="s">
        <v>1742</v>
      </c>
      <c r="H1003" t="s">
        <v>1507</v>
      </c>
      <c r="I1003" t="str">
        <f t="shared" si="15"/>
        <v>AZ18 WHT01_Ol_63_prof_1</v>
      </c>
      <c r="K1003" t="s">
        <v>1250</v>
      </c>
      <c r="L1003" s="28">
        <v>44470</v>
      </c>
      <c r="P1003">
        <v>50.790019999999998</v>
      </c>
      <c r="Q1003">
        <v>41.290170000000003</v>
      </c>
      <c r="R1003">
        <v>8.5338999999999998E-2</v>
      </c>
      <c r="S1003">
        <v>1.9562E-2</v>
      </c>
      <c r="T1003">
        <v>9.2987230000000007</v>
      </c>
      <c r="V1003">
        <v>1.6611000000000001E-2</v>
      </c>
      <c r="W1003">
        <v>6.1139999999999996E-3</v>
      </c>
      <c r="X1003">
        <v>9.9389999999999999E-3</v>
      </c>
      <c r="Y1003">
        <v>0.152866</v>
      </c>
      <c r="Z1003">
        <v>0.38022899999999998</v>
      </c>
      <c r="AA1003">
        <v>102.0496</v>
      </c>
      <c r="AB1003" s="10">
        <v>90.686022894024433</v>
      </c>
      <c r="AD1003">
        <v>10165</v>
      </c>
      <c r="AE1003">
        <v>13097</v>
      </c>
      <c r="AF1003">
        <v>-15</v>
      </c>
      <c r="AG1003">
        <v>-3.63</v>
      </c>
      <c r="AH1003">
        <v>-4.07</v>
      </c>
      <c r="AP1003">
        <f t="shared" si="16"/>
        <v>19.939568531800955</v>
      </c>
    </row>
    <row r="1004" spans="1:43" hidden="1" x14ac:dyDescent="0.2">
      <c r="A1004" t="s">
        <v>1466</v>
      </c>
      <c r="B1004" t="s">
        <v>1528</v>
      </c>
      <c r="C1004" t="s">
        <v>1248</v>
      </c>
      <c r="D1004" t="s">
        <v>1247</v>
      </c>
      <c r="F1004" t="s">
        <v>1740</v>
      </c>
      <c r="G1004" t="s">
        <v>1742</v>
      </c>
      <c r="H1004" t="s">
        <v>1507</v>
      </c>
      <c r="I1004" t="str">
        <f t="shared" si="15"/>
        <v>AZ18 WHT01_Ol_63_prof_1</v>
      </c>
      <c r="K1004" t="s">
        <v>1250</v>
      </c>
      <c r="L1004" s="28">
        <v>44470</v>
      </c>
      <c r="P1004">
        <v>50.706049999999998</v>
      </c>
      <c r="Q1004">
        <v>41.300710000000002</v>
      </c>
      <c r="R1004">
        <v>6.9296999999999997E-2</v>
      </c>
      <c r="S1004">
        <v>3.6318999999999997E-2</v>
      </c>
      <c r="T1004">
        <v>9.3140889999999992</v>
      </c>
      <c r="V1004">
        <v>1.2737E-2</v>
      </c>
      <c r="W1004">
        <v>8.4130000000000003E-3</v>
      </c>
      <c r="X1004">
        <v>1.3139E-2</v>
      </c>
      <c r="Y1004">
        <v>0.13570699999999999</v>
      </c>
      <c r="Z1004">
        <v>0.37601899999999999</v>
      </c>
      <c r="AA1004">
        <v>101.9725</v>
      </c>
      <c r="AB1004" s="10">
        <v>90.658060656927788</v>
      </c>
      <c r="AD1004">
        <v>10165</v>
      </c>
      <c r="AE1004">
        <v>13097</v>
      </c>
      <c r="AF1004">
        <v>-15</v>
      </c>
      <c r="AG1004">
        <v>-3.87</v>
      </c>
      <c r="AH1004">
        <v>-1.59</v>
      </c>
      <c r="AP1004">
        <f t="shared" si="16"/>
        <v>22.431154372184544</v>
      </c>
    </row>
    <row r="1005" spans="1:43" hidden="1" x14ac:dyDescent="0.2">
      <c r="A1005" t="s">
        <v>1467</v>
      </c>
      <c r="B1005" t="s">
        <v>1528</v>
      </c>
      <c r="C1005" t="s">
        <v>1248</v>
      </c>
      <c r="D1005" t="s">
        <v>1247</v>
      </c>
      <c r="F1005" t="s">
        <v>1740</v>
      </c>
      <c r="G1005" t="s">
        <v>1742</v>
      </c>
      <c r="H1005" t="s">
        <v>1507</v>
      </c>
      <c r="I1005" t="str">
        <f t="shared" si="15"/>
        <v>AZ18 WHT01_Ol_63_prof_1</v>
      </c>
      <c r="K1005" t="s">
        <v>1250</v>
      </c>
      <c r="L1005" s="28">
        <v>44470</v>
      </c>
      <c r="P1005">
        <v>50.641640000000002</v>
      </c>
      <c r="Q1005">
        <v>41.225259999999999</v>
      </c>
      <c r="R1005">
        <v>6.8687999999999999E-2</v>
      </c>
      <c r="S1005">
        <v>1.8786000000000001E-2</v>
      </c>
      <c r="T1005">
        <v>9.4558759999999999</v>
      </c>
      <c r="V1005">
        <v>8.3999999999999995E-3</v>
      </c>
      <c r="W1005">
        <v>2.1530000000000001E-2</v>
      </c>
      <c r="X1005">
        <v>6.0949999999999997E-3</v>
      </c>
      <c r="Y1005">
        <v>0.14158799999999999</v>
      </c>
      <c r="Z1005">
        <v>0.39767599999999997</v>
      </c>
      <c r="AA1005">
        <v>101.9855</v>
      </c>
      <c r="AB1005" s="10">
        <v>90.518416141025554</v>
      </c>
      <c r="AD1005">
        <v>10165</v>
      </c>
      <c r="AE1005">
        <v>13097</v>
      </c>
      <c r="AF1005">
        <v>-15</v>
      </c>
      <c r="AG1005">
        <v>-4.12</v>
      </c>
      <c r="AH1005">
        <v>0.89</v>
      </c>
      <c r="AP1005">
        <f t="shared" si="16"/>
        <v>24.92372332810131</v>
      </c>
    </row>
    <row r="1006" spans="1:43" hidden="1" x14ac:dyDescent="0.2">
      <c r="A1006" t="s">
        <v>1468</v>
      </c>
      <c r="B1006" t="s">
        <v>1528</v>
      </c>
      <c r="C1006" t="s">
        <v>1248</v>
      </c>
      <c r="D1006" t="s">
        <v>1247</v>
      </c>
      <c r="F1006" t="s">
        <v>1740</v>
      </c>
      <c r="G1006" t="s">
        <v>1742</v>
      </c>
      <c r="H1006" t="s">
        <v>1507</v>
      </c>
      <c r="I1006" t="str">
        <f t="shared" si="15"/>
        <v>AZ18 WHT01_Ol_63_prof_1</v>
      </c>
      <c r="K1006" t="s">
        <v>1250</v>
      </c>
      <c r="L1006" s="28">
        <v>44470</v>
      </c>
      <c r="P1006">
        <v>50.611939999999997</v>
      </c>
      <c r="Q1006">
        <v>41.236980000000003</v>
      </c>
      <c r="R1006">
        <v>7.1082999999999993E-2</v>
      </c>
      <c r="S1006">
        <v>1.9654000000000001E-2</v>
      </c>
      <c r="T1006">
        <v>9.4558269999999993</v>
      </c>
      <c r="V1006">
        <v>1.1466E-2</v>
      </c>
      <c r="W1006">
        <v>1.6187E-2</v>
      </c>
      <c r="X1006">
        <v>8.4370000000000001E-3</v>
      </c>
      <c r="Y1006">
        <v>0.134376</v>
      </c>
      <c r="Z1006">
        <v>0.38886100000000001</v>
      </c>
      <c r="AA1006">
        <v>101.95480000000001</v>
      </c>
      <c r="AB1006" s="10">
        <v>90.51342423599462</v>
      </c>
      <c r="AD1006">
        <v>10165</v>
      </c>
      <c r="AE1006">
        <v>13097</v>
      </c>
      <c r="AF1006">
        <v>-15</v>
      </c>
      <c r="AG1006">
        <v>-4.37</v>
      </c>
      <c r="AH1006">
        <v>3.37</v>
      </c>
      <c r="AP1006">
        <f t="shared" si="16"/>
        <v>27.416292284018077</v>
      </c>
    </row>
    <row r="1007" spans="1:43" hidden="1" x14ac:dyDescent="0.2">
      <c r="A1007" t="s">
        <v>1469</v>
      </c>
      <c r="B1007" t="s">
        <v>1528</v>
      </c>
      <c r="C1007" t="s">
        <v>1248</v>
      </c>
      <c r="D1007" t="s">
        <v>1247</v>
      </c>
      <c r="F1007" t="s">
        <v>1740</v>
      </c>
      <c r="G1007" t="s">
        <v>1742</v>
      </c>
      <c r="H1007" t="s">
        <v>1507</v>
      </c>
      <c r="I1007" t="str">
        <f t="shared" si="15"/>
        <v>AZ18 WHT01_Ol_63_prof_1</v>
      </c>
      <c r="K1007" t="s">
        <v>1250</v>
      </c>
      <c r="L1007" s="28">
        <v>44470</v>
      </c>
      <c r="P1007">
        <v>50.41104</v>
      </c>
      <c r="Q1007">
        <v>41.091709999999999</v>
      </c>
      <c r="R1007">
        <v>6.6982E-2</v>
      </c>
      <c r="S1007">
        <v>2.4336E-2</v>
      </c>
      <c r="T1007">
        <v>9.6796190000000006</v>
      </c>
      <c r="V1007">
        <v>1.2344000000000001E-2</v>
      </c>
      <c r="W1007">
        <v>1.5407000000000001E-2</v>
      </c>
      <c r="X1007">
        <v>1.2501E-2</v>
      </c>
      <c r="Y1007">
        <v>0.12403</v>
      </c>
      <c r="Z1007">
        <v>0.397781</v>
      </c>
      <c r="AA1007">
        <v>101.83580000000001</v>
      </c>
      <c r="AB1007" s="10">
        <v>90.275800126290903</v>
      </c>
      <c r="AD1007">
        <v>10165</v>
      </c>
      <c r="AE1007">
        <v>13097</v>
      </c>
      <c r="AF1007">
        <v>-15</v>
      </c>
      <c r="AG1007">
        <v>-4.62</v>
      </c>
      <c r="AH1007">
        <v>5.85</v>
      </c>
      <c r="AP1007">
        <f t="shared" si="16"/>
        <v>29.908861239934843</v>
      </c>
      <c r="AQ1007" t="s">
        <v>53</v>
      </c>
    </row>
    <row r="1008" spans="1:43" hidden="1" x14ac:dyDescent="0.2">
      <c r="A1008" t="s">
        <v>1470</v>
      </c>
      <c r="B1008" t="s">
        <v>1528</v>
      </c>
      <c r="C1008" t="s">
        <v>1248</v>
      </c>
      <c r="D1008" t="s">
        <v>1247</v>
      </c>
      <c r="F1008" t="s">
        <v>1740</v>
      </c>
      <c r="G1008" t="s">
        <v>1742</v>
      </c>
      <c r="H1008" t="s">
        <v>1507</v>
      </c>
      <c r="I1008" t="str">
        <f t="shared" si="15"/>
        <v>AZ18 WHT01_Ol_63_prof_1</v>
      </c>
      <c r="K1008" t="s">
        <v>1250</v>
      </c>
      <c r="L1008" s="28">
        <v>44470</v>
      </c>
      <c r="P1008">
        <v>50.377569999999999</v>
      </c>
      <c r="Q1008">
        <v>41.076520000000002</v>
      </c>
      <c r="R1008">
        <v>5.9164000000000001E-2</v>
      </c>
      <c r="S1008">
        <v>1.6471E-2</v>
      </c>
      <c r="T1008">
        <v>9.6122859999999992</v>
      </c>
      <c r="V1008">
        <v>1.4867E-2</v>
      </c>
      <c r="W1008">
        <v>1.4402999999999999E-2</v>
      </c>
      <c r="X1008">
        <v>7.228E-3</v>
      </c>
      <c r="Y1008">
        <v>0.144068</v>
      </c>
      <c r="Z1008">
        <v>0.39506599999999997</v>
      </c>
      <c r="AA1008">
        <v>101.7176</v>
      </c>
      <c r="AB1008" s="10">
        <v>90.331106639591439</v>
      </c>
      <c r="AD1008">
        <v>10165</v>
      </c>
      <c r="AE1008">
        <v>13097</v>
      </c>
      <c r="AF1008">
        <v>-15</v>
      </c>
      <c r="AG1008">
        <v>-4.87</v>
      </c>
      <c r="AH1008">
        <v>8.33</v>
      </c>
      <c r="AP1008">
        <f t="shared" si="16"/>
        <v>32.40143019585161</v>
      </c>
      <c r="AQ1008" t="s">
        <v>53</v>
      </c>
    </row>
    <row r="1009" spans="1:43" hidden="1" x14ac:dyDescent="0.2">
      <c r="A1009" t="s">
        <v>1471</v>
      </c>
      <c r="B1009" t="s">
        <v>1528</v>
      </c>
      <c r="C1009" t="s">
        <v>1248</v>
      </c>
      <c r="D1009" t="s">
        <v>1247</v>
      </c>
      <c r="F1009" t="s">
        <v>1740</v>
      </c>
      <c r="G1009" t="s">
        <v>1742</v>
      </c>
      <c r="H1009" t="s">
        <v>1507</v>
      </c>
      <c r="I1009" t="str">
        <f t="shared" si="15"/>
        <v>AZ18 WHT01_Ol_63_prof_1</v>
      </c>
      <c r="K1009" t="s">
        <v>1250</v>
      </c>
      <c r="L1009" s="28">
        <v>44470</v>
      </c>
      <c r="P1009">
        <v>50.32882</v>
      </c>
      <c r="Q1009">
        <v>41.05603</v>
      </c>
      <c r="R1009">
        <v>5.4796999999999998E-2</v>
      </c>
      <c r="S1009">
        <v>1.0199E-2</v>
      </c>
      <c r="T1009">
        <v>9.8025269999999995</v>
      </c>
      <c r="V1009">
        <v>1.3920999999999999E-2</v>
      </c>
      <c r="W1009">
        <v>3.8219999999999999E-3</v>
      </c>
      <c r="X1009">
        <v>1.2477E-2</v>
      </c>
      <c r="Y1009">
        <v>0.133964</v>
      </c>
      <c r="Z1009">
        <v>0.392484</v>
      </c>
      <c r="AA1009">
        <v>101.8091</v>
      </c>
      <c r="AB1009" s="10">
        <v>90.149980785844647</v>
      </c>
      <c r="AD1009">
        <v>10165</v>
      </c>
      <c r="AE1009">
        <v>13097</v>
      </c>
      <c r="AF1009">
        <v>-15</v>
      </c>
      <c r="AG1009">
        <v>-5.12</v>
      </c>
      <c r="AH1009">
        <v>10.81</v>
      </c>
      <c r="AP1009">
        <f t="shared" si="16"/>
        <v>34.893999151768377</v>
      </c>
      <c r="AQ1009" t="s">
        <v>53</v>
      </c>
    </row>
    <row r="1010" spans="1:43" hidden="1" x14ac:dyDescent="0.2">
      <c r="A1010" t="s">
        <v>1472</v>
      </c>
      <c r="B1010" t="s">
        <v>1528</v>
      </c>
      <c r="C1010" t="s">
        <v>1248</v>
      </c>
      <c r="D1010" t="s">
        <v>1247</v>
      </c>
      <c r="F1010" t="s">
        <v>1740</v>
      </c>
      <c r="G1010" t="s">
        <v>1742</v>
      </c>
      <c r="H1010" t="s">
        <v>1507</v>
      </c>
      <c r="I1010" t="str">
        <f t="shared" si="15"/>
        <v>AZ18 WHT01_Ol_63_prof_1</v>
      </c>
      <c r="K1010" t="s">
        <v>1250</v>
      </c>
      <c r="L1010" s="28">
        <v>44470</v>
      </c>
      <c r="P1010">
        <v>50.227170000000001</v>
      </c>
      <c r="Q1010">
        <v>41.120249999999999</v>
      </c>
      <c r="R1010">
        <v>4.7967000000000003E-2</v>
      </c>
      <c r="S1010">
        <v>7.7210000000000004E-3</v>
      </c>
      <c r="T1010">
        <v>9.7213600000000007</v>
      </c>
      <c r="V1010">
        <v>1.6553999999999999E-2</v>
      </c>
      <c r="W1010">
        <v>1.9636000000000001E-2</v>
      </c>
      <c r="X1010">
        <v>1.0758E-2</v>
      </c>
      <c r="Y1010">
        <v>0.13713800000000001</v>
      </c>
      <c r="Z1010">
        <v>0.40003699999999998</v>
      </c>
      <c r="AA1010">
        <v>101.7086</v>
      </c>
      <c r="AB1010" s="10">
        <v>90.205720864353523</v>
      </c>
      <c r="AD1010">
        <v>10165</v>
      </c>
      <c r="AE1010">
        <v>13097</v>
      </c>
      <c r="AF1010">
        <v>-15</v>
      </c>
      <c r="AG1010">
        <v>-5.36</v>
      </c>
      <c r="AH1010">
        <v>13.28</v>
      </c>
      <c r="AP1010">
        <f t="shared" si="16"/>
        <v>37.375631678956879</v>
      </c>
      <c r="AQ1010" t="s">
        <v>53</v>
      </c>
    </row>
    <row r="1011" spans="1:43" hidden="1" x14ac:dyDescent="0.2">
      <c r="A1011" t="s">
        <v>1473</v>
      </c>
      <c r="B1011" t="s">
        <v>1528</v>
      </c>
      <c r="C1011" t="s">
        <v>1248</v>
      </c>
      <c r="D1011" t="s">
        <v>1247</v>
      </c>
      <c r="F1011" t="s">
        <v>1740</v>
      </c>
      <c r="G1011" t="s">
        <v>1742</v>
      </c>
      <c r="H1011" t="s">
        <v>1507</v>
      </c>
      <c r="I1011" t="str">
        <f t="shared" si="15"/>
        <v>AZ18 WHT01_Ol_63_prof_1</v>
      </c>
      <c r="K1011" t="s">
        <v>1250</v>
      </c>
      <c r="L1011" s="28">
        <v>44470</v>
      </c>
      <c r="P1011">
        <v>50.22634</v>
      </c>
      <c r="Q1011">
        <v>41.033769999999997</v>
      </c>
      <c r="R1011">
        <v>5.8491000000000001E-2</v>
      </c>
      <c r="S1011">
        <v>1.1313999999999999E-2</v>
      </c>
      <c r="T1011">
        <v>9.8181100000000008</v>
      </c>
      <c r="V1011">
        <v>1.1934E-2</v>
      </c>
      <c r="W1011">
        <v>1.8855E-2</v>
      </c>
      <c r="X1011">
        <v>5.4599999999999996E-3</v>
      </c>
      <c r="Y1011">
        <v>0.133328</v>
      </c>
      <c r="Z1011">
        <v>0.38347199999999998</v>
      </c>
      <c r="AA1011">
        <v>101.7011</v>
      </c>
      <c r="AB1011" s="10">
        <v>90.11773366315505</v>
      </c>
      <c r="AD1011">
        <v>10165</v>
      </c>
      <c r="AE1011">
        <v>13097</v>
      </c>
      <c r="AF1011">
        <v>-15</v>
      </c>
      <c r="AG1011">
        <v>-5.61</v>
      </c>
      <c r="AH1011">
        <v>15.76</v>
      </c>
      <c r="AP1011">
        <f t="shared" si="16"/>
        <v>39.868200634873645</v>
      </c>
      <c r="AQ1011" t="s">
        <v>53</v>
      </c>
    </row>
    <row r="1012" spans="1:43" hidden="1" x14ac:dyDescent="0.2">
      <c r="A1012" t="s">
        <v>1474</v>
      </c>
      <c r="B1012" t="s">
        <v>1528</v>
      </c>
      <c r="C1012" t="s">
        <v>1248</v>
      </c>
      <c r="D1012" t="s">
        <v>1247</v>
      </c>
      <c r="F1012" t="s">
        <v>1740</v>
      </c>
      <c r="G1012" t="s">
        <v>1742</v>
      </c>
      <c r="H1012" t="s">
        <v>1507</v>
      </c>
      <c r="I1012" t="str">
        <f t="shared" si="15"/>
        <v>AZ18 WHT01_Ol_63_prof_1</v>
      </c>
      <c r="K1012" t="s">
        <v>1250</v>
      </c>
      <c r="L1012" s="28">
        <v>44470</v>
      </c>
      <c r="P1012">
        <v>50.150550000000003</v>
      </c>
      <c r="Q1012">
        <v>40.992249999999999</v>
      </c>
      <c r="R1012">
        <v>6.5976000000000007E-2</v>
      </c>
      <c r="S1012">
        <v>3.0609999999999998E-2</v>
      </c>
      <c r="T1012">
        <v>9.8316140000000001</v>
      </c>
      <c r="V1012">
        <v>1.4179000000000001E-2</v>
      </c>
      <c r="W1012">
        <v>1.1469999999999999E-2</v>
      </c>
      <c r="X1012">
        <v>1.2944000000000001E-2</v>
      </c>
      <c r="Y1012">
        <v>0.146569</v>
      </c>
      <c r="Z1012">
        <v>0.38342799999999999</v>
      </c>
      <c r="AA1012">
        <v>101.6396</v>
      </c>
      <c r="AB1012" s="10">
        <v>90.092013224945489</v>
      </c>
      <c r="AD1012">
        <v>10165</v>
      </c>
      <c r="AE1012">
        <v>13097</v>
      </c>
      <c r="AF1012">
        <v>-15</v>
      </c>
      <c r="AG1012">
        <v>-5.86</v>
      </c>
      <c r="AH1012">
        <v>18.239999999999998</v>
      </c>
      <c r="AP1012">
        <f t="shared" si="16"/>
        <v>42.360769590790412</v>
      </c>
      <c r="AQ1012" t="s">
        <v>53</v>
      </c>
    </row>
    <row r="1013" spans="1:43" hidden="1" x14ac:dyDescent="0.2">
      <c r="A1013" t="s">
        <v>1475</v>
      </c>
      <c r="B1013" t="s">
        <v>1528</v>
      </c>
      <c r="C1013" t="s">
        <v>1248</v>
      </c>
      <c r="D1013" t="s">
        <v>1247</v>
      </c>
      <c r="F1013" t="s">
        <v>1740</v>
      </c>
      <c r="G1013" t="s">
        <v>1742</v>
      </c>
      <c r="H1013" t="s">
        <v>1507</v>
      </c>
      <c r="I1013" t="str">
        <f t="shared" si="15"/>
        <v>AZ18 WHT01_Ol_63_prof_1</v>
      </c>
      <c r="K1013" t="s">
        <v>1250</v>
      </c>
      <c r="L1013" s="28">
        <v>44470</v>
      </c>
      <c r="P1013">
        <v>50.087049999999998</v>
      </c>
      <c r="Q1013">
        <v>40.996119999999998</v>
      </c>
      <c r="R1013">
        <v>6.3065999999999997E-2</v>
      </c>
      <c r="S1013">
        <v>2.5100000000000001E-2</v>
      </c>
      <c r="T1013">
        <v>9.8546309999999995</v>
      </c>
      <c r="V1013">
        <v>1.4524E-2</v>
      </c>
      <c r="W1013">
        <v>6.3680000000000004E-3</v>
      </c>
      <c r="X1013">
        <v>4.5129999999999997E-3</v>
      </c>
      <c r="Y1013">
        <v>0.136964</v>
      </c>
      <c r="Z1013">
        <v>0.39404099999999997</v>
      </c>
      <c r="AA1013">
        <v>101.58240000000001</v>
      </c>
      <c r="AB1013" s="10">
        <v>90.059786119508516</v>
      </c>
      <c r="AD1013">
        <v>10165</v>
      </c>
      <c r="AE1013">
        <v>13097</v>
      </c>
      <c r="AF1013">
        <v>-15</v>
      </c>
      <c r="AG1013">
        <v>-6.11</v>
      </c>
      <c r="AH1013">
        <v>20.72</v>
      </c>
      <c r="AP1013">
        <f t="shared" si="16"/>
        <v>44.853338546707178</v>
      </c>
      <c r="AQ1013" t="s">
        <v>53</v>
      </c>
    </row>
    <row r="1014" spans="1:43" hidden="1" x14ac:dyDescent="0.2">
      <c r="A1014" t="s">
        <v>1476</v>
      </c>
      <c r="B1014" t="s">
        <v>1528</v>
      </c>
      <c r="C1014" t="s">
        <v>1248</v>
      </c>
      <c r="D1014" t="s">
        <v>1247</v>
      </c>
      <c r="F1014" t="s">
        <v>1740</v>
      </c>
      <c r="G1014" t="s">
        <v>1742</v>
      </c>
      <c r="H1014" t="s">
        <v>1507</v>
      </c>
      <c r="I1014" t="str">
        <f t="shared" si="15"/>
        <v>AZ18 WHT01_Ol_63_prof_1</v>
      </c>
      <c r="K1014" t="s">
        <v>1250</v>
      </c>
      <c r="L1014" s="28">
        <v>44470</v>
      </c>
      <c r="P1014">
        <v>50.059690000000003</v>
      </c>
      <c r="Q1014">
        <v>41.008769999999998</v>
      </c>
      <c r="R1014">
        <v>6.3432000000000002E-2</v>
      </c>
      <c r="S1014">
        <v>1.714E-3</v>
      </c>
      <c r="T1014">
        <v>9.9561729999999997</v>
      </c>
      <c r="V1014">
        <v>1.1317000000000001E-2</v>
      </c>
      <c r="W1014">
        <v>1.4911000000000001E-2</v>
      </c>
      <c r="X1014">
        <v>3.473E-3</v>
      </c>
      <c r="Y1014">
        <v>0.152585</v>
      </c>
      <c r="Z1014">
        <v>0.39932499999999999</v>
      </c>
      <c r="AA1014">
        <v>101.67140000000001</v>
      </c>
      <c r="AB1014" s="10">
        <v>89.962700309735723</v>
      </c>
      <c r="AD1014">
        <v>10165</v>
      </c>
      <c r="AE1014">
        <v>13097</v>
      </c>
      <c r="AF1014">
        <v>-15</v>
      </c>
      <c r="AG1014">
        <v>-6.36</v>
      </c>
      <c r="AH1014">
        <v>23.2</v>
      </c>
      <c r="AP1014">
        <f t="shared" si="16"/>
        <v>47.345907502623945</v>
      </c>
      <c r="AQ1014" t="s">
        <v>53</v>
      </c>
    </row>
    <row r="1015" spans="1:43" hidden="1" x14ac:dyDescent="0.2">
      <c r="A1015" t="s">
        <v>1534</v>
      </c>
      <c r="B1015" t="s">
        <v>1528</v>
      </c>
      <c r="C1015" t="s">
        <v>1248</v>
      </c>
      <c r="D1015" t="s">
        <v>1247</v>
      </c>
      <c r="F1015" t="s">
        <v>1740</v>
      </c>
      <c r="G1015" t="s">
        <v>1742</v>
      </c>
      <c r="H1015" t="s">
        <v>1507</v>
      </c>
      <c r="I1015" t="str">
        <f t="shared" si="15"/>
        <v>AZ18 WHT01_Ol_63_prof_1</v>
      </c>
      <c r="K1015" t="s">
        <v>1250</v>
      </c>
      <c r="L1015" s="28">
        <v>44470</v>
      </c>
      <c r="P1015">
        <v>50.038510000000002</v>
      </c>
      <c r="Q1015">
        <v>41.067770000000003</v>
      </c>
      <c r="R1015">
        <v>6.0596999999999998E-2</v>
      </c>
      <c r="S1015">
        <v>3.0850000000000001E-3</v>
      </c>
      <c r="T1015">
        <v>9.8887599999999996</v>
      </c>
      <c r="V1015">
        <v>1.5502E-2</v>
      </c>
      <c r="W1015">
        <v>1.4142E-2</v>
      </c>
      <c r="X1015">
        <v>1.5497E-2</v>
      </c>
      <c r="Y1015">
        <v>0.142481</v>
      </c>
      <c r="Z1015">
        <v>0.38580999999999999</v>
      </c>
      <c r="AA1015">
        <v>101.63209999999999</v>
      </c>
      <c r="AB1015" s="10">
        <v>90.020084378963759</v>
      </c>
      <c r="AD1015">
        <v>10165</v>
      </c>
      <c r="AE1015">
        <v>13097</v>
      </c>
      <c r="AF1015">
        <v>-15</v>
      </c>
      <c r="AG1015">
        <v>-6.61</v>
      </c>
      <c r="AH1015">
        <v>25.68</v>
      </c>
      <c r="AP1015">
        <f t="shared" si="16"/>
        <v>49.838476458540711</v>
      </c>
      <c r="AQ1015" t="s">
        <v>53</v>
      </c>
    </row>
    <row r="1016" spans="1:43" hidden="1" x14ac:dyDescent="0.2">
      <c r="A1016" t="s">
        <v>1535</v>
      </c>
      <c r="B1016" t="s">
        <v>1528</v>
      </c>
      <c r="C1016" t="s">
        <v>1248</v>
      </c>
      <c r="D1016" t="s">
        <v>1247</v>
      </c>
      <c r="F1016" t="s">
        <v>1740</v>
      </c>
      <c r="G1016" t="s">
        <v>1742</v>
      </c>
      <c r="H1016" t="s">
        <v>1507</v>
      </c>
      <c r="I1016" t="str">
        <f t="shared" si="15"/>
        <v>AZ18 WHT01_Ol_63_prof_1</v>
      </c>
      <c r="K1016" t="s">
        <v>1250</v>
      </c>
      <c r="L1016" s="28">
        <v>44470</v>
      </c>
      <c r="P1016">
        <v>50.1205</v>
      </c>
      <c r="Q1016">
        <v>41.045859999999998</v>
      </c>
      <c r="R1016">
        <v>5.4899000000000003E-2</v>
      </c>
      <c r="S1016">
        <v>2.8452000000000002E-2</v>
      </c>
      <c r="T1016">
        <v>10.05829</v>
      </c>
      <c r="V1016">
        <v>1.2463999999999999E-2</v>
      </c>
      <c r="W1016">
        <v>7.6470000000000002E-3</v>
      </c>
      <c r="X1016">
        <v>8.9960000000000005E-3</v>
      </c>
      <c r="Y1016">
        <v>0.14288899999999999</v>
      </c>
      <c r="Z1016">
        <v>0.39186599999999999</v>
      </c>
      <c r="AA1016">
        <v>101.8719</v>
      </c>
      <c r="AB1016" s="10">
        <v>89.881231591511764</v>
      </c>
      <c r="AD1016">
        <v>10165</v>
      </c>
      <c r="AE1016">
        <v>13097</v>
      </c>
      <c r="AF1016">
        <v>-15</v>
      </c>
      <c r="AG1016">
        <v>-6.85</v>
      </c>
      <c r="AH1016">
        <v>28.16</v>
      </c>
      <c r="AP1016">
        <f t="shared" si="16"/>
        <v>52.330062298924304</v>
      </c>
      <c r="AQ1016" t="s">
        <v>53</v>
      </c>
    </row>
    <row r="1017" spans="1:43" hidden="1" x14ac:dyDescent="0.2">
      <c r="A1017" t="s">
        <v>1536</v>
      </c>
      <c r="B1017" t="s">
        <v>1528</v>
      </c>
      <c r="C1017" t="s">
        <v>1248</v>
      </c>
      <c r="D1017" t="s">
        <v>1247</v>
      </c>
      <c r="F1017" t="s">
        <v>1740</v>
      </c>
      <c r="G1017" t="s">
        <v>1742</v>
      </c>
      <c r="H1017" t="s">
        <v>1507</v>
      </c>
      <c r="I1017" t="str">
        <f t="shared" si="15"/>
        <v>AZ18 WHT01_Ol_63_prof_1</v>
      </c>
      <c r="K1017" t="s">
        <v>1250</v>
      </c>
      <c r="L1017" s="28">
        <v>44470</v>
      </c>
      <c r="P1017">
        <v>49.912059999999997</v>
      </c>
      <c r="Q1017">
        <v>40.86036</v>
      </c>
      <c r="R1017">
        <v>6.2922000000000006E-2</v>
      </c>
      <c r="S1017">
        <v>2.0032000000000001E-2</v>
      </c>
      <c r="T1017">
        <v>10.117050000000001</v>
      </c>
      <c r="V1017">
        <v>1.2108000000000001E-2</v>
      </c>
      <c r="W1017">
        <v>1.8589999999999999E-2</v>
      </c>
      <c r="X1017">
        <v>7.3569999999999998E-3</v>
      </c>
      <c r="Y1017">
        <v>0.144455</v>
      </c>
      <c r="Z1017">
        <v>0.38041199999999997</v>
      </c>
      <c r="AA1017">
        <v>101.53530000000001</v>
      </c>
      <c r="AB1017" s="10">
        <v>89.789988878394453</v>
      </c>
      <c r="AD1017">
        <v>10165</v>
      </c>
      <c r="AE1017">
        <v>13097</v>
      </c>
      <c r="AF1017">
        <v>-15</v>
      </c>
      <c r="AG1017">
        <v>-7.1</v>
      </c>
      <c r="AH1017">
        <v>30.64</v>
      </c>
      <c r="AP1017">
        <f t="shared" si="16"/>
        <v>54.82263125484107</v>
      </c>
      <c r="AQ1017" t="s">
        <v>53</v>
      </c>
    </row>
    <row r="1018" spans="1:43" hidden="1" x14ac:dyDescent="0.2">
      <c r="A1018" t="s">
        <v>1537</v>
      </c>
      <c r="B1018" t="s">
        <v>1528</v>
      </c>
      <c r="C1018" t="s">
        <v>1248</v>
      </c>
      <c r="D1018" t="s">
        <v>1247</v>
      </c>
      <c r="F1018" t="s">
        <v>1740</v>
      </c>
      <c r="G1018" t="s">
        <v>1742</v>
      </c>
      <c r="H1018" t="s">
        <v>1507</v>
      </c>
      <c r="I1018" t="str">
        <f t="shared" si="15"/>
        <v>AZ18 WHT01_Ol_63_prof_1</v>
      </c>
      <c r="K1018" t="s">
        <v>1250</v>
      </c>
      <c r="L1018" s="28">
        <v>44470</v>
      </c>
      <c r="P1018">
        <v>49.843739999999997</v>
      </c>
      <c r="Q1018">
        <v>40.964660000000002</v>
      </c>
      <c r="R1018">
        <v>6.0871000000000001E-2</v>
      </c>
      <c r="S1018">
        <v>5.4869999999999997E-3</v>
      </c>
      <c r="T1018">
        <v>9.9262180000000004</v>
      </c>
      <c r="V1018">
        <v>1.1847999999999999E-2</v>
      </c>
      <c r="W1018">
        <v>1.0326E-2</v>
      </c>
      <c r="X1018">
        <v>7.4419999999999998E-3</v>
      </c>
      <c r="Y1018">
        <v>0.14480000000000001</v>
      </c>
      <c r="Z1018">
        <v>0.37483</v>
      </c>
      <c r="AA1018">
        <v>101.3502</v>
      </c>
      <c r="AB1018" s="10">
        <v>89.950867709967454</v>
      </c>
      <c r="AD1018">
        <v>10165</v>
      </c>
      <c r="AE1018">
        <v>13097</v>
      </c>
      <c r="AF1018">
        <v>-15</v>
      </c>
      <c r="AG1018">
        <v>-7.35</v>
      </c>
      <c r="AH1018">
        <v>33.119999999999997</v>
      </c>
      <c r="AP1018">
        <f t="shared" si="16"/>
        <v>57.315200210757837</v>
      </c>
      <c r="AQ1018" t="s">
        <v>53</v>
      </c>
    </row>
    <row r="1019" spans="1:43" hidden="1" x14ac:dyDescent="0.2">
      <c r="A1019" t="s">
        <v>1538</v>
      </c>
      <c r="B1019" t="s">
        <v>1528</v>
      </c>
      <c r="C1019" t="s">
        <v>1248</v>
      </c>
      <c r="D1019" t="s">
        <v>1247</v>
      </c>
      <c r="F1019" t="s">
        <v>1740</v>
      </c>
      <c r="G1019" t="s">
        <v>1742</v>
      </c>
      <c r="H1019" t="s">
        <v>1507</v>
      </c>
      <c r="I1019" t="str">
        <f t="shared" si="15"/>
        <v>AZ18 WHT01_Ol_63_prof_1</v>
      </c>
      <c r="K1019" t="s">
        <v>1250</v>
      </c>
      <c r="L1019" s="28">
        <v>44470</v>
      </c>
      <c r="P1019">
        <v>49.927309999999999</v>
      </c>
      <c r="Q1019">
        <v>41.0214</v>
      </c>
      <c r="R1019">
        <v>4.9185E-2</v>
      </c>
      <c r="S1019">
        <v>6.1659999999999996E-3</v>
      </c>
      <c r="T1019">
        <v>9.9936439999999997</v>
      </c>
      <c r="V1019">
        <v>1.0479E-2</v>
      </c>
      <c r="W1019">
        <v>1.9484000000000001E-2</v>
      </c>
      <c r="X1019">
        <v>1.4428E-2</v>
      </c>
      <c r="Y1019">
        <v>0.14616999999999999</v>
      </c>
      <c r="Z1019">
        <v>0.36824600000000002</v>
      </c>
      <c r="AA1019">
        <v>101.5565</v>
      </c>
      <c r="AB1019" s="10">
        <v>89.904722096754284</v>
      </c>
      <c r="AD1019">
        <v>10165</v>
      </c>
      <c r="AE1019">
        <v>13097</v>
      </c>
      <c r="AF1019">
        <v>-15</v>
      </c>
      <c r="AG1019">
        <v>-7.6</v>
      </c>
      <c r="AH1019">
        <v>35.6</v>
      </c>
      <c r="AP1019">
        <f t="shared" si="16"/>
        <v>59.807769166674611</v>
      </c>
      <c r="AQ1019" t="s">
        <v>53</v>
      </c>
    </row>
    <row r="1020" spans="1:43" hidden="1" x14ac:dyDescent="0.2">
      <c r="A1020" t="s">
        <v>1539</v>
      </c>
      <c r="B1020" t="s">
        <v>1528</v>
      </c>
      <c r="C1020" t="s">
        <v>1248</v>
      </c>
      <c r="D1020" t="s">
        <v>1247</v>
      </c>
      <c r="F1020" t="s">
        <v>1740</v>
      </c>
      <c r="G1020" t="s">
        <v>1742</v>
      </c>
      <c r="H1020" t="s">
        <v>1507</v>
      </c>
      <c r="I1020" t="str">
        <f t="shared" si="15"/>
        <v>AZ18 WHT01_Ol_63_prof_1</v>
      </c>
      <c r="K1020" t="s">
        <v>1250</v>
      </c>
      <c r="L1020" s="28">
        <v>44470</v>
      </c>
      <c r="P1020">
        <v>49.957529999999998</v>
      </c>
      <c r="Q1020">
        <v>40.989600000000003</v>
      </c>
      <c r="R1020">
        <v>5.4481000000000002E-2</v>
      </c>
      <c r="S1020">
        <v>1.4742E-2</v>
      </c>
      <c r="T1020">
        <v>10.01036</v>
      </c>
      <c r="V1020">
        <v>1.0335E-2</v>
      </c>
      <c r="W1020">
        <v>1.4912999999999999E-2</v>
      </c>
      <c r="X1020">
        <v>8.8120000000000004E-3</v>
      </c>
      <c r="Y1020">
        <v>0.147784</v>
      </c>
      <c r="Z1020">
        <v>0.37433300000000003</v>
      </c>
      <c r="AA1020">
        <v>101.5829</v>
      </c>
      <c r="AB1020" s="10">
        <v>89.895040180660388</v>
      </c>
      <c r="AD1020">
        <v>10165</v>
      </c>
      <c r="AE1020">
        <v>13097</v>
      </c>
      <c r="AF1020">
        <v>-15</v>
      </c>
      <c r="AG1020">
        <v>-7.85</v>
      </c>
      <c r="AH1020">
        <v>38.08</v>
      </c>
      <c r="AP1020">
        <f t="shared" si="16"/>
        <v>62.300338122591377</v>
      </c>
      <c r="AQ1020" t="s">
        <v>53</v>
      </c>
    </row>
    <row r="1021" spans="1:43" hidden="1" x14ac:dyDescent="0.2">
      <c r="A1021" t="s">
        <v>1540</v>
      </c>
      <c r="B1021" t="s">
        <v>1528</v>
      </c>
      <c r="C1021" t="s">
        <v>1248</v>
      </c>
      <c r="D1021" t="s">
        <v>1247</v>
      </c>
      <c r="F1021" t="s">
        <v>1740</v>
      </c>
      <c r="G1021" t="s">
        <v>1742</v>
      </c>
      <c r="H1021" t="s">
        <v>1507</v>
      </c>
      <c r="I1021" t="str">
        <f t="shared" si="15"/>
        <v>AZ18 WHT01_Ol_63_prof_1</v>
      </c>
      <c r="K1021" t="s">
        <v>1250</v>
      </c>
      <c r="L1021" s="28">
        <v>44470</v>
      </c>
      <c r="P1021">
        <v>49.892699999999998</v>
      </c>
      <c r="Q1021">
        <v>41.034399999999998</v>
      </c>
      <c r="R1021">
        <v>4.6685999999999998E-2</v>
      </c>
      <c r="S1021">
        <v>1.1816E-2</v>
      </c>
      <c r="T1021">
        <v>10.04083</v>
      </c>
      <c r="V1021">
        <v>1.0289E-2</v>
      </c>
      <c r="W1021">
        <v>5.7299999999999999E-3</v>
      </c>
      <c r="X1021">
        <v>1.7585E-2</v>
      </c>
      <c r="Y1021">
        <v>0.14968400000000001</v>
      </c>
      <c r="Z1021">
        <v>0.36762600000000001</v>
      </c>
      <c r="AA1021">
        <v>101.5774</v>
      </c>
      <c r="AB1021" s="10">
        <v>89.85556762918165</v>
      </c>
      <c r="AD1021">
        <v>10165</v>
      </c>
      <c r="AE1021">
        <v>13097</v>
      </c>
      <c r="AF1021">
        <v>-15</v>
      </c>
      <c r="AG1021">
        <v>-8.1</v>
      </c>
      <c r="AH1021">
        <v>40.56</v>
      </c>
      <c r="AP1021">
        <f t="shared" si="16"/>
        <v>64.792907078508151</v>
      </c>
      <c r="AQ1021" t="s">
        <v>53</v>
      </c>
    </row>
    <row r="1022" spans="1:43" hidden="1" x14ac:dyDescent="0.2">
      <c r="A1022" t="s">
        <v>1541</v>
      </c>
      <c r="B1022" t="s">
        <v>1528</v>
      </c>
      <c r="C1022" t="s">
        <v>1248</v>
      </c>
      <c r="D1022" t="s">
        <v>1247</v>
      </c>
      <c r="F1022" t="s">
        <v>1740</v>
      </c>
      <c r="G1022" t="s">
        <v>1742</v>
      </c>
      <c r="H1022" t="s">
        <v>1507</v>
      </c>
      <c r="I1022" t="str">
        <f t="shared" si="15"/>
        <v>AZ18 WHT01_Ol_63_prof_1</v>
      </c>
      <c r="K1022" t="s">
        <v>1250</v>
      </c>
      <c r="L1022" s="28">
        <v>44470</v>
      </c>
      <c r="P1022">
        <v>49.892679999999999</v>
      </c>
      <c r="Q1022">
        <v>40.829929999999997</v>
      </c>
      <c r="R1022">
        <v>4.7830999999999999E-2</v>
      </c>
      <c r="S1022">
        <v>1.3969000000000001E-2</v>
      </c>
      <c r="T1022">
        <v>10.05237</v>
      </c>
      <c r="V1022">
        <v>9.1610000000000007E-3</v>
      </c>
      <c r="W1022">
        <v>1.7207E-2</v>
      </c>
      <c r="X1022">
        <v>1.0932000000000001E-2</v>
      </c>
      <c r="Y1022">
        <v>0.157636</v>
      </c>
      <c r="Z1022">
        <v>0.37185099999999999</v>
      </c>
      <c r="AA1022">
        <v>101.4036</v>
      </c>
      <c r="AB1022" s="10">
        <v>89.84508943408332</v>
      </c>
      <c r="AD1022">
        <v>10165</v>
      </c>
      <c r="AE1022">
        <v>13097</v>
      </c>
      <c r="AF1022">
        <v>-15</v>
      </c>
      <c r="AG1022">
        <v>-8.34</v>
      </c>
      <c r="AH1022">
        <v>43.04</v>
      </c>
      <c r="AP1022">
        <f t="shared" si="16"/>
        <v>67.284492918891743</v>
      </c>
      <c r="AQ1022" t="s">
        <v>53</v>
      </c>
    </row>
    <row r="1023" spans="1:43" hidden="1" x14ac:dyDescent="0.2">
      <c r="A1023" t="s">
        <v>1542</v>
      </c>
      <c r="B1023" t="s">
        <v>1528</v>
      </c>
      <c r="C1023" t="s">
        <v>1248</v>
      </c>
      <c r="D1023" t="s">
        <v>1247</v>
      </c>
      <c r="F1023" t="s">
        <v>1740</v>
      </c>
      <c r="G1023" t="s">
        <v>1742</v>
      </c>
      <c r="H1023" t="s">
        <v>1507</v>
      </c>
      <c r="I1023" t="str">
        <f t="shared" si="15"/>
        <v>AZ18 WHT01_Ol_63_prof_1</v>
      </c>
      <c r="K1023" t="s">
        <v>1250</v>
      </c>
      <c r="L1023" s="28">
        <v>44470</v>
      </c>
      <c r="P1023">
        <v>51.549959999999999</v>
      </c>
      <c r="Q1023">
        <v>42.427999999999997</v>
      </c>
      <c r="R1023">
        <v>5.2253000000000001E-2</v>
      </c>
      <c r="S1023">
        <v>6.7660000000000003E-3</v>
      </c>
      <c r="T1023">
        <v>10.38306</v>
      </c>
      <c r="V1023">
        <v>1.1124E-2</v>
      </c>
      <c r="W1023">
        <v>2.5475999999999999E-2</v>
      </c>
      <c r="X1023">
        <v>1.5136999999999999E-2</v>
      </c>
      <c r="Y1023">
        <v>0.13622500000000001</v>
      </c>
      <c r="Z1023">
        <v>0.38178499999999999</v>
      </c>
      <c r="AA1023">
        <v>104.9898</v>
      </c>
      <c r="AB1023" s="10">
        <v>89.847922516861075</v>
      </c>
      <c r="AD1023">
        <v>10165</v>
      </c>
      <c r="AE1023">
        <v>13097</v>
      </c>
      <c r="AF1023">
        <v>-15</v>
      </c>
      <c r="AG1023">
        <v>-8.59</v>
      </c>
      <c r="AH1023">
        <v>45.52</v>
      </c>
      <c r="AP1023">
        <f t="shared" si="16"/>
        <v>69.77706187480851</v>
      </c>
      <c r="AQ1023" t="s">
        <v>53</v>
      </c>
    </row>
    <row r="1024" spans="1:43" hidden="1" x14ac:dyDescent="0.2">
      <c r="A1024" t="s">
        <v>1543</v>
      </c>
      <c r="B1024" t="s">
        <v>1528</v>
      </c>
      <c r="C1024" t="s">
        <v>1248</v>
      </c>
      <c r="D1024" t="s">
        <v>1247</v>
      </c>
      <c r="F1024" t="s">
        <v>1740</v>
      </c>
      <c r="G1024" t="s">
        <v>1742</v>
      </c>
      <c r="H1024" t="s">
        <v>1507</v>
      </c>
      <c r="I1024" t="str">
        <f t="shared" si="15"/>
        <v>AZ18 WHT01_Ol_63_prof_1</v>
      </c>
      <c r="K1024" t="s">
        <v>1250</v>
      </c>
      <c r="L1024" s="28">
        <v>44470</v>
      </c>
      <c r="P1024">
        <v>49.709299999999999</v>
      </c>
      <c r="Q1024">
        <v>40.711109999999998</v>
      </c>
      <c r="R1024">
        <v>5.1235999999999997E-2</v>
      </c>
      <c r="S1024">
        <v>1.5E-5</v>
      </c>
      <c r="T1024">
        <v>9.9610020000000006</v>
      </c>
      <c r="V1024">
        <v>1.3273999999999999E-2</v>
      </c>
      <c r="W1024">
        <v>1.6402E-2</v>
      </c>
      <c r="X1024">
        <v>1.8790999999999999E-2</v>
      </c>
      <c r="Y1024">
        <v>0.14818100000000001</v>
      </c>
      <c r="Z1024">
        <v>0.35881200000000002</v>
      </c>
      <c r="AA1024">
        <v>100.9881</v>
      </c>
      <c r="AB1024" s="10">
        <v>89.894695452281326</v>
      </c>
      <c r="AD1024">
        <v>10165</v>
      </c>
      <c r="AE1024">
        <v>13097</v>
      </c>
      <c r="AF1024">
        <v>-15</v>
      </c>
      <c r="AG1024">
        <v>-8.84</v>
      </c>
      <c r="AH1024">
        <v>48</v>
      </c>
      <c r="AP1024">
        <f t="shared" si="16"/>
        <v>72.269630830725276</v>
      </c>
      <c r="AQ1024" t="s">
        <v>53</v>
      </c>
    </row>
    <row r="1025" spans="1:42" hidden="1" x14ac:dyDescent="0.2">
      <c r="I1025" t="str">
        <f t="shared" si="15"/>
        <v>__</v>
      </c>
      <c r="AB1025" s="10">
        <v>0</v>
      </c>
    </row>
    <row r="1026" spans="1:42" hidden="1" x14ac:dyDescent="0.2">
      <c r="I1026" t="str">
        <f t="shared" si="15"/>
        <v>__</v>
      </c>
      <c r="AB1026" s="10">
        <v>0</v>
      </c>
    </row>
    <row r="1027" spans="1:42" hidden="1" x14ac:dyDescent="0.2">
      <c r="I1027" t="str">
        <f t="shared" ref="I1027:I1090" si="17">_xlfn.CONCAT(K1027,"_",F1027,"_",H1027)</f>
        <v>__</v>
      </c>
      <c r="L1027" s="28"/>
      <c r="AB1027" s="10">
        <v>0</v>
      </c>
    </row>
    <row r="1028" spans="1:42" hidden="1" x14ac:dyDescent="0.2">
      <c r="A1028" t="s">
        <v>326</v>
      </c>
      <c r="B1028" t="s">
        <v>1544</v>
      </c>
      <c r="C1028" t="s">
        <v>1248</v>
      </c>
      <c r="D1028" t="s">
        <v>171</v>
      </c>
      <c r="I1028" t="str">
        <f t="shared" si="17"/>
        <v>AZ18 WHT01__</v>
      </c>
      <c r="K1028" t="s">
        <v>1250</v>
      </c>
      <c r="L1028" s="28">
        <v>44470</v>
      </c>
      <c r="P1028">
        <v>50.642760000000003</v>
      </c>
      <c r="Q1028">
        <v>41.3292</v>
      </c>
      <c r="R1028">
        <v>0.17032600000000001</v>
      </c>
      <c r="S1028">
        <v>6.4962000000000006E-2</v>
      </c>
      <c r="T1028">
        <v>8.4608089999999994</v>
      </c>
      <c r="V1028">
        <v>2.9183000000000001E-2</v>
      </c>
      <c r="W1028">
        <v>1.4076E-2</v>
      </c>
      <c r="X1028">
        <v>2.8072E-2</v>
      </c>
      <c r="Y1028">
        <v>0.113604</v>
      </c>
      <c r="Z1028">
        <v>0.44552599999999998</v>
      </c>
      <c r="AA1028">
        <v>101.2985</v>
      </c>
      <c r="AB1028" s="10">
        <v>91.430856768559536</v>
      </c>
      <c r="AD1028">
        <v>-16820</v>
      </c>
      <c r="AE1028">
        <v>14551</v>
      </c>
      <c r="AF1028">
        <v>-45</v>
      </c>
    </row>
    <row r="1029" spans="1:42" hidden="1" x14ac:dyDescent="0.2">
      <c r="A1029" t="s">
        <v>323</v>
      </c>
      <c r="B1029" t="s">
        <v>1545</v>
      </c>
      <c r="C1029" t="s">
        <v>1248</v>
      </c>
      <c r="D1029" t="s">
        <v>171</v>
      </c>
      <c r="I1029" t="str">
        <f t="shared" si="17"/>
        <v>AZ18 WHT01__</v>
      </c>
      <c r="K1029" t="s">
        <v>1250</v>
      </c>
      <c r="L1029" s="28">
        <v>44470</v>
      </c>
      <c r="P1029">
        <v>49.863079999999997</v>
      </c>
      <c r="Q1029">
        <v>41.37668</v>
      </c>
      <c r="R1029">
        <v>0.24077000000000001</v>
      </c>
      <c r="S1029">
        <v>2.6610999999999999E-2</v>
      </c>
      <c r="T1029">
        <v>9.1916139999999995</v>
      </c>
      <c r="V1029">
        <v>3.4431999999999997E-2</v>
      </c>
      <c r="W1029">
        <v>4.1390000000000003E-3</v>
      </c>
      <c r="X1029">
        <v>2.8997999999999999E-2</v>
      </c>
      <c r="Y1029">
        <v>0.132466</v>
      </c>
      <c r="Z1029">
        <v>0.402252</v>
      </c>
      <c r="AA1029">
        <v>101.301</v>
      </c>
      <c r="AB1029" s="10">
        <v>90.628139736789691</v>
      </c>
      <c r="AD1029">
        <v>-14707</v>
      </c>
      <c r="AE1029">
        <v>14025</v>
      </c>
      <c r="AF1029">
        <v>-35</v>
      </c>
    </row>
    <row r="1030" spans="1:42" hidden="1" x14ac:dyDescent="0.2">
      <c r="A1030" t="s">
        <v>331</v>
      </c>
      <c r="B1030" t="s">
        <v>1546</v>
      </c>
      <c r="C1030" t="s">
        <v>1248</v>
      </c>
      <c r="D1030" t="s">
        <v>171</v>
      </c>
      <c r="I1030" t="str">
        <f t="shared" si="17"/>
        <v>AZ18 WHT01__</v>
      </c>
      <c r="K1030" t="s">
        <v>1250</v>
      </c>
      <c r="L1030" s="28">
        <v>44470</v>
      </c>
      <c r="P1030">
        <v>50.058059999999998</v>
      </c>
      <c r="Q1030">
        <v>41.082709999999999</v>
      </c>
      <c r="R1030">
        <v>0.163435</v>
      </c>
      <c r="S1030">
        <v>5.8632999999999998E-2</v>
      </c>
      <c r="T1030">
        <v>8.3387119999999992</v>
      </c>
      <c r="V1030">
        <v>3.0521E-2</v>
      </c>
      <c r="W1030">
        <v>3.1879999999999999E-3</v>
      </c>
      <c r="X1030">
        <v>2.7494999999999999E-2</v>
      </c>
      <c r="Y1030">
        <v>0.12499200000000001</v>
      </c>
      <c r="Z1030">
        <v>0.36971399999999999</v>
      </c>
      <c r="AA1030">
        <v>100.25749999999999</v>
      </c>
      <c r="AB1030" s="10">
        <v>91.453735678078203</v>
      </c>
      <c r="AD1030">
        <v>-3551</v>
      </c>
      <c r="AE1030">
        <v>12047</v>
      </c>
      <c r="AF1030">
        <v>-2</v>
      </c>
    </row>
    <row r="1031" spans="1:42" hidden="1" x14ac:dyDescent="0.2">
      <c r="A1031" t="s">
        <v>395</v>
      </c>
      <c r="B1031" t="s">
        <v>1547</v>
      </c>
      <c r="C1031" t="s">
        <v>1248</v>
      </c>
      <c r="D1031" t="s">
        <v>171</v>
      </c>
      <c r="I1031" t="str">
        <f t="shared" si="17"/>
        <v>AZ18 WHT01__</v>
      </c>
      <c r="K1031" t="s">
        <v>1250</v>
      </c>
      <c r="L1031" s="28">
        <v>44470</v>
      </c>
      <c r="P1031">
        <v>50.967289999999998</v>
      </c>
      <c r="Q1031">
        <v>41.033299999999997</v>
      </c>
      <c r="R1031">
        <v>0.15715899999999999</v>
      </c>
      <c r="S1031">
        <v>0.12668699999999999</v>
      </c>
      <c r="T1031">
        <v>8.4784459999999999</v>
      </c>
      <c r="V1031">
        <v>1.8693000000000001E-2</v>
      </c>
      <c r="W1031">
        <v>5.0949999999999997E-3</v>
      </c>
      <c r="X1031">
        <v>1.8412000000000001E-2</v>
      </c>
      <c r="Y1031">
        <v>0.142397</v>
      </c>
      <c r="Z1031">
        <v>0.26233600000000001</v>
      </c>
      <c r="AA1031">
        <v>101.2098</v>
      </c>
      <c r="AB1031" s="10">
        <v>91.464528958398262</v>
      </c>
      <c r="AD1031">
        <v>15400</v>
      </c>
      <c r="AE1031">
        <v>14040</v>
      </c>
      <c r="AF1031">
        <v>-21</v>
      </c>
    </row>
    <row r="1032" spans="1:42" hidden="1" x14ac:dyDescent="0.2">
      <c r="A1032" t="s">
        <v>334</v>
      </c>
      <c r="B1032" t="s">
        <v>1548</v>
      </c>
      <c r="C1032" t="s">
        <v>1248</v>
      </c>
      <c r="D1032" t="s">
        <v>171</v>
      </c>
      <c r="I1032" t="str">
        <f t="shared" si="17"/>
        <v>AZ18 WHT01__</v>
      </c>
      <c r="K1032" t="s">
        <v>1250</v>
      </c>
      <c r="L1032" s="28">
        <v>44470</v>
      </c>
      <c r="P1032">
        <v>47.707619999999999</v>
      </c>
      <c r="Q1032">
        <v>40.099699999999999</v>
      </c>
      <c r="R1032">
        <v>0.18820700000000001</v>
      </c>
      <c r="S1032">
        <v>3.9028E-2</v>
      </c>
      <c r="T1032">
        <v>12.06841</v>
      </c>
      <c r="V1032">
        <v>1.9338000000000001E-2</v>
      </c>
      <c r="W1032">
        <v>1.2175999999999999E-2</v>
      </c>
      <c r="X1032">
        <v>2.8344999999999999E-2</v>
      </c>
      <c r="Y1032">
        <v>0.18595100000000001</v>
      </c>
      <c r="Z1032">
        <v>0.420736</v>
      </c>
      <c r="AA1032">
        <v>100.76949999999999</v>
      </c>
      <c r="AB1032" s="10">
        <v>87.572599519275201</v>
      </c>
      <c r="AD1032">
        <v>-19707</v>
      </c>
      <c r="AE1032">
        <v>7026</v>
      </c>
      <c r="AF1032">
        <v>-21</v>
      </c>
    </row>
    <row r="1033" spans="1:42" hidden="1" x14ac:dyDescent="0.2">
      <c r="A1033" t="s">
        <v>343</v>
      </c>
      <c r="B1033" t="s">
        <v>1549</v>
      </c>
      <c r="C1033" t="s">
        <v>1248</v>
      </c>
      <c r="D1033" t="s">
        <v>171</v>
      </c>
      <c r="I1033" t="str">
        <f t="shared" si="17"/>
        <v>AZ18 WHT01__</v>
      </c>
      <c r="K1033" t="s">
        <v>1250</v>
      </c>
      <c r="L1033" s="28">
        <v>44470</v>
      </c>
      <c r="P1033">
        <v>49.52684</v>
      </c>
      <c r="Q1033">
        <v>40.669159999999998</v>
      </c>
      <c r="R1033">
        <v>0.12854599999999999</v>
      </c>
      <c r="S1033">
        <v>5.5125E-2</v>
      </c>
      <c r="T1033">
        <v>10.21039</v>
      </c>
      <c r="V1033">
        <v>2.4732000000000001E-2</v>
      </c>
      <c r="W1033">
        <v>1.5077E-2</v>
      </c>
      <c r="X1033">
        <v>2.8513E-2</v>
      </c>
      <c r="Y1033">
        <v>0.13019700000000001</v>
      </c>
      <c r="Z1033">
        <v>0.40617300000000001</v>
      </c>
      <c r="AA1033">
        <v>101.1947</v>
      </c>
      <c r="AB1033" s="10">
        <v>89.633717904908451</v>
      </c>
      <c r="AD1033">
        <v>-19900</v>
      </c>
      <c r="AE1033">
        <v>7048</v>
      </c>
      <c r="AF1033">
        <v>-21</v>
      </c>
    </row>
    <row r="1034" spans="1:42" hidden="1" x14ac:dyDescent="0.2">
      <c r="A1034" t="s">
        <v>346</v>
      </c>
      <c r="B1034" t="s">
        <v>1550</v>
      </c>
      <c r="C1034" t="s">
        <v>1248</v>
      </c>
      <c r="D1034" t="s">
        <v>171</v>
      </c>
      <c r="I1034" t="str">
        <f t="shared" si="17"/>
        <v>AZ18 WHT01__</v>
      </c>
      <c r="K1034" t="s">
        <v>1250</v>
      </c>
      <c r="L1034" s="28">
        <v>44470</v>
      </c>
      <c r="P1034">
        <v>50.08372</v>
      </c>
      <c r="Q1034">
        <v>41.198099999999997</v>
      </c>
      <c r="R1034">
        <v>0.15704499999999999</v>
      </c>
      <c r="S1034">
        <v>7.5511999999999996E-2</v>
      </c>
      <c r="T1034">
        <v>9.6791870000000007</v>
      </c>
      <c r="V1034">
        <v>2.613E-2</v>
      </c>
      <c r="W1034">
        <v>4.4990000000000002E-2</v>
      </c>
      <c r="X1034">
        <v>2.0813999999999999E-2</v>
      </c>
      <c r="Y1034">
        <v>0.171623</v>
      </c>
      <c r="Z1034">
        <v>0.174788</v>
      </c>
      <c r="AA1034">
        <v>101.6319</v>
      </c>
      <c r="AB1034" s="10">
        <v>90.218856336051672</v>
      </c>
      <c r="AD1034">
        <v>-20028</v>
      </c>
      <c r="AE1034">
        <v>3455</v>
      </c>
      <c r="AF1034">
        <v>5</v>
      </c>
    </row>
    <row r="1035" spans="1:42" hidden="1" x14ac:dyDescent="0.2">
      <c r="A1035" t="s">
        <v>349</v>
      </c>
      <c r="B1035" t="s">
        <v>1551</v>
      </c>
      <c r="C1035" t="s">
        <v>1248</v>
      </c>
      <c r="D1035" t="s">
        <v>171</v>
      </c>
      <c r="I1035" t="str">
        <f t="shared" si="17"/>
        <v>AZ18 WHT01__</v>
      </c>
      <c r="K1035" t="s">
        <v>1250</v>
      </c>
      <c r="L1035" s="28">
        <v>44470</v>
      </c>
      <c r="P1035">
        <v>51.316229999999997</v>
      </c>
      <c r="Q1035">
        <v>41.241370000000003</v>
      </c>
      <c r="R1035">
        <v>0.16172800000000001</v>
      </c>
      <c r="S1035">
        <v>5.0783000000000002E-2</v>
      </c>
      <c r="T1035">
        <v>8.2478020000000001</v>
      </c>
      <c r="V1035">
        <v>2.3116000000000001E-2</v>
      </c>
      <c r="W1035">
        <v>4.065E-3</v>
      </c>
      <c r="X1035">
        <v>1.5748000000000002E-2</v>
      </c>
      <c r="Y1035">
        <v>0.14380299999999999</v>
      </c>
      <c r="Z1035">
        <v>0.259631</v>
      </c>
      <c r="AA1035">
        <v>101.46429999999999</v>
      </c>
      <c r="AB1035" s="10">
        <v>91.729309368043488</v>
      </c>
      <c r="AD1035">
        <v>15381</v>
      </c>
      <c r="AE1035">
        <v>14298</v>
      </c>
      <c r="AF1035">
        <v>-21</v>
      </c>
    </row>
    <row r="1036" spans="1:42" hidden="1" x14ac:dyDescent="0.2">
      <c r="I1036" t="str">
        <f t="shared" si="17"/>
        <v>__</v>
      </c>
      <c r="AB1036" s="10">
        <v>0</v>
      </c>
    </row>
    <row r="1037" spans="1:42" hidden="1" x14ac:dyDescent="0.2">
      <c r="I1037" t="str">
        <f t="shared" si="17"/>
        <v>__</v>
      </c>
      <c r="AB1037" s="10">
        <v>0</v>
      </c>
    </row>
    <row r="1038" spans="1:42" ht="13" hidden="1" customHeight="1" x14ac:dyDescent="0.2">
      <c r="I1038" t="str">
        <f t="shared" si="17"/>
        <v>__</v>
      </c>
      <c r="L1038" s="28"/>
      <c r="AB1038" s="10">
        <v>0</v>
      </c>
    </row>
    <row r="1039" spans="1:42" hidden="1" x14ac:dyDescent="0.2">
      <c r="A1039" t="s">
        <v>145</v>
      </c>
      <c r="B1039" t="s">
        <v>1554</v>
      </c>
      <c r="C1039" t="s">
        <v>1248</v>
      </c>
      <c r="D1039" t="s">
        <v>52</v>
      </c>
      <c r="F1039" t="s">
        <v>1771</v>
      </c>
      <c r="G1039" t="s">
        <v>1742</v>
      </c>
      <c r="H1039" t="s">
        <v>1509</v>
      </c>
      <c r="I1039" t="str">
        <f t="shared" si="17"/>
        <v>AZ18 WHT01_Ol_181_prof_2</v>
      </c>
      <c r="K1039" t="s">
        <v>1250</v>
      </c>
      <c r="L1039" s="28">
        <v>44593</v>
      </c>
      <c r="M1039" t="s">
        <v>1742</v>
      </c>
      <c r="N1039" t="s">
        <v>1742</v>
      </c>
      <c r="P1039">
        <v>40.079940000000001</v>
      </c>
      <c r="Q1039">
        <v>40.139679999999998</v>
      </c>
      <c r="R1039">
        <v>3.8760560000000002</v>
      </c>
      <c r="T1039">
        <v>18.508970000000001</v>
      </c>
      <c r="V1039">
        <v>1.266839</v>
      </c>
      <c r="W1039">
        <v>5.9947E-2</v>
      </c>
      <c r="X1039">
        <v>0.44563399999999997</v>
      </c>
      <c r="Y1039">
        <v>0.29337800000000003</v>
      </c>
      <c r="Z1039">
        <v>8.5155999999999996E-2</v>
      </c>
      <c r="AA1039">
        <v>104.7556</v>
      </c>
      <c r="AB1039" s="10">
        <v>79.42414448422393</v>
      </c>
      <c r="AD1039">
        <v>-17681</v>
      </c>
      <c r="AE1039">
        <v>7957</v>
      </c>
      <c r="AF1039">
        <v>930</v>
      </c>
      <c r="AO1039">
        <v>0</v>
      </c>
      <c r="AP1039">
        <v>2</v>
      </c>
    </row>
    <row r="1040" spans="1:42" hidden="1" x14ac:dyDescent="0.2">
      <c r="A1040" t="s">
        <v>705</v>
      </c>
      <c r="B1040" t="s">
        <v>1554</v>
      </c>
      <c r="C1040" t="s">
        <v>1248</v>
      </c>
      <c r="D1040" t="s">
        <v>52</v>
      </c>
      <c r="F1040" t="s">
        <v>1771</v>
      </c>
      <c r="G1040" t="s">
        <v>1742</v>
      </c>
      <c r="H1040" t="s">
        <v>1509</v>
      </c>
      <c r="I1040" t="str">
        <f t="shared" si="17"/>
        <v>AZ18 WHT01_Ol_181_prof_2</v>
      </c>
      <c r="K1040" t="s">
        <v>1250</v>
      </c>
      <c r="L1040" s="28">
        <v>44593</v>
      </c>
      <c r="P1040">
        <v>41.174869999999999</v>
      </c>
      <c r="Q1040">
        <v>40.49286</v>
      </c>
      <c r="R1040">
        <v>0.305892</v>
      </c>
      <c r="T1040">
        <v>17.506170000000001</v>
      </c>
      <c r="V1040">
        <v>2.2634999999999999E-2</v>
      </c>
      <c r="W1040">
        <v>1.4434000000000001E-2</v>
      </c>
      <c r="X1040">
        <v>5.0235000000000002E-2</v>
      </c>
      <c r="Y1040">
        <v>0.28129399999999999</v>
      </c>
      <c r="Z1040">
        <v>0.119237</v>
      </c>
      <c r="AA1040">
        <v>99.967619999999997</v>
      </c>
      <c r="AB1040" s="10">
        <v>80.742102925755191</v>
      </c>
      <c r="AD1040">
        <v>-17676</v>
      </c>
      <c r="AE1040">
        <v>7957</v>
      </c>
      <c r="AF1040">
        <v>930</v>
      </c>
      <c r="AO1040">
        <v>0</v>
      </c>
      <c r="AP1040">
        <v>7</v>
      </c>
    </row>
    <row r="1041" spans="1:43" hidden="1" x14ac:dyDescent="0.2">
      <c r="A1041" t="s">
        <v>706</v>
      </c>
      <c r="B1041" t="s">
        <v>1554</v>
      </c>
      <c r="C1041" t="s">
        <v>1248</v>
      </c>
      <c r="D1041" t="s">
        <v>52</v>
      </c>
      <c r="F1041" t="s">
        <v>1771</v>
      </c>
      <c r="G1041" t="s">
        <v>1742</v>
      </c>
      <c r="H1041" t="s">
        <v>1509</v>
      </c>
      <c r="I1041" t="str">
        <f t="shared" si="17"/>
        <v>AZ18 WHT01_Ol_181_prof_2</v>
      </c>
      <c r="K1041" t="s">
        <v>1250</v>
      </c>
      <c r="L1041" s="28">
        <v>44593</v>
      </c>
      <c r="P1041">
        <v>42.61891</v>
      </c>
      <c r="Q1041">
        <v>40.679070000000003</v>
      </c>
      <c r="R1041">
        <v>0.28043099999999999</v>
      </c>
      <c r="T1041">
        <v>16.51718</v>
      </c>
      <c r="V1041">
        <v>1.9820999999999998E-2</v>
      </c>
      <c r="W1041">
        <v>1.1554999999999999E-2</v>
      </c>
      <c r="X1041">
        <v>4.1888000000000002E-2</v>
      </c>
      <c r="Y1041">
        <v>0.26336599999999999</v>
      </c>
      <c r="Z1041">
        <v>0.15118699999999999</v>
      </c>
      <c r="AA1041">
        <v>100.5834</v>
      </c>
      <c r="AB1041" s="10">
        <v>82.141455779283248</v>
      </c>
      <c r="AD1041">
        <v>-17671</v>
      </c>
      <c r="AE1041">
        <v>7957</v>
      </c>
      <c r="AF1041">
        <v>930</v>
      </c>
      <c r="AO1041">
        <v>0</v>
      </c>
      <c r="AP1041">
        <v>12</v>
      </c>
    </row>
    <row r="1042" spans="1:43" hidden="1" x14ac:dyDescent="0.2">
      <c r="A1042" t="s">
        <v>707</v>
      </c>
      <c r="B1042" t="s">
        <v>1554</v>
      </c>
      <c r="C1042" t="s">
        <v>1248</v>
      </c>
      <c r="D1042" t="s">
        <v>52</v>
      </c>
      <c r="F1042" t="s">
        <v>1771</v>
      </c>
      <c r="G1042" t="s">
        <v>1742</v>
      </c>
      <c r="H1042" t="s">
        <v>1509</v>
      </c>
      <c r="I1042" t="str">
        <f t="shared" si="17"/>
        <v>AZ18 WHT01_Ol_181_prof_2</v>
      </c>
      <c r="K1042" t="s">
        <v>1250</v>
      </c>
      <c r="L1042" s="28">
        <v>44593</v>
      </c>
      <c r="P1042">
        <v>43.661560000000001</v>
      </c>
      <c r="Q1042">
        <v>40.715029999999999</v>
      </c>
      <c r="R1042">
        <v>0.24307400000000001</v>
      </c>
      <c r="T1042">
        <v>15.39263</v>
      </c>
      <c r="V1042">
        <v>1.9612000000000001E-2</v>
      </c>
      <c r="W1042">
        <v>1.4968E-2</v>
      </c>
      <c r="X1042">
        <v>3.7456000000000003E-2</v>
      </c>
      <c r="Y1042">
        <v>0.24132400000000001</v>
      </c>
      <c r="Z1042">
        <v>0.184776</v>
      </c>
      <c r="AA1042">
        <v>100.5104</v>
      </c>
      <c r="AB1042" s="10">
        <v>83.488387241116612</v>
      </c>
      <c r="AD1042">
        <v>-17666</v>
      </c>
      <c r="AE1042">
        <v>7957</v>
      </c>
      <c r="AF1042">
        <v>930</v>
      </c>
      <c r="AO1042">
        <v>0</v>
      </c>
      <c r="AP1042">
        <v>17</v>
      </c>
    </row>
    <row r="1043" spans="1:43" hidden="1" x14ac:dyDescent="0.2">
      <c r="A1043" t="s">
        <v>708</v>
      </c>
      <c r="B1043" t="s">
        <v>1554</v>
      </c>
      <c r="C1043" t="s">
        <v>1248</v>
      </c>
      <c r="D1043" t="s">
        <v>52</v>
      </c>
      <c r="F1043" t="s">
        <v>1771</v>
      </c>
      <c r="G1043" t="s">
        <v>1742</v>
      </c>
      <c r="H1043" t="s">
        <v>1509</v>
      </c>
      <c r="I1043" t="str">
        <f t="shared" si="17"/>
        <v>AZ18 WHT01_Ol_181_prof_2</v>
      </c>
      <c r="K1043" t="s">
        <v>1250</v>
      </c>
      <c r="L1043" s="28">
        <v>44593</v>
      </c>
      <c r="P1043">
        <v>44.4129</v>
      </c>
      <c r="Q1043">
        <v>40.830800000000004</v>
      </c>
      <c r="R1043">
        <v>0.187085</v>
      </c>
      <c r="T1043">
        <v>14.622529999999999</v>
      </c>
      <c r="V1043">
        <v>1.9323E-2</v>
      </c>
      <c r="W1043">
        <v>2.6426000000000002E-2</v>
      </c>
      <c r="X1043">
        <v>2.8426E-2</v>
      </c>
      <c r="Y1043">
        <v>0.22273299999999999</v>
      </c>
      <c r="Z1043">
        <v>0.25191599999999997</v>
      </c>
      <c r="AA1043">
        <v>100.60209999999999</v>
      </c>
      <c r="AB1043" s="10">
        <v>84.409658862913602</v>
      </c>
      <c r="AD1043">
        <v>-17661</v>
      </c>
      <c r="AE1043">
        <v>7957</v>
      </c>
      <c r="AF1043">
        <v>930</v>
      </c>
      <c r="AO1043">
        <v>0</v>
      </c>
      <c r="AP1043">
        <v>22</v>
      </c>
    </row>
    <row r="1044" spans="1:43" hidden="1" x14ac:dyDescent="0.2">
      <c r="A1044" t="s">
        <v>709</v>
      </c>
      <c r="B1044" t="s">
        <v>1554</v>
      </c>
      <c r="C1044" t="s">
        <v>1248</v>
      </c>
      <c r="D1044" t="s">
        <v>52</v>
      </c>
      <c r="F1044" t="s">
        <v>1771</v>
      </c>
      <c r="G1044" t="s">
        <v>1742</v>
      </c>
      <c r="H1044" t="s">
        <v>1509</v>
      </c>
      <c r="I1044" t="str">
        <f t="shared" si="17"/>
        <v>AZ18 WHT01_Ol_181_prof_2</v>
      </c>
      <c r="K1044" t="s">
        <v>1250</v>
      </c>
      <c r="L1044" s="28">
        <v>44593</v>
      </c>
      <c r="P1044">
        <v>45.676020000000001</v>
      </c>
      <c r="Q1044">
        <v>41.097099999999998</v>
      </c>
      <c r="R1044">
        <v>0.104143</v>
      </c>
      <c r="T1044">
        <v>13.468719999999999</v>
      </c>
      <c r="V1044">
        <v>7.1459999999999996E-3</v>
      </c>
      <c r="W1044">
        <v>1.418E-2</v>
      </c>
      <c r="X1044">
        <v>1.5401E-2</v>
      </c>
      <c r="Y1044">
        <v>0.195137</v>
      </c>
      <c r="Z1044">
        <v>0.31989899999999999</v>
      </c>
      <c r="AA1044">
        <v>100.8977</v>
      </c>
      <c r="AB1044" s="10">
        <v>85.805979740624011</v>
      </c>
      <c r="AD1044">
        <v>-17656</v>
      </c>
      <c r="AE1044">
        <v>7957</v>
      </c>
      <c r="AF1044">
        <v>930</v>
      </c>
      <c r="AO1044">
        <v>0</v>
      </c>
      <c r="AP1044">
        <v>27</v>
      </c>
    </row>
    <row r="1045" spans="1:43" hidden="1" x14ac:dyDescent="0.2">
      <c r="A1045" t="s">
        <v>710</v>
      </c>
      <c r="B1045" t="s">
        <v>1554</v>
      </c>
      <c r="C1045" t="s">
        <v>1248</v>
      </c>
      <c r="D1045" t="s">
        <v>52</v>
      </c>
      <c r="F1045" t="s">
        <v>1771</v>
      </c>
      <c r="G1045" t="s">
        <v>1742</v>
      </c>
      <c r="H1045" t="s">
        <v>1509</v>
      </c>
      <c r="I1045" t="str">
        <f t="shared" si="17"/>
        <v>AZ18 WHT01_Ol_181_prof_2</v>
      </c>
      <c r="K1045" t="s">
        <v>1250</v>
      </c>
      <c r="L1045" s="28">
        <v>44593</v>
      </c>
      <c r="P1045">
        <v>46.863199999999999</v>
      </c>
      <c r="Q1045">
        <v>41.257420000000003</v>
      </c>
      <c r="R1045">
        <v>7.9003000000000004E-2</v>
      </c>
      <c r="T1045">
        <v>12.17563</v>
      </c>
      <c r="V1045">
        <v>4.4140000000000004E-3</v>
      </c>
      <c r="W1045">
        <v>2.0365000000000001E-2</v>
      </c>
      <c r="X1045">
        <v>1.5259999999999999E-2</v>
      </c>
      <c r="Y1045">
        <v>0.17440800000000001</v>
      </c>
      <c r="Z1045">
        <v>0.35531200000000002</v>
      </c>
      <c r="AA1045">
        <v>100.94499999999999</v>
      </c>
      <c r="AB1045" s="10">
        <v>87.279051643251321</v>
      </c>
      <c r="AD1045">
        <v>-17651</v>
      </c>
      <c r="AE1045">
        <v>7957</v>
      </c>
      <c r="AF1045">
        <v>930</v>
      </c>
      <c r="AO1045">
        <v>0</v>
      </c>
      <c r="AP1045">
        <v>32</v>
      </c>
    </row>
    <row r="1046" spans="1:43" hidden="1" x14ac:dyDescent="0.2">
      <c r="A1046" t="s">
        <v>711</v>
      </c>
      <c r="B1046" t="s">
        <v>1554</v>
      </c>
      <c r="C1046" t="s">
        <v>1248</v>
      </c>
      <c r="D1046" t="s">
        <v>52</v>
      </c>
      <c r="F1046" t="s">
        <v>1771</v>
      </c>
      <c r="G1046" t="s">
        <v>1742</v>
      </c>
      <c r="H1046" t="s">
        <v>1509</v>
      </c>
      <c r="I1046" t="str">
        <f t="shared" si="17"/>
        <v>AZ18 WHT01_Ol_181_prof_2</v>
      </c>
      <c r="K1046" t="s">
        <v>1250</v>
      </c>
      <c r="L1046" s="28">
        <v>44593</v>
      </c>
      <c r="P1046">
        <v>47.58784</v>
      </c>
      <c r="Q1046">
        <v>41.346989999999998</v>
      </c>
      <c r="R1046">
        <v>5.806E-2</v>
      </c>
      <c r="T1046">
        <v>11.14466</v>
      </c>
      <c r="V1046">
        <v>6.4669999999999997E-3</v>
      </c>
      <c r="W1046">
        <v>2.2615E-2</v>
      </c>
      <c r="X1046">
        <v>1.3481E-2</v>
      </c>
      <c r="Y1046">
        <v>0.15871199999999999</v>
      </c>
      <c r="Z1046">
        <v>0.365871</v>
      </c>
      <c r="AA1046">
        <v>100.7047</v>
      </c>
      <c r="AB1046" s="10">
        <v>88.387829631468776</v>
      </c>
      <c r="AD1046">
        <v>-17646</v>
      </c>
      <c r="AE1046">
        <v>7957</v>
      </c>
      <c r="AF1046">
        <v>930</v>
      </c>
      <c r="AO1046">
        <v>0</v>
      </c>
      <c r="AP1046">
        <v>37</v>
      </c>
    </row>
    <row r="1047" spans="1:43" hidden="1" x14ac:dyDescent="0.2">
      <c r="A1047" t="s">
        <v>712</v>
      </c>
      <c r="B1047" t="s">
        <v>1554</v>
      </c>
      <c r="C1047" t="s">
        <v>1248</v>
      </c>
      <c r="D1047" t="s">
        <v>52</v>
      </c>
      <c r="F1047" t="s">
        <v>1771</v>
      </c>
      <c r="G1047" t="s">
        <v>1742</v>
      </c>
      <c r="H1047" t="s">
        <v>1509</v>
      </c>
      <c r="I1047" t="str">
        <f t="shared" si="17"/>
        <v>AZ18 WHT01_Ol_181_prof_2</v>
      </c>
      <c r="K1047" t="s">
        <v>1250</v>
      </c>
      <c r="L1047" s="28">
        <v>44593</v>
      </c>
      <c r="P1047">
        <v>48.05827</v>
      </c>
      <c r="Q1047">
        <v>41.736910000000002</v>
      </c>
      <c r="R1047">
        <v>4.6539999999999998E-2</v>
      </c>
      <c r="T1047">
        <v>10.65466</v>
      </c>
      <c r="V1047">
        <v>7.3749999999999996E-3</v>
      </c>
      <c r="W1047">
        <v>1.5675999999999999E-2</v>
      </c>
      <c r="X1047">
        <v>1.5275E-2</v>
      </c>
      <c r="Y1047">
        <v>0.14931</v>
      </c>
      <c r="Z1047">
        <v>0.37562600000000002</v>
      </c>
      <c r="AA1047">
        <v>101.05970000000001</v>
      </c>
      <c r="AB1047" s="10">
        <v>88.938562999751198</v>
      </c>
      <c r="AD1047">
        <v>-17641</v>
      </c>
      <c r="AE1047">
        <v>7957</v>
      </c>
      <c r="AF1047">
        <v>930</v>
      </c>
      <c r="AO1047">
        <v>0</v>
      </c>
      <c r="AP1047">
        <v>42</v>
      </c>
    </row>
    <row r="1048" spans="1:43" hidden="1" x14ac:dyDescent="0.2">
      <c r="A1048" t="s">
        <v>713</v>
      </c>
      <c r="B1048" t="s">
        <v>1554</v>
      </c>
      <c r="C1048" t="s">
        <v>1248</v>
      </c>
      <c r="D1048" t="s">
        <v>52</v>
      </c>
      <c r="F1048" t="s">
        <v>1771</v>
      </c>
      <c r="G1048" t="s">
        <v>1742</v>
      </c>
      <c r="H1048" t="s">
        <v>1509</v>
      </c>
      <c r="I1048" t="str">
        <f t="shared" si="17"/>
        <v>AZ18 WHT01_Ol_181_prof_2</v>
      </c>
      <c r="K1048" t="s">
        <v>1250</v>
      </c>
      <c r="L1048" s="28">
        <v>44593</v>
      </c>
      <c r="P1048">
        <v>48.71125</v>
      </c>
      <c r="Q1048">
        <v>41.45214</v>
      </c>
      <c r="R1048">
        <v>5.9892000000000001E-2</v>
      </c>
      <c r="T1048">
        <v>10.186920000000001</v>
      </c>
      <c r="V1048">
        <v>9.2969999999999997E-3</v>
      </c>
      <c r="W1048">
        <v>2.0056000000000001E-2</v>
      </c>
      <c r="X1048">
        <v>1.1358999999999999E-2</v>
      </c>
      <c r="Y1048">
        <v>0.14202999999999999</v>
      </c>
      <c r="Z1048">
        <v>0.36729099999999998</v>
      </c>
      <c r="AA1048">
        <v>100.9602</v>
      </c>
      <c r="AB1048" s="10">
        <v>89.500058578186852</v>
      </c>
      <c r="AD1048">
        <v>-17636</v>
      </c>
      <c r="AE1048">
        <v>7957</v>
      </c>
      <c r="AF1048">
        <v>930</v>
      </c>
      <c r="AO1048">
        <v>0</v>
      </c>
      <c r="AP1048">
        <v>47</v>
      </c>
    </row>
    <row r="1049" spans="1:43" hidden="1" x14ac:dyDescent="0.2">
      <c r="A1049" t="s">
        <v>714</v>
      </c>
      <c r="B1049" t="s">
        <v>1554</v>
      </c>
      <c r="C1049" t="s">
        <v>1248</v>
      </c>
      <c r="D1049" t="s">
        <v>52</v>
      </c>
      <c r="F1049" t="s">
        <v>1771</v>
      </c>
      <c r="G1049" t="s">
        <v>1742</v>
      </c>
      <c r="H1049" t="s">
        <v>1509</v>
      </c>
      <c r="I1049" t="str">
        <f t="shared" si="17"/>
        <v>AZ18 WHT01_Ol_181_prof_2</v>
      </c>
      <c r="K1049" t="s">
        <v>1250</v>
      </c>
      <c r="L1049" s="28">
        <v>44593</v>
      </c>
      <c r="P1049">
        <v>48.655369999999998</v>
      </c>
      <c r="Q1049">
        <v>41.57508</v>
      </c>
      <c r="R1049">
        <v>5.8971000000000003E-2</v>
      </c>
      <c r="T1049">
        <v>9.9704110000000004</v>
      </c>
      <c r="V1049">
        <v>8.6320000000000008E-3</v>
      </c>
      <c r="W1049">
        <v>1.3875E-2</v>
      </c>
      <c r="X1049">
        <v>1.2219000000000001E-2</v>
      </c>
      <c r="Y1049">
        <v>0.14679300000000001</v>
      </c>
      <c r="Z1049">
        <v>0.38112800000000002</v>
      </c>
      <c r="AA1049">
        <v>100.82250000000001</v>
      </c>
      <c r="AB1049" s="10">
        <v>89.689625268316945</v>
      </c>
      <c r="AD1049">
        <v>-17631</v>
      </c>
      <c r="AE1049">
        <v>7957</v>
      </c>
      <c r="AF1049">
        <v>930</v>
      </c>
      <c r="AO1049">
        <v>0</v>
      </c>
      <c r="AP1049">
        <v>52</v>
      </c>
    </row>
    <row r="1050" spans="1:43" hidden="1" x14ac:dyDescent="0.2">
      <c r="A1050" t="s">
        <v>715</v>
      </c>
      <c r="B1050" t="s">
        <v>1554</v>
      </c>
      <c r="C1050" t="s">
        <v>1248</v>
      </c>
      <c r="D1050" t="s">
        <v>52</v>
      </c>
      <c r="F1050" t="s">
        <v>1771</v>
      </c>
      <c r="G1050" t="s">
        <v>1742</v>
      </c>
      <c r="H1050" t="s">
        <v>1509</v>
      </c>
      <c r="I1050" t="str">
        <f t="shared" si="17"/>
        <v>AZ18 WHT01_Ol_181_prof_2</v>
      </c>
      <c r="K1050" t="s">
        <v>1250</v>
      </c>
      <c r="L1050" s="28">
        <v>44593</v>
      </c>
      <c r="P1050">
        <v>48.599890000000002</v>
      </c>
      <c r="Q1050">
        <v>41.65166</v>
      </c>
      <c r="R1050">
        <v>4.5234999999999997E-2</v>
      </c>
      <c r="T1050">
        <v>10.16639</v>
      </c>
      <c r="V1050">
        <v>1.2034E-2</v>
      </c>
      <c r="W1050">
        <v>2.1913999999999999E-2</v>
      </c>
      <c r="X1050">
        <v>1.4704999999999999E-2</v>
      </c>
      <c r="Y1050">
        <v>0.14847099999999999</v>
      </c>
      <c r="Z1050">
        <v>0.38483699999999998</v>
      </c>
      <c r="AA1050">
        <v>101.04519999999999</v>
      </c>
      <c r="AB1050" s="10">
        <v>89.497502849094772</v>
      </c>
      <c r="AD1050">
        <v>-17626</v>
      </c>
      <c r="AE1050">
        <v>7957</v>
      </c>
      <c r="AF1050">
        <v>930</v>
      </c>
      <c r="AO1050">
        <v>0</v>
      </c>
      <c r="AP1050">
        <v>57</v>
      </c>
    </row>
    <row r="1051" spans="1:43" hidden="1" x14ac:dyDescent="0.2">
      <c r="A1051" t="s">
        <v>716</v>
      </c>
      <c r="B1051" t="s">
        <v>1554</v>
      </c>
      <c r="C1051" t="s">
        <v>1248</v>
      </c>
      <c r="D1051" t="s">
        <v>52</v>
      </c>
      <c r="F1051" t="s">
        <v>1771</v>
      </c>
      <c r="G1051" t="s">
        <v>1742</v>
      </c>
      <c r="H1051" t="s">
        <v>1509</v>
      </c>
      <c r="I1051" t="str">
        <f t="shared" si="17"/>
        <v>AZ18 WHT01_Ol_181_prof_2</v>
      </c>
      <c r="K1051" t="s">
        <v>1250</v>
      </c>
      <c r="L1051" s="28">
        <v>44593</v>
      </c>
      <c r="P1051">
        <v>48.838909999999998</v>
      </c>
      <c r="Q1051">
        <v>41.373220000000003</v>
      </c>
      <c r="R1051">
        <v>5.5458E-2</v>
      </c>
      <c r="T1051">
        <v>10.2135</v>
      </c>
      <c r="V1051">
        <v>2.0492E-2</v>
      </c>
      <c r="W1051">
        <v>2.1958999999999999E-2</v>
      </c>
      <c r="X1051">
        <v>1.4427000000000001E-2</v>
      </c>
      <c r="Y1051">
        <v>0.145289</v>
      </c>
      <c r="Z1051">
        <v>0.37871300000000002</v>
      </c>
      <c r="AA1051">
        <v>101.062</v>
      </c>
      <c r="AB1051" s="10">
        <v>89.500162152851843</v>
      </c>
      <c r="AD1051">
        <v>-17621</v>
      </c>
      <c r="AE1051">
        <v>7957</v>
      </c>
      <c r="AF1051">
        <v>930</v>
      </c>
      <c r="AO1051">
        <v>0</v>
      </c>
      <c r="AP1051">
        <v>62</v>
      </c>
      <c r="AQ1051" t="s">
        <v>53</v>
      </c>
    </row>
    <row r="1052" spans="1:43" hidden="1" x14ac:dyDescent="0.2">
      <c r="A1052" t="s">
        <v>717</v>
      </c>
      <c r="B1052" t="s">
        <v>1554</v>
      </c>
      <c r="C1052" t="s">
        <v>1248</v>
      </c>
      <c r="D1052" t="s">
        <v>52</v>
      </c>
      <c r="F1052" t="s">
        <v>1771</v>
      </c>
      <c r="G1052" t="s">
        <v>1742</v>
      </c>
      <c r="H1052" t="s">
        <v>1509</v>
      </c>
      <c r="I1052" t="str">
        <f t="shared" si="17"/>
        <v>AZ18 WHT01_Ol_181_prof_2</v>
      </c>
      <c r="K1052" t="s">
        <v>1250</v>
      </c>
      <c r="L1052" s="28">
        <v>44593</v>
      </c>
      <c r="P1052">
        <v>49.0471</v>
      </c>
      <c r="Q1052">
        <v>41.748600000000003</v>
      </c>
      <c r="R1052">
        <v>4.9482999999999999E-2</v>
      </c>
      <c r="T1052">
        <v>10.075900000000001</v>
      </c>
      <c r="V1052">
        <v>2.5568E-2</v>
      </c>
      <c r="W1052">
        <v>2.0745E-2</v>
      </c>
      <c r="X1052">
        <v>1.5764E-2</v>
      </c>
      <c r="Y1052">
        <v>0.14946599999999999</v>
      </c>
      <c r="Z1052">
        <v>0.377967</v>
      </c>
      <c r="AA1052">
        <v>101.5106</v>
      </c>
      <c r="AB1052" s="10">
        <v>89.666423628881546</v>
      </c>
      <c r="AD1052">
        <v>-17616</v>
      </c>
      <c r="AE1052">
        <v>7957</v>
      </c>
      <c r="AF1052">
        <v>930</v>
      </c>
      <c r="AO1052">
        <v>0</v>
      </c>
      <c r="AP1052">
        <v>67</v>
      </c>
      <c r="AQ1052" t="s">
        <v>53</v>
      </c>
    </row>
    <row r="1053" spans="1:43" hidden="1" x14ac:dyDescent="0.2">
      <c r="A1053" t="s">
        <v>718</v>
      </c>
      <c r="B1053" t="s">
        <v>1554</v>
      </c>
      <c r="C1053" t="s">
        <v>1248</v>
      </c>
      <c r="D1053" t="s">
        <v>52</v>
      </c>
      <c r="F1053" t="s">
        <v>1771</v>
      </c>
      <c r="G1053" t="s">
        <v>1742</v>
      </c>
      <c r="H1053" t="s">
        <v>1509</v>
      </c>
      <c r="I1053" t="str">
        <f t="shared" si="17"/>
        <v>AZ18 WHT01_Ol_181_prof_2</v>
      </c>
      <c r="K1053" t="s">
        <v>1250</v>
      </c>
      <c r="L1053" s="28">
        <v>44593</v>
      </c>
      <c r="P1053">
        <v>48.84948</v>
      </c>
      <c r="Q1053">
        <v>41.45364</v>
      </c>
      <c r="R1053">
        <v>4.5369E-2</v>
      </c>
      <c r="T1053">
        <v>10.20919</v>
      </c>
      <c r="V1053">
        <v>6.4679999999999998E-3</v>
      </c>
      <c r="W1053">
        <v>1.5672999999999999E-2</v>
      </c>
      <c r="X1053">
        <v>1.1651999999999999E-2</v>
      </c>
      <c r="Y1053">
        <v>0.15285899999999999</v>
      </c>
      <c r="Z1053">
        <v>0.38815699999999997</v>
      </c>
      <c r="AA1053">
        <v>101.13249999999999</v>
      </c>
      <c r="AB1053" s="10">
        <v>89.506159394227694</v>
      </c>
      <c r="AD1053">
        <v>-17611</v>
      </c>
      <c r="AE1053">
        <v>7957</v>
      </c>
      <c r="AF1053">
        <v>930</v>
      </c>
      <c r="AO1053">
        <v>0</v>
      </c>
      <c r="AP1053">
        <v>72</v>
      </c>
      <c r="AQ1053" t="s">
        <v>53</v>
      </c>
    </row>
    <row r="1054" spans="1:43" hidden="1" x14ac:dyDescent="0.2">
      <c r="A1054" t="s">
        <v>719</v>
      </c>
      <c r="B1054" t="s">
        <v>1554</v>
      </c>
      <c r="C1054" t="s">
        <v>1248</v>
      </c>
      <c r="D1054" t="s">
        <v>52</v>
      </c>
      <c r="F1054" t="s">
        <v>1771</v>
      </c>
      <c r="G1054" t="s">
        <v>1742</v>
      </c>
      <c r="H1054" t="s">
        <v>1509</v>
      </c>
      <c r="I1054" t="str">
        <f t="shared" si="17"/>
        <v>AZ18 WHT01_Ol_181_prof_2</v>
      </c>
      <c r="K1054" t="s">
        <v>1250</v>
      </c>
      <c r="L1054" s="28">
        <v>44593</v>
      </c>
      <c r="P1054">
        <v>48.957940000000001</v>
      </c>
      <c r="Q1054">
        <v>41.37997</v>
      </c>
      <c r="R1054">
        <v>5.3940000000000002E-2</v>
      </c>
      <c r="T1054">
        <v>10.217610000000001</v>
      </c>
      <c r="V1054">
        <v>9.3489999999999997E-3</v>
      </c>
      <c r="W1054">
        <v>1.8574E-2</v>
      </c>
      <c r="X1054">
        <v>1.4853E-2</v>
      </c>
      <c r="Y1054">
        <v>0.144929</v>
      </c>
      <c r="Z1054">
        <v>0.38467299999999999</v>
      </c>
      <c r="AA1054">
        <v>101.1818</v>
      </c>
      <c r="AB1054" s="10">
        <v>89.519244624509042</v>
      </c>
      <c r="AD1054">
        <v>-17606</v>
      </c>
      <c r="AE1054">
        <v>7957</v>
      </c>
      <c r="AF1054">
        <v>930</v>
      </c>
      <c r="AO1054">
        <v>0</v>
      </c>
      <c r="AP1054">
        <v>77</v>
      </c>
      <c r="AQ1054" t="s">
        <v>53</v>
      </c>
    </row>
    <row r="1055" spans="1:43" hidden="1" x14ac:dyDescent="0.2">
      <c r="A1055" t="s">
        <v>720</v>
      </c>
      <c r="B1055" t="s">
        <v>1554</v>
      </c>
      <c r="C1055" t="s">
        <v>1248</v>
      </c>
      <c r="D1055" t="s">
        <v>52</v>
      </c>
      <c r="F1055" t="s">
        <v>1771</v>
      </c>
      <c r="G1055" t="s">
        <v>1742</v>
      </c>
      <c r="H1055" t="s">
        <v>1509</v>
      </c>
      <c r="I1055" t="str">
        <f t="shared" si="17"/>
        <v>AZ18 WHT01_Ol_181_prof_2</v>
      </c>
      <c r="K1055" t="s">
        <v>1250</v>
      </c>
      <c r="L1055" s="28">
        <v>44593</v>
      </c>
      <c r="P1055">
        <v>48.941499999999998</v>
      </c>
      <c r="Q1055">
        <v>41.270719999999997</v>
      </c>
      <c r="R1055">
        <v>5.5906999999999998E-2</v>
      </c>
      <c r="T1055">
        <v>10.04766</v>
      </c>
      <c r="V1055">
        <v>8.2950000000000003E-3</v>
      </c>
      <c r="W1055">
        <v>1.6659E-2</v>
      </c>
      <c r="X1055">
        <v>1.1247E-2</v>
      </c>
      <c r="Y1055">
        <v>0.149011</v>
      </c>
      <c r="Z1055">
        <v>0.38617800000000002</v>
      </c>
      <c r="AA1055">
        <v>100.88720000000001</v>
      </c>
      <c r="AB1055" s="10">
        <v>89.672467090950462</v>
      </c>
      <c r="AD1055">
        <v>-17601</v>
      </c>
      <c r="AE1055">
        <v>7957</v>
      </c>
      <c r="AF1055">
        <v>930</v>
      </c>
      <c r="AO1055">
        <v>0</v>
      </c>
      <c r="AP1055">
        <v>82</v>
      </c>
      <c r="AQ1055" t="s">
        <v>53</v>
      </c>
    </row>
    <row r="1056" spans="1:43" hidden="1" x14ac:dyDescent="0.2">
      <c r="A1056" t="s">
        <v>721</v>
      </c>
      <c r="B1056" t="s">
        <v>1554</v>
      </c>
      <c r="C1056" t="s">
        <v>1248</v>
      </c>
      <c r="D1056" t="s">
        <v>52</v>
      </c>
      <c r="F1056" t="s">
        <v>1771</v>
      </c>
      <c r="G1056" t="s">
        <v>1742</v>
      </c>
      <c r="H1056" t="s">
        <v>1509</v>
      </c>
      <c r="I1056" t="str">
        <f t="shared" si="17"/>
        <v>AZ18 WHT01_Ol_181_prof_2</v>
      </c>
      <c r="K1056" t="s">
        <v>1250</v>
      </c>
      <c r="L1056" s="28">
        <v>44593</v>
      </c>
      <c r="P1056">
        <v>48.763590000000001</v>
      </c>
      <c r="Q1056">
        <v>41.525730000000003</v>
      </c>
      <c r="R1056">
        <v>5.5884999999999997E-2</v>
      </c>
      <c r="T1056">
        <v>9.8291470000000007</v>
      </c>
      <c r="V1056">
        <v>7.509E-3</v>
      </c>
      <c r="W1056">
        <v>1.7024000000000001E-2</v>
      </c>
      <c r="X1056">
        <v>1.4031999999999999E-2</v>
      </c>
      <c r="Y1056">
        <v>0.15036099999999999</v>
      </c>
      <c r="Z1056">
        <v>0.375504</v>
      </c>
      <c r="AA1056">
        <v>100.7388</v>
      </c>
      <c r="AB1056" s="10">
        <v>89.841129955402295</v>
      </c>
      <c r="AD1056">
        <v>-17596</v>
      </c>
      <c r="AE1056">
        <v>7957</v>
      </c>
      <c r="AF1056">
        <v>930</v>
      </c>
      <c r="AO1056">
        <v>0</v>
      </c>
      <c r="AP1056">
        <v>87</v>
      </c>
      <c r="AQ1056" t="s">
        <v>53</v>
      </c>
    </row>
    <row r="1057" spans="1:43" hidden="1" x14ac:dyDescent="0.2">
      <c r="A1057" t="s">
        <v>722</v>
      </c>
      <c r="B1057" t="s">
        <v>1554</v>
      </c>
      <c r="C1057" t="s">
        <v>1248</v>
      </c>
      <c r="D1057" t="s">
        <v>52</v>
      </c>
      <c r="F1057" t="s">
        <v>1771</v>
      </c>
      <c r="G1057" t="s">
        <v>1742</v>
      </c>
      <c r="H1057" t="s">
        <v>1509</v>
      </c>
      <c r="I1057" t="str">
        <f t="shared" si="17"/>
        <v>AZ18 WHT01_Ol_181_prof_2</v>
      </c>
      <c r="K1057" t="s">
        <v>1250</v>
      </c>
      <c r="L1057" s="28">
        <v>44593</v>
      </c>
      <c r="P1057">
        <v>48.903840000000002</v>
      </c>
      <c r="Q1057">
        <v>41.641120000000001</v>
      </c>
      <c r="R1057">
        <v>5.7912999999999999E-2</v>
      </c>
      <c r="T1057">
        <v>10.159520000000001</v>
      </c>
      <c r="V1057">
        <v>8.2920000000000008E-3</v>
      </c>
      <c r="W1057">
        <v>1.7788000000000002E-2</v>
      </c>
      <c r="X1057">
        <v>1.3512E-2</v>
      </c>
      <c r="Y1057">
        <v>0.147843</v>
      </c>
      <c r="Z1057">
        <v>0.38049100000000002</v>
      </c>
      <c r="AA1057">
        <v>101.33029999999999</v>
      </c>
      <c r="AB1057" s="10">
        <v>89.562285261546492</v>
      </c>
      <c r="AD1057">
        <v>-17591</v>
      </c>
      <c r="AE1057">
        <v>7957</v>
      </c>
      <c r="AF1057">
        <v>930</v>
      </c>
      <c r="AO1057">
        <v>0</v>
      </c>
      <c r="AP1057">
        <v>92</v>
      </c>
      <c r="AQ1057" t="s">
        <v>53</v>
      </c>
    </row>
    <row r="1058" spans="1:43" hidden="1" x14ac:dyDescent="0.2">
      <c r="A1058" t="s">
        <v>723</v>
      </c>
      <c r="B1058" t="s">
        <v>1554</v>
      </c>
      <c r="C1058" t="s">
        <v>1248</v>
      </c>
      <c r="D1058" t="s">
        <v>52</v>
      </c>
      <c r="F1058" t="s">
        <v>1771</v>
      </c>
      <c r="G1058" t="s">
        <v>1742</v>
      </c>
      <c r="H1058" t="s">
        <v>1509</v>
      </c>
      <c r="I1058" t="str">
        <f t="shared" si="17"/>
        <v>AZ18 WHT01_Ol_181_prof_2</v>
      </c>
      <c r="K1058" t="s">
        <v>1250</v>
      </c>
      <c r="L1058" s="28">
        <v>44593</v>
      </c>
      <c r="P1058">
        <v>49.222090000000001</v>
      </c>
      <c r="Q1058">
        <v>41.43215</v>
      </c>
      <c r="R1058">
        <v>5.0812999999999997E-2</v>
      </c>
      <c r="T1058">
        <v>9.9214319999999994</v>
      </c>
      <c r="V1058">
        <v>8.6840000000000007E-3</v>
      </c>
      <c r="W1058">
        <v>2.0674000000000001E-2</v>
      </c>
      <c r="X1058">
        <v>1.1403E-2</v>
      </c>
      <c r="Y1058">
        <v>0.15104600000000001</v>
      </c>
      <c r="Z1058">
        <v>0.370506</v>
      </c>
      <c r="AA1058">
        <v>101.1888</v>
      </c>
      <c r="AB1058" s="10">
        <v>89.841255779973451</v>
      </c>
      <c r="AD1058">
        <v>-17586</v>
      </c>
      <c r="AE1058">
        <v>7957</v>
      </c>
      <c r="AF1058">
        <v>930</v>
      </c>
      <c r="AO1058">
        <v>0</v>
      </c>
      <c r="AP1058">
        <v>97</v>
      </c>
      <c r="AQ1058" t="s">
        <v>53</v>
      </c>
    </row>
    <row r="1059" spans="1:43" hidden="1" x14ac:dyDescent="0.2">
      <c r="A1059" t="s">
        <v>724</v>
      </c>
      <c r="B1059" t="s">
        <v>1554</v>
      </c>
      <c r="C1059" t="s">
        <v>1248</v>
      </c>
      <c r="D1059" t="s">
        <v>52</v>
      </c>
      <c r="F1059" t="s">
        <v>1771</v>
      </c>
      <c r="G1059" t="s">
        <v>1742</v>
      </c>
      <c r="H1059" t="s">
        <v>1509</v>
      </c>
      <c r="I1059" t="str">
        <f t="shared" si="17"/>
        <v>AZ18 WHT01_Ol_181_prof_2</v>
      </c>
      <c r="K1059" t="s">
        <v>1250</v>
      </c>
      <c r="L1059" s="28">
        <v>44593</v>
      </c>
      <c r="P1059">
        <v>48.787390000000002</v>
      </c>
      <c r="Q1059">
        <v>41.25367</v>
      </c>
      <c r="R1059">
        <v>4.9813000000000003E-2</v>
      </c>
      <c r="T1059">
        <v>10.15756</v>
      </c>
      <c r="V1059">
        <v>8.6169999999999997E-3</v>
      </c>
      <c r="W1059">
        <v>1.5436999999999999E-2</v>
      </c>
      <c r="X1059">
        <v>1.1228E-2</v>
      </c>
      <c r="Y1059">
        <v>0.14713499999999999</v>
      </c>
      <c r="Z1059">
        <v>0.38383200000000001</v>
      </c>
      <c r="AA1059">
        <v>100.8147</v>
      </c>
      <c r="AB1059" s="10">
        <v>89.541782949207487</v>
      </c>
      <c r="AD1059">
        <v>-17581</v>
      </c>
      <c r="AE1059">
        <v>7957</v>
      </c>
      <c r="AF1059">
        <v>930</v>
      </c>
      <c r="AO1059">
        <v>0</v>
      </c>
      <c r="AP1059">
        <v>102</v>
      </c>
      <c r="AQ1059" t="s">
        <v>53</v>
      </c>
    </row>
    <row r="1060" spans="1:43" hidden="1" x14ac:dyDescent="0.2">
      <c r="A1060" t="s">
        <v>725</v>
      </c>
      <c r="B1060" t="s">
        <v>1554</v>
      </c>
      <c r="C1060" t="s">
        <v>1248</v>
      </c>
      <c r="D1060" t="s">
        <v>52</v>
      </c>
      <c r="F1060" t="s">
        <v>1771</v>
      </c>
      <c r="G1060" t="s">
        <v>1742</v>
      </c>
      <c r="H1060" t="s">
        <v>1509</v>
      </c>
      <c r="I1060" t="str">
        <f t="shared" si="17"/>
        <v>AZ18 WHT01_Ol_181_prof_2</v>
      </c>
      <c r="K1060" t="s">
        <v>1250</v>
      </c>
      <c r="L1060" s="28">
        <v>44593</v>
      </c>
      <c r="P1060">
        <v>48.882939999999998</v>
      </c>
      <c r="Q1060">
        <v>41.578319999999998</v>
      </c>
      <c r="R1060">
        <v>5.4030000000000002E-2</v>
      </c>
      <c r="T1060">
        <v>10.052250000000001</v>
      </c>
      <c r="V1060">
        <v>7.1780000000000004E-3</v>
      </c>
      <c r="W1060">
        <v>1.4121999999999999E-2</v>
      </c>
      <c r="X1060">
        <v>1.3294E-2</v>
      </c>
      <c r="Y1060">
        <v>0.14725099999999999</v>
      </c>
      <c r="Z1060">
        <v>0.38332100000000002</v>
      </c>
      <c r="AA1060">
        <v>101.1327</v>
      </c>
      <c r="AB1060" s="10">
        <v>89.657132544027235</v>
      </c>
      <c r="AD1060">
        <v>-17569.8</v>
      </c>
      <c r="AE1060">
        <v>7957</v>
      </c>
      <c r="AF1060">
        <v>930</v>
      </c>
      <c r="AO1060">
        <v>0</v>
      </c>
      <c r="AP1060">
        <v>113.20000000000073</v>
      </c>
      <c r="AQ1060" t="s">
        <v>53</v>
      </c>
    </row>
    <row r="1061" spans="1:43" hidden="1" x14ac:dyDescent="0.2">
      <c r="A1061" t="s">
        <v>726</v>
      </c>
      <c r="B1061" t="s">
        <v>1554</v>
      </c>
      <c r="C1061" t="s">
        <v>1248</v>
      </c>
      <c r="D1061" t="s">
        <v>52</v>
      </c>
      <c r="F1061" t="s">
        <v>1771</v>
      </c>
      <c r="G1061" t="s">
        <v>1742</v>
      </c>
      <c r="H1061" t="s">
        <v>1509</v>
      </c>
      <c r="I1061" t="str">
        <f t="shared" si="17"/>
        <v>AZ18 WHT01_Ol_181_prof_2</v>
      </c>
      <c r="K1061" t="s">
        <v>1250</v>
      </c>
      <c r="L1061" s="28">
        <v>44593</v>
      </c>
      <c r="P1061">
        <v>49.0167</v>
      </c>
      <c r="Q1061">
        <v>41.377369999999999</v>
      </c>
      <c r="R1061">
        <v>4.4725000000000001E-2</v>
      </c>
      <c r="T1061">
        <v>10.00709</v>
      </c>
      <c r="V1061">
        <v>7.7330000000000003E-3</v>
      </c>
      <c r="W1061">
        <v>1.5609E-2</v>
      </c>
      <c r="X1061">
        <v>1.1967999999999999E-2</v>
      </c>
      <c r="Y1061">
        <v>0.146783</v>
      </c>
      <c r="Z1061">
        <v>0.38156000000000001</v>
      </c>
      <c r="AA1061">
        <v>101.0095</v>
      </c>
      <c r="AB1061" s="10">
        <v>89.724032575716123</v>
      </c>
      <c r="AD1061">
        <v>-17558.599999999999</v>
      </c>
      <c r="AE1061">
        <v>7957</v>
      </c>
      <c r="AF1061">
        <v>930</v>
      </c>
      <c r="AO1061">
        <v>0</v>
      </c>
      <c r="AP1061">
        <v>124.40000000000146</v>
      </c>
      <c r="AQ1061" t="s">
        <v>53</v>
      </c>
    </row>
    <row r="1062" spans="1:43" hidden="1" x14ac:dyDescent="0.2">
      <c r="A1062" t="s">
        <v>727</v>
      </c>
      <c r="B1062" t="s">
        <v>1554</v>
      </c>
      <c r="C1062" t="s">
        <v>1248</v>
      </c>
      <c r="D1062" t="s">
        <v>52</v>
      </c>
      <c r="F1062" t="s">
        <v>1771</v>
      </c>
      <c r="G1062" t="s">
        <v>1742</v>
      </c>
      <c r="H1062" t="s">
        <v>1509</v>
      </c>
      <c r="I1062" t="str">
        <f t="shared" si="17"/>
        <v>AZ18 WHT01_Ol_181_prof_2</v>
      </c>
      <c r="K1062" t="s">
        <v>1250</v>
      </c>
      <c r="L1062" s="28">
        <v>44593</v>
      </c>
      <c r="P1062">
        <v>48.896560000000001</v>
      </c>
      <c r="Q1062">
        <v>41.395789999999998</v>
      </c>
      <c r="R1062">
        <v>5.5531999999999998E-2</v>
      </c>
      <c r="T1062">
        <v>10.32831</v>
      </c>
      <c r="V1062">
        <v>7.7910000000000002E-3</v>
      </c>
      <c r="W1062">
        <v>1.6589E-2</v>
      </c>
      <c r="X1062">
        <v>1.2690999999999999E-2</v>
      </c>
      <c r="Y1062">
        <v>0.146589</v>
      </c>
      <c r="Z1062">
        <v>0.38346000000000002</v>
      </c>
      <c r="AA1062">
        <v>101.2433</v>
      </c>
      <c r="AB1062" s="10">
        <v>89.405838368274232</v>
      </c>
      <c r="AD1062">
        <v>-17547.3</v>
      </c>
      <c r="AE1062">
        <v>7957</v>
      </c>
      <c r="AF1062">
        <v>930</v>
      </c>
      <c r="AO1062">
        <v>0</v>
      </c>
      <c r="AP1062">
        <v>135.70000000000073</v>
      </c>
      <c r="AQ1062" t="s">
        <v>53</v>
      </c>
    </row>
    <row r="1063" spans="1:43" hidden="1" x14ac:dyDescent="0.2">
      <c r="A1063" t="s">
        <v>728</v>
      </c>
      <c r="B1063" t="s">
        <v>1554</v>
      </c>
      <c r="C1063" t="s">
        <v>1248</v>
      </c>
      <c r="D1063" t="s">
        <v>52</v>
      </c>
      <c r="F1063" t="s">
        <v>1771</v>
      </c>
      <c r="G1063" t="s">
        <v>1742</v>
      </c>
      <c r="H1063" t="s">
        <v>1509</v>
      </c>
      <c r="I1063" t="str">
        <f t="shared" si="17"/>
        <v>AZ18 WHT01_Ol_181_prof_2</v>
      </c>
      <c r="K1063" t="s">
        <v>1250</v>
      </c>
      <c r="L1063" s="28">
        <v>44593</v>
      </c>
      <c r="P1063">
        <v>48.94135</v>
      </c>
      <c r="Q1063">
        <v>41.140790000000003</v>
      </c>
      <c r="R1063">
        <v>5.9436000000000003E-2</v>
      </c>
      <c r="T1063">
        <v>9.9822939999999996</v>
      </c>
      <c r="V1063">
        <v>6.7140000000000003E-3</v>
      </c>
      <c r="W1063">
        <v>1.7836000000000001E-2</v>
      </c>
      <c r="X1063">
        <v>1.0624E-2</v>
      </c>
      <c r="Y1063">
        <v>0.15152399999999999</v>
      </c>
      <c r="Z1063">
        <v>0.38311099999999998</v>
      </c>
      <c r="AA1063">
        <v>100.69370000000001</v>
      </c>
      <c r="AB1063" s="10">
        <v>89.732725576735817</v>
      </c>
      <c r="AD1063">
        <v>-17536.099999999999</v>
      </c>
      <c r="AE1063">
        <v>7957</v>
      </c>
      <c r="AF1063">
        <v>930</v>
      </c>
      <c r="AO1063">
        <v>0</v>
      </c>
      <c r="AP1063">
        <v>146.90000000000146</v>
      </c>
      <c r="AQ1063" t="s">
        <v>53</v>
      </c>
    </row>
    <row r="1064" spans="1:43" hidden="1" x14ac:dyDescent="0.2">
      <c r="A1064" t="s">
        <v>729</v>
      </c>
      <c r="B1064" t="s">
        <v>1554</v>
      </c>
      <c r="C1064" t="s">
        <v>1248</v>
      </c>
      <c r="D1064" t="s">
        <v>52</v>
      </c>
      <c r="F1064" t="s">
        <v>1771</v>
      </c>
      <c r="G1064" t="s">
        <v>1742</v>
      </c>
      <c r="H1064" t="s">
        <v>1509</v>
      </c>
      <c r="I1064" t="str">
        <f t="shared" si="17"/>
        <v>AZ18 WHT01_Ol_181_prof_2</v>
      </c>
      <c r="K1064" t="s">
        <v>1250</v>
      </c>
      <c r="L1064" s="28">
        <v>44593</v>
      </c>
      <c r="P1064">
        <v>49.259010000000004</v>
      </c>
      <c r="Q1064">
        <v>41.311900000000001</v>
      </c>
      <c r="R1064">
        <v>5.6777000000000001E-2</v>
      </c>
      <c r="T1064">
        <v>10.148</v>
      </c>
      <c r="V1064">
        <v>5.679E-3</v>
      </c>
      <c r="W1064">
        <v>2.0157999999999999E-2</v>
      </c>
      <c r="X1064">
        <v>8.3979999999999992E-3</v>
      </c>
      <c r="Y1064">
        <v>0.150563</v>
      </c>
      <c r="Z1064">
        <v>0.38737700000000003</v>
      </c>
      <c r="AA1064">
        <v>101.3479</v>
      </c>
      <c r="AB1064" s="10">
        <v>89.640283878230449</v>
      </c>
      <c r="AD1064">
        <v>-17524.900000000001</v>
      </c>
      <c r="AE1064">
        <v>7957</v>
      </c>
      <c r="AF1064">
        <v>930</v>
      </c>
      <c r="AO1064">
        <v>0</v>
      </c>
      <c r="AP1064">
        <v>158.09999999999854</v>
      </c>
      <c r="AQ1064" t="s">
        <v>53</v>
      </c>
    </row>
    <row r="1065" spans="1:43" hidden="1" x14ac:dyDescent="0.2">
      <c r="A1065" t="s">
        <v>730</v>
      </c>
      <c r="B1065" t="s">
        <v>1554</v>
      </c>
      <c r="C1065" t="s">
        <v>1248</v>
      </c>
      <c r="D1065" t="s">
        <v>52</v>
      </c>
      <c r="F1065" t="s">
        <v>1771</v>
      </c>
      <c r="G1065" t="s">
        <v>1742</v>
      </c>
      <c r="H1065" t="s">
        <v>1509</v>
      </c>
      <c r="I1065" t="str">
        <f t="shared" si="17"/>
        <v>AZ18 WHT01_Ol_181_prof_2</v>
      </c>
      <c r="K1065" t="s">
        <v>1250</v>
      </c>
      <c r="L1065" s="28">
        <v>44593</v>
      </c>
      <c r="P1065">
        <v>49.317610000000002</v>
      </c>
      <c r="Q1065">
        <v>41.395530000000001</v>
      </c>
      <c r="R1065">
        <v>5.4642999999999997E-2</v>
      </c>
      <c r="T1065">
        <v>10.10704</v>
      </c>
      <c r="V1065">
        <v>7.8019999999999999E-3</v>
      </c>
      <c r="W1065">
        <v>1.9591000000000001E-2</v>
      </c>
      <c r="X1065">
        <v>1.507E-2</v>
      </c>
      <c r="Y1065">
        <v>0.15410299999999999</v>
      </c>
      <c r="Z1065">
        <v>0.37351699999999999</v>
      </c>
      <c r="AA1065">
        <v>101.4449</v>
      </c>
      <c r="AB1065" s="10">
        <v>89.688779373515317</v>
      </c>
      <c r="AD1065">
        <v>-17513.7</v>
      </c>
      <c r="AE1065">
        <v>7957</v>
      </c>
      <c r="AF1065">
        <v>930</v>
      </c>
      <c r="AO1065">
        <v>0</v>
      </c>
      <c r="AP1065">
        <v>169.29999999999927</v>
      </c>
      <c r="AQ1065" t="s">
        <v>53</v>
      </c>
    </row>
    <row r="1066" spans="1:43" hidden="1" x14ac:dyDescent="0.2">
      <c r="A1066" t="s">
        <v>731</v>
      </c>
      <c r="B1066" t="s">
        <v>1554</v>
      </c>
      <c r="C1066" t="s">
        <v>1248</v>
      </c>
      <c r="D1066" t="s">
        <v>52</v>
      </c>
      <c r="F1066" t="s">
        <v>1771</v>
      </c>
      <c r="G1066" t="s">
        <v>1742</v>
      </c>
      <c r="H1066" t="s">
        <v>1509</v>
      </c>
      <c r="I1066" t="str">
        <f t="shared" si="17"/>
        <v>AZ18 WHT01_Ol_181_prof_2</v>
      </c>
      <c r="K1066" t="s">
        <v>1250</v>
      </c>
      <c r="L1066" s="28">
        <v>44593</v>
      </c>
      <c r="P1066">
        <v>49.333399999999997</v>
      </c>
      <c r="Q1066">
        <v>41.146920000000001</v>
      </c>
      <c r="R1066">
        <v>4.7404000000000002E-2</v>
      </c>
      <c r="T1066">
        <v>10.06143</v>
      </c>
      <c r="V1066">
        <v>8.4519999999999994E-3</v>
      </c>
      <c r="W1066">
        <v>1.6049000000000001E-2</v>
      </c>
      <c r="X1066">
        <v>1.4267999999999999E-2</v>
      </c>
      <c r="Y1066">
        <v>0.147949</v>
      </c>
      <c r="Z1066">
        <v>0.38456299999999999</v>
      </c>
      <c r="AA1066">
        <v>101.1604</v>
      </c>
      <c r="AB1066" s="10">
        <v>89.733476416584537</v>
      </c>
      <c r="AC1066" s="10"/>
      <c r="AD1066">
        <v>-17502.5</v>
      </c>
      <c r="AE1066">
        <v>7957</v>
      </c>
      <c r="AF1066">
        <v>930</v>
      </c>
      <c r="AO1066">
        <v>0</v>
      </c>
      <c r="AP1066">
        <v>180.5</v>
      </c>
      <c r="AQ1066" t="s">
        <v>53</v>
      </c>
    </row>
    <row r="1067" spans="1:43" hidden="1" x14ac:dyDescent="0.2">
      <c r="A1067" t="s">
        <v>732</v>
      </c>
      <c r="B1067" t="s">
        <v>1554</v>
      </c>
      <c r="C1067" t="s">
        <v>1248</v>
      </c>
      <c r="D1067" t="s">
        <v>52</v>
      </c>
      <c r="F1067" t="s">
        <v>1771</v>
      </c>
      <c r="G1067" t="s">
        <v>1742</v>
      </c>
      <c r="H1067" t="s">
        <v>1509</v>
      </c>
      <c r="I1067" t="str">
        <f t="shared" si="17"/>
        <v>AZ18 WHT01_Ol_181_prof_2</v>
      </c>
      <c r="K1067" t="s">
        <v>1250</v>
      </c>
      <c r="L1067" s="28">
        <v>44593</v>
      </c>
      <c r="P1067">
        <v>49.084330000000001</v>
      </c>
      <c r="Q1067">
        <v>41.114910000000002</v>
      </c>
      <c r="R1067">
        <v>5.1229999999999998E-2</v>
      </c>
      <c r="T1067">
        <v>9.9544219999999992</v>
      </c>
      <c r="V1067">
        <v>9.2289999999999994E-3</v>
      </c>
      <c r="W1067">
        <v>1.3754000000000001E-2</v>
      </c>
      <c r="X1067">
        <v>1.1730000000000001E-2</v>
      </c>
      <c r="Y1067">
        <v>0.15130199999999999</v>
      </c>
      <c r="Z1067">
        <v>0.38748199999999999</v>
      </c>
      <c r="AA1067">
        <v>100.7784</v>
      </c>
      <c r="AB1067" s="10">
        <v>89.785239905911624</v>
      </c>
      <c r="AD1067">
        <v>-17491.2</v>
      </c>
      <c r="AE1067">
        <v>7957</v>
      </c>
      <c r="AF1067">
        <v>930</v>
      </c>
      <c r="AO1067">
        <v>0</v>
      </c>
      <c r="AP1067">
        <v>191.79999999999927</v>
      </c>
      <c r="AQ1067" t="s">
        <v>53</v>
      </c>
    </row>
    <row r="1068" spans="1:43" hidden="1" x14ac:dyDescent="0.2">
      <c r="A1068" t="s">
        <v>733</v>
      </c>
      <c r="B1068" t="s">
        <v>1554</v>
      </c>
      <c r="C1068" t="s">
        <v>1248</v>
      </c>
      <c r="D1068" t="s">
        <v>52</v>
      </c>
      <c r="F1068" t="s">
        <v>1771</v>
      </c>
      <c r="G1068" t="s">
        <v>1742</v>
      </c>
      <c r="H1068" t="s">
        <v>1509</v>
      </c>
      <c r="I1068" t="str">
        <f t="shared" si="17"/>
        <v>AZ18 WHT01_Ol_181_prof_2</v>
      </c>
      <c r="K1068" t="s">
        <v>1250</v>
      </c>
      <c r="L1068" s="28">
        <v>44593</v>
      </c>
      <c r="P1068">
        <v>49.331960000000002</v>
      </c>
      <c r="Q1068">
        <v>41.219659999999998</v>
      </c>
      <c r="R1068">
        <v>5.2109999999999997E-2</v>
      </c>
      <c r="T1068">
        <v>10.201230000000001</v>
      </c>
      <c r="V1068">
        <v>6.3270000000000002E-3</v>
      </c>
      <c r="W1068">
        <v>1.1032999999999999E-2</v>
      </c>
      <c r="X1068">
        <v>1.1787000000000001E-2</v>
      </c>
      <c r="Y1068">
        <v>0.138847</v>
      </c>
      <c r="Z1068">
        <v>0.39052199999999998</v>
      </c>
      <c r="AA1068">
        <v>101.3635</v>
      </c>
      <c r="AB1068" s="10">
        <v>89.605381807006424</v>
      </c>
      <c r="AD1068">
        <v>-17480</v>
      </c>
      <c r="AE1068">
        <v>7957</v>
      </c>
      <c r="AF1068">
        <v>930</v>
      </c>
      <c r="AO1068">
        <v>0</v>
      </c>
      <c r="AP1068">
        <v>203</v>
      </c>
      <c r="AQ1068" t="s">
        <v>53</v>
      </c>
    </row>
    <row r="1069" spans="1:43" hidden="1" x14ac:dyDescent="0.2">
      <c r="A1069" t="s">
        <v>147</v>
      </c>
      <c r="B1069" t="s">
        <v>1555</v>
      </c>
      <c r="C1069" t="s">
        <v>1248</v>
      </c>
      <c r="D1069" t="s">
        <v>1247</v>
      </c>
      <c r="F1069" t="s">
        <v>1769</v>
      </c>
      <c r="G1069" t="s">
        <v>1742</v>
      </c>
      <c r="H1069" t="s">
        <v>1507</v>
      </c>
      <c r="I1069" t="str">
        <f t="shared" si="17"/>
        <v>AZ18 WHT01_Ol_190_prof_1</v>
      </c>
      <c r="K1069" t="s">
        <v>1250</v>
      </c>
      <c r="L1069" s="28">
        <v>44593</v>
      </c>
      <c r="P1069">
        <v>49.446399999999997</v>
      </c>
      <c r="Q1069">
        <v>41.099780000000003</v>
      </c>
      <c r="R1069">
        <v>8.4543999999999994E-2</v>
      </c>
      <c r="T1069">
        <v>9.2283530000000003</v>
      </c>
      <c r="V1069">
        <v>1.3728000000000001E-2</v>
      </c>
      <c r="W1069">
        <v>2.6293E-2</v>
      </c>
      <c r="X1069">
        <v>1.2067E-2</v>
      </c>
      <c r="Y1069">
        <v>0.133633</v>
      </c>
      <c r="Z1069">
        <v>0.37438700000000003</v>
      </c>
      <c r="AA1069">
        <v>100.4192</v>
      </c>
      <c r="AB1069" s="10">
        <v>90.522454513769972</v>
      </c>
      <c r="AD1069">
        <v>-13465</v>
      </c>
      <c r="AE1069">
        <v>1180</v>
      </c>
      <c r="AF1069">
        <v>1085</v>
      </c>
      <c r="AO1069" s="11">
        <f>SQRT(($AN$2-$AN$32)^2) /1000</f>
        <v>0</v>
      </c>
      <c r="AP1069">
        <v>2</v>
      </c>
    </row>
    <row r="1070" spans="1:43" hidden="1" x14ac:dyDescent="0.2">
      <c r="A1070" t="s">
        <v>778</v>
      </c>
      <c r="B1070" t="s">
        <v>1555</v>
      </c>
      <c r="C1070" t="s">
        <v>1248</v>
      </c>
      <c r="D1070" t="s">
        <v>1247</v>
      </c>
      <c r="F1070" t="s">
        <v>1769</v>
      </c>
      <c r="G1070" t="s">
        <v>1742</v>
      </c>
      <c r="H1070" t="s">
        <v>1507</v>
      </c>
      <c r="I1070" t="str">
        <f t="shared" si="17"/>
        <v>AZ18 WHT01_Ol_190_prof_1</v>
      </c>
      <c r="K1070" t="s">
        <v>1250</v>
      </c>
      <c r="L1070" s="28">
        <v>44593</v>
      </c>
      <c r="P1070">
        <v>49.547379999999997</v>
      </c>
      <c r="Q1070">
        <v>41.022849999999998</v>
      </c>
      <c r="R1070">
        <v>7.3654999999999998E-2</v>
      </c>
      <c r="T1070">
        <v>9.3559640000000002</v>
      </c>
      <c r="V1070">
        <v>1.4548999999999999E-2</v>
      </c>
      <c r="W1070">
        <v>2.1603000000000001E-2</v>
      </c>
      <c r="X1070">
        <v>1.2518E-2</v>
      </c>
      <c r="Y1070">
        <v>0.131994</v>
      </c>
      <c r="Z1070">
        <v>0.38222400000000001</v>
      </c>
      <c r="AA1070">
        <v>100.56270000000001</v>
      </c>
      <c r="AB1070" s="10">
        <v>90.421657209419166</v>
      </c>
      <c r="AD1070">
        <v>-13462.3</v>
      </c>
      <c r="AE1070">
        <v>1183.8</v>
      </c>
      <c r="AF1070">
        <v>1085</v>
      </c>
      <c r="AO1070" s="11">
        <f t="shared" ref="AO1070:AO1088" si="18">SQRT(($AN$2-$AN$32)^2) /1000</f>
        <v>0</v>
      </c>
      <c r="AP1070">
        <v>6.6615448083230504</v>
      </c>
    </row>
    <row r="1071" spans="1:43" hidden="1" x14ac:dyDescent="0.2">
      <c r="A1071" t="s">
        <v>779</v>
      </c>
      <c r="B1071" t="s">
        <v>1555</v>
      </c>
      <c r="C1071" t="s">
        <v>1248</v>
      </c>
      <c r="D1071" t="s">
        <v>1247</v>
      </c>
      <c r="F1071" t="s">
        <v>1769</v>
      </c>
      <c r="G1071" t="s">
        <v>1742</v>
      </c>
      <c r="H1071" t="s">
        <v>1507</v>
      </c>
      <c r="I1071" t="str">
        <f t="shared" si="17"/>
        <v>AZ18 WHT01_Ol_190_prof_1</v>
      </c>
      <c r="K1071" t="s">
        <v>1250</v>
      </c>
      <c r="L1071" s="28">
        <v>44593</v>
      </c>
      <c r="P1071">
        <v>49.585369999999998</v>
      </c>
      <c r="Q1071">
        <v>40.853250000000003</v>
      </c>
      <c r="R1071">
        <v>6.8746000000000002E-2</v>
      </c>
      <c r="T1071">
        <v>9.6457119999999996</v>
      </c>
      <c r="V1071">
        <v>1.3612000000000001E-2</v>
      </c>
      <c r="W1071">
        <v>2.0660999999999999E-2</v>
      </c>
      <c r="X1071">
        <v>1.1431E-2</v>
      </c>
      <c r="Y1071">
        <v>0.13594700000000001</v>
      </c>
      <c r="Z1071">
        <v>0.37984000000000001</v>
      </c>
      <c r="AA1071">
        <v>100.7146</v>
      </c>
      <c r="AB1071" s="10">
        <v>90.161029580558534</v>
      </c>
      <c r="AD1071">
        <v>-13459.5</v>
      </c>
      <c r="AE1071">
        <v>1187.7</v>
      </c>
      <c r="AF1071">
        <v>1085</v>
      </c>
      <c r="AO1071" s="11">
        <f t="shared" si="18"/>
        <v>0</v>
      </c>
      <c r="AP1071">
        <v>11.462586361985821</v>
      </c>
    </row>
    <row r="1072" spans="1:43" hidden="1" x14ac:dyDescent="0.2">
      <c r="A1072" t="s">
        <v>780</v>
      </c>
      <c r="B1072" t="s">
        <v>1555</v>
      </c>
      <c r="C1072" t="s">
        <v>1248</v>
      </c>
      <c r="D1072" t="s">
        <v>1247</v>
      </c>
      <c r="F1072" t="s">
        <v>1769</v>
      </c>
      <c r="G1072" t="s">
        <v>1742</v>
      </c>
      <c r="H1072" t="s">
        <v>1507</v>
      </c>
      <c r="I1072" t="str">
        <f t="shared" si="17"/>
        <v>AZ18 WHT01_Ol_190_prof_1</v>
      </c>
      <c r="K1072" t="s">
        <v>1250</v>
      </c>
      <c r="L1072" s="28">
        <v>44593</v>
      </c>
      <c r="P1072">
        <v>49.313659999999999</v>
      </c>
      <c r="Q1072">
        <v>40.869430000000001</v>
      </c>
      <c r="R1072">
        <v>6.5530000000000005E-2</v>
      </c>
      <c r="T1072">
        <v>10.023669999999999</v>
      </c>
      <c r="V1072">
        <v>1.4445E-2</v>
      </c>
      <c r="W1072">
        <v>1.8407E-2</v>
      </c>
      <c r="X1072">
        <v>1.2626E-2</v>
      </c>
      <c r="Y1072">
        <v>0.14295099999999999</v>
      </c>
      <c r="Z1072">
        <v>0.39154499999999998</v>
      </c>
      <c r="AA1072">
        <v>100.8523</v>
      </c>
      <c r="AB1072" s="10">
        <v>89.764393644790886</v>
      </c>
      <c r="AD1072">
        <v>-13456.8</v>
      </c>
      <c r="AE1072">
        <v>1191.5</v>
      </c>
      <c r="AF1072">
        <v>1085</v>
      </c>
      <c r="AO1072" s="11">
        <f t="shared" si="18"/>
        <v>0</v>
      </c>
      <c r="AP1072">
        <v>16.124131170308871</v>
      </c>
    </row>
    <row r="1073" spans="1:43" hidden="1" x14ac:dyDescent="0.2">
      <c r="A1073" t="s">
        <v>781</v>
      </c>
      <c r="B1073" t="s">
        <v>1555</v>
      </c>
      <c r="C1073" t="s">
        <v>1248</v>
      </c>
      <c r="D1073" t="s">
        <v>1247</v>
      </c>
      <c r="F1073" t="s">
        <v>1769</v>
      </c>
      <c r="G1073" t="s">
        <v>1742</v>
      </c>
      <c r="H1073" t="s">
        <v>1507</v>
      </c>
      <c r="I1073" t="str">
        <f t="shared" si="17"/>
        <v>AZ18 WHT01_Ol_190_prof_1</v>
      </c>
      <c r="K1073" t="s">
        <v>1250</v>
      </c>
      <c r="L1073" s="28">
        <v>44593</v>
      </c>
      <c r="P1073">
        <v>49.288640000000001</v>
      </c>
      <c r="Q1073">
        <v>40.918379999999999</v>
      </c>
      <c r="R1073">
        <v>6.4542000000000002E-2</v>
      </c>
      <c r="T1073">
        <v>10.002610000000001</v>
      </c>
      <c r="V1073">
        <v>1.2123999999999999E-2</v>
      </c>
      <c r="W1073">
        <v>2.4719000000000001E-2</v>
      </c>
      <c r="X1073">
        <v>1.2770999999999999E-2</v>
      </c>
      <c r="Y1073">
        <v>0.14593100000000001</v>
      </c>
      <c r="Z1073">
        <v>0.392457</v>
      </c>
      <c r="AA1073">
        <v>100.8622</v>
      </c>
      <c r="AB1073" s="10">
        <v>89.779045906629889</v>
      </c>
      <c r="AD1073">
        <v>-13454.1</v>
      </c>
      <c r="AE1073">
        <v>1195.4000000000001</v>
      </c>
      <c r="AF1073">
        <v>1085</v>
      </c>
      <c r="AO1073" s="11">
        <f t="shared" si="18"/>
        <v>0</v>
      </c>
      <c r="AP1073">
        <v>20.867547660560895</v>
      </c>
    </row>
    <row r="1074" spans="1:43" hidden="1" x14ac:dyDescent="0.2">
      <c r="A1074" t="s">
        <v>782</v>
      </c>
      <c r="B1074" t="s">
        <v>1555</v>
      </c>
      <c r="C1074" t="s">
        <v>1248</v>
      </c>
      <c r="D1074" t="s">
        <v>1247</v>
      </c>
      <c r="F1074" t="s">
        <v>1769</v>
      </c>
      <c r="G1074" t="s">
        <v>1742</v>
      </c>
      <c r="H1074" t="s">
        <v>1507</v>
      </c>
      <c r="I1074" t="str">
        <f t="shared" si="17"/>
        <v>AZ18 WHT01_Ol_190_prof_1</v>
      </c>
      <c r="K1074" t="s">
        <v>1250</v>
      </c>
      <c r="L1074" s="28">
        <v>44593</v>
      </c>
      <c r="P1074">
        <v>49.344180000000001</v>
      </c>
      <c r="Q1074">
        <v>40.526380000000003</v>
      </c>
      <c r="R1074">
        <v>5.8741000000000002E-2</v>
      </c>
      <c r="T1074">
        <v>10.18369</v>
      </c>
      <c r="V1074">
        <v>1.2588999999999999E-2</v>
      </c>
      <c r="W1074">
        <v>1.6539999999999999E-2</v>
      </c>
      <c r="X1074">
        <v>1.265E-2</v>
      </c>
      <c r="Y1074">
        <v>0.144092</v>
      </c>
      <c r="Z1074">
        <v>0.37658799999999998</v>
      </c>
      <c r="AA1074">
        <v>100.6755</v>
      </c>
      <c r="AB1074" s="10">
        <v>89.623712954187724</v>
      </c>
      <c r="AD1074">
        <v>-13451.3</v>
      </c>
      <c r="AE1074">
        <v>1199.2</v>
      </c>
      <c r="AF1074">
        <v>1085</v>
      </c>
      <c r="AO1074" s="11">
        <f t="shared" si="18"/>
        <v>0</v>
      </c>
      <c r="AP1074">
        <v>25.587717149043883</v>
      </c>
    </row>
    <row r="1075" spans="1:43" hidden="1" x14ac:dyDescent="0.2">
      <c r="A1075" t="s">
        <v>783</v>
      </c>
      <c r="B1075" t="s">
        <v>1555</v>
      </c>
      <c r="C1075" t="s">
        <v>1248</v>
      </c>
      <c r="D1075" t="s">
        <v>1247</v>
      </c>
      <c r="F1075" t="s">
        <v>1769</v>
      </c>
      <c r="G1075" t="s">
        <v>1742</v>
      </c>
      <c r="H1075" t="s">
        <v>1507</v>
      </c>
      <c r="I1075" t="str">
        <f t="shared" si="17"/>
        <v>AZ18 WHT01_Ol_190_prof_1</v>
      </c>
      <c r="K1075" t="s">
        <v>1250</v>
      </c>
      <c r="L1075" s="28">
        <v>44593</v>
      </c>
      <c r="P1075">
        <v>49.31</v>
      </c>
      <c r="Q1075">
        <v>40.5929</v>
      </c>
      <c r="R1075">
        <v>5.6535000000000002E-2</v>
      </c>
      <c r="T1075">
        <v>10.18098</v>
      </c>
      <c r="V1075">
        <v>1.3608E-2</v>
      </c>
      <c r="W1075">
        <v>2.3962000000000001E-2</v>
      </c>
      <c r="X1075">
        <v>1.2381E-2</v>
      </c>
      <c r="Y1075">
        <v>0.148978</v>
      </c>
      <c r="Z1075">
        <v>0.38464700000000002</v>
      </c>
      <c r="AA1075">
        <v>100.724</v>
      </c>
      <c r="AB1075" s="10">
        <v>89.619742903049655</v>
      </c>
      <c r="AD1075">
        <v>-13448.6</v>
      </c>
      <c r="AE1075">
        <v>1203.0999999999999</v>
      </c>
      <c r="AF1075">
        <v>1085</v>
      </c>
      <c r="AO1075" s="11">
        <f t="shared" si="18"/>
        <v>0</v>
      </c>
      <c r="AP1075">
        <v>30.331133639295718</v>
      </c>
      <c r="AQ1075" t="s">
        <v>53</v>
      </c>
    </row>
    <row r="1076" spans="1:43" hidden="1" x14ac:dyDescent="0.2">
      <c r="A1076" t="s">
        <v>784</v>
      </c>
      <c r="B1076" t="s">
        <v>1555</v>
      </c>
      <c r="C1076" t="s">
        <v>1248</v>
      </c>
      <c r="D1076" t="s">
        <v>1247</v>
      </c>
      <c r="F1076" t="s">
        <v>1769</v>
      </c>
      <c r="G1076" t="s">
        <v>1742</v>
      </c>
      <c r="H1076" t="s">
        <v>1507</v>
      </c>
      <c r="I1076" t="str">
        <f t="shared" si="17"/>
        <v>AZ18 WHT01_Ol_190_prof_1</v>
      </c>
      <c r="K1076" t="s">
        <v>1250</v>
      </c>
      <c r="L1076" s="28">
        <v>44593</v>
      </c>
      <c r="P1076">
        <v>49.387009999999997</v>
      </c>
      <c r="Q1076">
        <v>40.639060000000001</v>
      </c>
      <c r="R1076">
        <v>5.6945000000000003E-2</v>
      </c>
      <c r="T1076">
        <v>10.013730000000001</v>
      </c>
      <c r="V1076">
        <v>1.3357000000000001E-2</v>
      </c>
      <c r="W1076">
        <v>2.3403E-2</v>
      </c>
      <c r="X1076">
        <v>1.3325999999999999E-2</v>
      </c>
      <c r="Y1076">
        <v>0.14833099999999999</v>
      </c>
      <c r="Z1076">
        <v>0.38106299999999999</v>
      </c>
      <c r="AA1076">
        <v>100.67619999999999</v>
      </c>
      <c r="AB1076" s="10">
        <v>89.787145322716739</v>
      </c>
      <c r="AD1076">
        <v>-13445.8</v>
      </c>
      <c r="AE1076">
        <v>1206.9000000000001</v>
      </c>
      <c r="AF1076">
        <v>1085</v>
      </c>
      <c r="AO1076" s="11">
        <f t="shared" si="18"/>
        <v>0</v>
      </c>
      <c r="AP1076">
        <v>35.051303127778894</v>
      </c>
      <c r="AQ1076" t="s">
        <v>53</v>
      </c>
    </row>
    <row r="1077" spans="1:43" hidden="1" x14ac:dyDescent="0.2">
      <c r="A1077" t="s">
        <v>785</v>
      </c>
      <c r="B1077" t="s">
        <v>1555</v>
      </c>
      <c r="C1077" t="s">
        <v>1248</v>
      </c>
      <c r="D1077" t="s">
        <v>1247</v>
      </c>
      <c r="F1077" t="s">
        <v>1769</v>
      </c>
      <c r="G1077" t="s">
        <v>1742</v>
      </c>
      <c r="H1077" t="s">
        <v>1507</v>
      </c>
      <c r="I1077" t="str">
        <f t="shared" si="17"/>
        <v>AZ18 WHT01_Ol_190_prof_1</v>
      </c>
      <c r="K1077" t="s">
        <v>1250</v>
      </c>
      <c r="L1077" s="28">
        <v>44593</v>
      </c>
      <c r="P1077">
        <v>49.47025</v>
      </c>
      <c r="Q1077">
        <v>40.760570000000001</v>
      </c>
      <c r="R1077">
        <v>5.8638000000000003E-2</v>
      </c>
      <c r="T1077">
        <v>10.13355</v>
      </c>
      <c r="V1077">
        <v>1.1955E-2</v>
      </c>
      <c r="W1077">
        <v>2.4087999999999998E-2</v>
      </c>
      <c r="X1077">
        <v>9.7160000000000007E-3</v>
      </c>
      <c r="Y1077">
        <v>0.14649400000000001</v>
      </c>
      <c r="Z1077">
        <v>0.38125999999999999</v>
      </c>
      <c r="AA1077">
        <v>100.9965</v>
      </c>
      <c r="AB1077" s="10">
        <v>89.693134861894436</v>
      </c>
      <c r="AD1077">
        <v>-13443.1</v>
      </c>
      <c r="AE1077">
        <v>1210.7</v>
      </c>
      <c r="AF1077">
        <v>1085</v>
      </c>
      <c r="AO1077" s="11">
        <f t="shared" si="18"/>
        <v>0</v>
      </c>
      <c r="AP1077">
        <v>39.712847936100893</v>
      </c>
      <c r="AQ1077" t="s">
        <v>53</v>
      </c>
    </row>
    <row r="1078" spans="1:43" hidden="1" x14ac:dyDescent="0.2">
      <c r="A1078" t="s">
        <v>786</v>
      </c>
      <c r="B1078" t="s">
        <v>1555</v>
      </c>
      <c r="C1078" t="s">
        <v>1248</v>
      </c>
      <c r="D1078" t="s">
        <v>1247</v>
      </c>
      <c r="F1078" t="s">
        <v>1769</v>
      </c>
      <c r="G1078" t="s">
        <v>1742</v>
      </c>
      <c r="H1078" t="s">
        <v>1507</v>
      </c>
      <c r="I1078" t="str">
        <f t="shared" si="17"/>
        <v>AZ18 WHT01_Ol_190_prof_1</v>
      </c>
      <c r="K1078" t="s">
        <v>1250</v>
      </c>
      <c r="L1078" s="28">
        <v>44593</v>
      </c>
      <c r="P1078">
        <v>49.181429999999999</v>
      </c>
      <c r="Q1078">
        <v>40.845979999999997</v>
      </c>
      <c r="R1078">
        <v>5.8821999999999999E-2</v>
      </c>
      <c r="T1078">
        <v>10.04077</v>
      </c>
      <c r="V1078">
        <v>1.2867999999999999E-2</v>
      </c>
      <c r="W1078">
        <v>2.1928E-2</v>
      </c>
      <c r="X1078">
        <v>1.1143E-2</v>
      </c>
      <c r="Y1078">
        <v>0.146784</v>
      </c>
      <c r="Z1078">
        <v>0.38377</v>
      </c>
      <c r="AA1078">
        <v>100.70350000000001</v>
      </c>
      <c r="AB1078" s="10">
        <v>89.723988347717395</v>
      </c>
      <c r="AD1078">
        <v>-13440.4</v>
      </c>
      <c r="AE1078">
        <v>1214.5999999999999</v>
      </c>
      <c r="AF1078">
        <v>1085</v>
      </c>
      <c r="AO1078" s="11">
        <f t="shared" si="18"/>
        <v>0</v>
      </c>
      <c r="AP1078">
        <v>44.456264426353762</v>
      </c>
      <c r="AQ1078" t="s">
        <v>53</v>
      </c>
    </row>
    <row r="1079" spans="1:43" hidden="1" x14ac:dyDescent="0.2">
      <c r="A1079" t="s">
        <v>787</v>
      </c>
      <c r="B1079" t="s">
        <v>1555</v>
      </c>
      <c r="C1079" t="s">
        <v>1248</v>
      </c>
      <c r="D1079" t="s">
        <v>1247</v>
      </c>
      <c r="F1079" t="s">
        <v>1769</v>
      </c>
      <c r="G1079" t="s">
        <v>1742</v>
      </c>
      <c r="H1079" t="s">
        <v>1507</v>
      </c>
      <c r="I1079" t="str">
        <f t="shared" si="17"/>
        <v>AZ18 WHT01_Ol_190_prof_1</v>
      </c>
      <c r="K1079" t="s">
        <v>1250</v>
      </c>
      <c r="L1079" s="28">
        <v>44593</v>
      </c>
      <c r="P1079">
        <v>49.2515</v>
      </c>
      <c r="Q1079">
        <v>40.772480000000002</v>
      </c>
      <c r="R1079">
        <v>5.1926E-2</v>
      </c>
      <c r="T1079">
        <v>10.2387</v>
      </c>
      <c r="V1079">
        <v>1.0442E-2</v>
      </c>
      <c r="W1079">
        <v>2.0570000000000001E-2</v>
      </c>
      <c r="X1079">
        <v>9.9170000000000005E-3</v>
      </c>
      <c r="Y1079">
        <v>0.14766399999999999</v>
      </c>
      <c r="Z1079">
        <v>0.39305699999999999</v>
      </c>
      <c r="AA1079">
        <v>100.8963</v>
      </c>
      <c r="AB1079" s="10">
        <v>89.555927383209067</v>
      </c>
      <c r="AD1079">
        <v>-13437.6</v>
      </c>
      <c r="AE1079">
        <v>1218.4000000000001</v>
      </c>
      <c r="AF1079">
        <v>1085</v>
      </c>
      <c r="AO1079" s="11">
        <f t="shared" si="18"/>
        <v>0</v>
      </c>
      <c r="AP1079">
        <v>49.176433914835854</v>
      </c>
      <c r="AQ1079" t="s">
        <v>53</v>
      </c>
    </row>
    <row r="1080" spans="1:43" hidden="1" x14ac:dyDescent="0.2">
      <c r="A1080" t="s">
        <v>788</v>
      </c>
      <c r="B1080" t="s">
        <v>1555</v>
      </c>
      <c r="C1080" t="s">
        <v>1248</v>
      </c>
      <c r="D1080" t="s">
        <v>1247</v>
      </c>
      <c r="F1080" t="s">
        <v>1769</v>
      </c>
      <c r="G1080" t="s">
        <v>1742</v>
      </c>
      <c r="H1080" t="s">
        <v>1507</v>
      </c>
      <c r="I1080" t="str">
        <f t="shared" si="17"/>
        <v>AZ18 WHT01_Ol_190_prof_1</v>
      </c>
      <c r="K1080" t="s">
        <v>1250</v>
      </c>
      <c r="L1080" s="28">
        <v>44593</v>
      </c>
      <c r="P1080">
        <v>49.380420000000001</v>
      </c>
      <c r="Q1080">
        <v>40.77563</v>
      </c>
      <c r="R1080">
        <v>4.7935999999999999E-2</v>
      </c>
      <c r="T1080">
        <v>10.23082</v>
      </c>
      <c r="V1080">
        <v>1.2678999999999999E-2</v>
      </c>
      <c r="W1080">
        <v>1.8107999999999999E-2</v>
      </c>
      <c r="X1080">
        <v>8.4469999999999996E-3</v>
      </c>
      <c r="Y1080">
        <v>0.14809</v>
      </c>
      <c r="Z1080">
        <v>0.388318</v>
      </c>
      <c r="AA1080">
        <v>101.01049999999999</v>
      </c>
      <c r="AB1080" s="10">
        <v>89.587544043377747</v>
      </c>
      <c r="AD1080">
        <v>-13434.9</v>
      </c>
      <c r="AE1080">
        <v>1222.3</v>
      </c>
      <c r="AF1080">
        <v>1085</v>
      </c>
      <c r="AO1080" s="11">
        <f t="shared" si="18"/>
        <v>0</v>
      </c>
      <c r="AP1080">
        <v>53.919850405088724</v>
      </c>
      <c r="AQ1080" t="s">
        <v>53</v>
      </c>
    </row>
    <row r="1081" spans="1:43" hidden="1" x14ac:dyDescent="0.2">
      <c r="A1081" t="s">
        <v>789</v>
      </c>
      <c r="B1081" t="s">
        <v>1555</v>
      </c>
      <c r="C1081" t="s">
        <v>1248</v>
      </c>
      <c r="D1081" t="s">
        <v>1247</v>
      </c>
      <c r="F1081" t="s">
        <v>1769</v>
      </c>
      <c r="G1081" t="s">
        <v>1742</v>
      </c>
      <c r="H1081" t="s">
        <v>1507</v>
      </c>
      <c r="I1081" t="str">
        <f t="shared" si="17"/>
        <v>AZ18 WHT01_Ol_190_prof_1</v>
      </c>
      <c r="K1081" t="s">
        <v>1250</v>
      </c>
      <c r="L1081" s="28">
        <v>44593</v>
      </c>
      <c r="P1081">
        <v>49.611890000000002</v>
      </c>
      <c r="Q1081">
        <v>40.541139999999999</v>
      </c>
      <c r="R1081">
        <v>5.1473999999999999E-2</v>
      </c>
      <c r="T1081">
        <v>10.23935</v>
      </c>
      <c r="V1081">
        <v>1.0721E-2</v>
      </c>
      <c r="W1081">
        <v>2.4464E-2</v>
      </c>
      <c r="X1081">
        <v>1.0921E-2</v>
      </c>
      <c r="Y1081">
        <v>0.14460400000000001</v>
      </c>
      <c r="Z1081">
        <v>0.38231199999999999</v>
      </c>
      <c r="AA1081">
        <v>101.01690000000001</v>
      </c>
      <c r="AB1081" s="10">
        <v>89.623336138727709</v>
      </c>
      <c r="AD1081">
        <v>-13432.2</v>
      </c>
      <c r="AE1081">
        <v>1226.0999999999999</v>
      </c>
      <c r="AF1081">
        <v>1085</v>
      </c>
      <c r="AO1081" s="11">
        <f t="shared" si="18"/>
        <v>0</v>
      </c>
      <c r="AP1081">
        <v>58.581395213410723</v>
      </c>
      <c r="AQ1081" t="s">
        <v>53</v>
      </c>
    </row>
    <row r="1082" spans="1:43" hidden="1" x14ac:dyDescent="0.2">
      <c r="A1082" t="s">
        <v>790</v>
      </c>
      <c r="B1082" t="s">
        <v>1555</v>
      </c>
      <c r="C1082" t="s">
        <v>1248</v>
      </c>
      <c r="D1082" t="s">
        <v>1247</v>
      </c>
      <c r="F1082" t="s">
        <v>1769</v>
      </c>
      <c r="G1082" t="s">
        <v>1742</v>
      </c>
      <c r="H1082" t="s">
        <v>1507</v>
      </c>
      <c r="I1082" t="str">
        <f t="shared" si="17"/>
        <v>AZ18 WHT01_Ol_190_prof_1</v>
      </c>
      <c r="K1082" t="s">
        <v>1250</v>
      </c>
      <c r="L1082" s="28">
        <v>44593</v>
      </c>
      <c r="P1082">
        <v>49.246169999999999</v>
      </c>
      <c r="Q1082">
        <v>40.694940000000003</v>
      </c>
      <c r="R1082">
        <v>5.0395000000000002E-2</v>
      </c>
      <c r="T1082">
        <v>10.155810000000001</v>
      </c>
      <c r="V1082">
        <v>1.4350999999999999E-2</v>
      </c>
      <c r="W1082">
        <v>2.4136999999999999E-2</v>
      </c>
      <c r="X1082">
        <v>9.9780000000000008E-3</v>
      </c>
      <c r="Y1082">
        <v>0.14852000000000001</v>
      </c>
      <c r="Z1082">
        <v>0.38600600000000002</v>
      </c>
      <c r="AA1082">
        <v>100.7303</v>
      </c>
      <c r="AB1082" s="10">
        <v>89.630711294824962</v>
      </c>
      <c r="AD1082">
        <v>-13429.4</v>
      </c>
      <c r="AE1082">
        <v>1229.9000000000001</v>
      </c>
      <c r="AF1082">
        <v>1085</v>
      </c>
      <c r="AO1082" s="11">
        <f t="shared" si="18"/>
        <v>0</v>
      </c>
      <c r="AP1082">
        <v>63.301564701893895</v>
      </c>
      <c r="AQ1082" t="s">
        <v>53</v>
      </c>
    </row>
    <row r="1083" spans="1:43" hidden="1" x14ac:dyDescent="0.2">
      <c r="A1083" t="s">
        <v>791</v>
      </c>
      <c r="B1083" t="s">
        <v>1555</v>
      </c>
      <c r="C1083" t="s">
        <v>1248</v>
      </c>
      <c r="D1083" t="s">
        <v>1247</v>
      </c>
      <c r="F1083" t="s">
        <v>1769</v>
      </c>
      <c r="G1083" t="s">
        <v>1742</v>
      </c>
      <c r="H1083" t="s">
        <v>1507</v>
      </c>
      <c r="I1083" t="str">
        <f t="shared" si="17"/>
        <v>AZ18 WHT01_Ol_190_prof_1</v>
      </c>
      <c r="K1083" t="s">
        <v>1250</v>
      </c>
      <c r="L1083" s="28">
        <v>44593</v>
      </c>
      <c r="P1083">
        <v>49.382829999999998</v>
      </c>
      <c r="Q1083">
        <v>40.658450000000002</v>
      </c>
      <c r="R1083">
        <v>5.1281E-2</v>
      </c>
      <c r="T1083">
        <v>10.19792</v>
      </c>
      <c r="V1083">
        <v>1.5251000000000001E-2</v>
      </c>
      <c r="W1083">
        <v>2.6041999999999999E-2</v>
      </c>
      <c r="X1083">
        <v>1.0232E-2</v>
      </c>
      <c r="Y1083">
        <v>0.14358499999999999</v>
      </c>
      <c r="Z1083">
        <v>0.38824900000000001</v>
      </c>
      <c r="AA1083">
        <v>100.87390000000001</v>
      </c>
      <c r="AB1083" s="10">
        <v>89.617999874543344</v>
      </c>
      <c r="AD1083">
        <v>-13426.7</v>
      </c>
      <c r="AE1083">
        <v>1233.8</v>
      </c>
      <c r="AF1083">
        <v>1085</v>
      </c>
      <c r="AO1083" s="11">
        <f t="shared" si="18"/>
        <v>0</v>
      </c>
      <c r="AP1083">
        <v>68.044981192145727</v>
      </c>
      <c r="AQ1083" t="s">
        <v>53</v>
      </c>
    </row>
    <row r="1084" spans="1:43" hidden="1" x14ac:dyDescent="0.2">
      <c r="A1084" t="s">
        <v>792</v>
      </c>
      <c r="B1084" t="s">
        <v>1555</v>
      </c>
      <c r="C1084" t="s">
        <v>1248</v>
      </c>
      <c r="D1084" t="s">
        <v>1247</v>
      </c>
      <c r="F1084" t="s">
        <v>1769</v>
      </c>
      <c r="G1084" t="s">
        <v>1742</v>
      </c>
      <c r="H1084" t="s">
        <v>1507</v>
      </c>
      <c r="I1084" t="str">
        <f t="shared" si="17"/>
        <v>AZ18 WHT01_Ol_190_prof_1</v>
      </c>
      <c r="K1084" t="s">
        <v>1250</v>
      </c>
      <c r="L1084" s="28">
        <v>44593</v>
      </c>
      <c r="P1084">
        <v>49.397399999999998</v>
      </c>
      <c r="Q1084">
        <v>40.529209999999999</v>
      </c>
      <c r="R1084">
        <v>5.7965999999999997E-2</v>
      </c>
      <c r="T1084">
        <v>10.209289999999999</v>
      </c>
      <c r="V1084">
        <v>1.2361E-2</v>
      </c>
      <c r="W1084">
        <v>1.5873000000000002E-2</v>
      </c>
      <c r="X1084">
        <v>9.9679999999999994E-3</v>
      </c>
      <c r="Y1084">
        <v>0.14358799999999999</v>
      </c>
      <c r="Z1084">
        <v>0.39762799999999998</v>
      </c>
      <c r="AA1084">
        <v>100.77330000000001</v>
      </c>
      <c r="AB1084" s="10">
        <v>89.610373460448827</v>
      </c>
      <c r="AD1084">
        <v>-13424</v>
      </c>
      <c r="AE1084">
        <v>1237.5999999999999</v>
      </c>
      <c r="AF1084">
        <v>1085</v>
      </c>
      <c r="AO1084" s="11">
        <f t="shared" si="18"/>
        <v>0</v>
      </c>
      <c r="AP1084">
        <v>72.706526000468784</v>
      </c>
      <c r="AQ1084" t="s">
        <v>53</v>
      </c>
    </row>
    <row r="1085" spans="1:43" hidden="1" x14ac:dyDescent="0.2">
      <c r="A1085" t="s">
        <v>793</v>
      </c>
      <c r="B1085" t="s">
        <v>1555</v>
      </c>
      <c r="C1085" t="s">
        <v>1248</v>
      </c>
      <c r="D1085" t="s">
        <v>1247</v>
      </c>
      <c r="F1085" t="s">
        <v>1769</v>
      </c>
      <c r="G1085" t="s">
        <v>1742</v>
      </c>
      <c r="H1085" t="s">
        <v>1507</v>
      </c>
      <c r="I1085" t="str">
        <f t="shared" si="17"/>
        <v>AZ18 WHT01_Ol_190_prof_1</v>
      </c>
      <c r="K1085" t="s">
        <v>1250</v>
      </c>
      <c r="L1085" s="28">
        <v>44593</v>
      </c>
      <c r="P1085">
        <v>49.722909999999999</v>
      </c>
      <c r="Q1085">
        <v>40.784509999999997</v>
      </c>
      <c r="R1085">
        <v>5.9435000000000002E-2</v>
      </c>
      <c r="T1085">
        <v>10.23873</v>
      </c>
      <c r="V1085">
        <v>1.132E-2</v>
      </c>
      <c r="W1085">
        <v>1.9868E-2</v>
      </c>
      <c r="X1085">
        <v>1.2635E-2</v>
      </c>
      <c r="Y1085">
        <v>0.14652699999999999</v>
      </c>
      <c r="Z1085">
        <v>0.38963500000000001</v>
      </c>
      <c r="AA1085">
        <v>101.3856</v>
      </c>
      <c r="AB1085" s="10">
        <v>89.64467208998694</v>
      </c>
      <c r="AD1085">
        <v>-13421.2</v>
      </c>
      <c r="AE1085">
        <v>1241.5</v>
      </c>
      <c r="AF1085">
        <v>1085</v>
      </c>
      <c r="AO1085" s="11">
        <f t="shared" si="18"/>
        <v>0</v>
      </c>
      <c r="AP1085">
        <v>77.507567554131555</v>
      </c>
      <c r="AQ1085" t="s">
        <v>53</v>
      </c>
    </row>
    <row r="1086" spans="1:43" hidden="1" x14ac:dyDescent="0.2">
      <c r="A1086" t="s">
        <v>794</v>
      </c>
      <c r="B1086" t="s">
        <v>1555</v>
      </c>
      <c r="C1086" t="s">
        <v>1248</v>
      </c>
      <c r="D1086" t="s">
        <v>1247</v>
      </c>
      <c r="F1086" t="s">
        <v>1769</v>
      </c>
      <c r="G1086" t="s">
        <v>1742</v>
      </c>
      <c r="H1086" t="s">
        <v>1507</v>
      </c>
      <c r="I1086" t="str">
        <f t="shared" si="17"/>
        <v>AZ18 WHT01_Ol_190_prof_1</v>
      </c>
      <c r="K1086" t="s">
        <v>1250</v>
      </c>
      <c r="L1086" s="28">
        <v>44593</v>
      </c>
      <c r="P1086">
        <v>49.659100000000002</v>
      </c>
      <c r="Q1086">
        <v>40.935769999999998</v>
      </c>
      <c r="R1086">
        <v>4.5608000000000003E-2</v>
      </c>
      <c r="T1086">
        <v>10.26557</v>
      </c>
      <c r="V1086">
        <v>7.9550000000000003E-3</v>
      </c>
      <c r="W1086">
        <v>1.8268E-2</v>
      </c>
      <c r="X1086">
        <v>1.1342E-2</v>
      </c>
      <c r="Y1086">
        <v>0.146761</v>
      </c>
      <c r="Z1086">
        <v>0.383494</v>
      </c>
      <c r="AA1086">
        <v>101.4738</v>
      </c>
      <c r="AB1086" s="10">
        <v>89.608391678869083</v>
      </c>
      <c r="AD1086">
        <v>-13418.5</v>
      </c>
      <c r="AE1086">
        <v>1245.3</v>
      </c>
      <c r="AF1086">
        <v>1085</v>
      </c>
      <c r="AO1086" s="11">
        <f t="shared" si="18"/>
        <v>0</v>
      </c>
      <c r="AP1086">
        <v>82.169112362454598</v>
      </c>
      <c r="AQ1086" t="s">
        <v>53</v>
      </c>
    </row>
    <row r="1087" spans="1:43" hidden="1" x14ac:dyDescent="0.2">
      <c r="A1087" t="s">
        <v>795</v>
      </c>
      <c r="B1087" t="s">
        <v>1555</v>
      </c>
      <c r="C1087" t="s">
        <v>1248</v>
      </c>
      <c r="D1087" t="s">
        <v>1247</v>
      </c>
      <c r="F1087" t="s">
        <v>1769</v>
      </c>
      <c r="G1087" t="s">
        <v>1742</v>
      </c>
      <c r="H1087" t="s">
        <v>1507</v>
      </c>
      <c r="I1087" t="str">
        <f t="shared" si="17"/>
        <v>AZ18 WHT01_Ol_190_prof_1</v>
      </c>
      <c r="K1087" t="s">
        <v>1250</v>
      </c>
      <c r="L1087" s="28">
        <v>44593</v>
      </c>
      <c r="P1087">
        <v>49.521419999999999</v>
      </c>
      <c r="Q1087">
        <v>40.963889999999999</v>
      </c>
      <c r="R1087">
        <v>5.6862999999999997E-2</v>
      </c>
      <c r="T1087">
        <v>10.11159</v>
      </c>
      <c r="V1087">
        <v>9.5989999999999999E-3</v>
      </c>
      <c r="W1087">
        <v>1.3393E-2</v>
      </c>
      <c r="X1087">
        <v>1.0676E-2</v>
      </c>
      <c r="Y1087">
        <v>0.15037400000000001</v>
      </c>
      <c r="Z1087">
        <v>0.387264</v>
      </c>
      <c r="AA1087">
        <v>101.2251</v>
      </c>
      <c r="AB1087" s="10">
        <v>89.722711121745348</v>
      </c>
      <c r="AC1087" s="10"/>
      <c r="AD1087">
        <v>-13415.7</v>
      </c>
      <c r="AE1087">
        <v>1249.2</v>
      </c>
      <c r="AF1087">
        <v>1085</v>
      </c>
      <c r="AO1087" s="11">
        <f t="shared" si="18"/>
        <v>0</v>
      </c>
      <c r="AP1087">
        <v>86.970153916117368</v>
      </c>
      <c r="AQ1087" t="s">
        <v>53</v>
      </c>
    </row>
    <row r="1088" spans="1:43" hidden="1" x14ac:dyDescent="0.2">
      <c r="A1088" t="s">
        <v>796</v>
      </c>
      <c r="B1088" t="s">
        <v>1555</v>
      </c>
      <c r="C1088" t="s">
        <v>1248</v>
      </c>
      <c r="D1088" t="s">
        <v>1247</v>
      </c>
      <c r="F1088" t="s">
        <v>1769</v>
      </c>
      <c r="G1088" t="s">
        <v>1742</v>
      </c>
      <c r="H1088" t="s">
        <v>1507</v>
      </c>
      <c r="I1088" t="str">
        <f t="shared" si="17"/>
        <v>AZ18 WHT01_Ol_190_prof_1</v>
      </c>
      <c r="K1088" t="s">
        <v>1250</v>
      </c>
      <c r="L1088" s="28">
        <v>44593</v>
      </c>
      <c r="P1088">
        <v>49.49615</v>
      </c>
      <c r="Q1088">
        <v>40.791759999999996</v>
      </c>
      <c r="R1088">
        <v>5.8812000000000003E-2</v>
      </c>
      <c r="T1088">
        <v>10.19088</v>
      </c>
      <c r="V1088">
        <v>1.0727E-2</v>
      </c>
      <c r="W1088">
        <v>1.7475999999999998E-2</v>
      </c>
      <c r="X1088">
        <v>1.2999E-2</v>
      </c>
      <c r="Y1088">
        <v>0.147647</v>
      </c>
      <c r="Z1088">
        <v>0.39125900000000002</v>
      </c>
      <c r="AA1088">
        <v>101.1177</v>
      </c>
      <c r="AB1088" s="10">
        <v>89.645720513530193</v>
      </c>
      <c r="AD1088">
        <v>-13413</v>
      </c>
      <c r="AE1088">
        <v>1253</v>
      </c>
      <c r="AF1088">
        <v>1085</v>
      </c>
      <c r="AO1088" s="11">
        <f t="shared" si="18"/>
        <v>0</v>
      </c>
      <c r="AP1088">
        <v>91.631698724440412</v>
      </c>
      <c r="AQ1088" t="s">
        <v>53</v>
      </c>
    </row>
    <row r="1089" spans="1:43" hidden="1" x14ac:dyDescent="0.2">
      <c r="A1089" t="s">
        <v>180</v>
      </c>
      <c r="B1089" t="s">
        <v>1556</v>
      </c>
      <c r="C1089" t="s">
        <v>1248</v>
      </c>
      <c r="D1089" t="s">
        <v>1247</v>
      </c>
      <c r="F1089" t="s">
        <v>1770</v>
      </c>
      <c r="G1089" t="s">
        <v>1742</v>
      </c>
      <c r="H1089" t="s">
        <v>1507</v>
      </c>
      <c r="I1089" t="str">
        <f t="shared" si="17"/>
        <v>AZ18 WHT01_Ol_191_prof_1</v>
      </c>
      <c r="K1089" t="s">
        <v>1250</v>
      </c>
      <c r="L1089" s="28">
        <v>44593</v>
      </c>
      <c r="P1089">
        <v>50.269379999999998</v>
      </c>
      <c r="Q1089">
        <v>40.918599999999998</v>
      </c>
      <c r="R1089">
        <v>0.16372500000000001</v>
      </c>
      <c r="T1089">
        <v>9.2187079999999995</v>
      </c>
      <c r="V1089">
        <v>2.6158000000000001E-2</v>
      </c>
      <c r="W1089">
        <v>6.045E-3</v>
      </c>
      <c r="X1089">
        <v>2.2818000000000001E-2</v>
      </c>
      <c r="Y1089">
        <v>0.14107600000000001</v>
      </c>
      <c r="Z1089">
        <v>0.33982800000000002</v>
      </c>
      <c r="AA1089">
        <v>101.1063</v>
      </c>
      <c r="AB1089" s="10">
        <v>90.671973659585319</v>
      </c>
      <c r="AD1089">
        <v>-3739</v>
      </c>
      <c r="AE1089">
        <v>1518</v>
      </c>
      <c r="AF1089">
        <v>1080</v>
      </c>
      <c r="AO1089" s="11">
        <f t="shared" ref="AO1089:AO1118" si="19">SQRT(($AN$2-$AN$52)^2) /1000</f>
        <v>0</v>
      </c>
      <c r="AP1089">
        <v>2</v>
      </c>
      <c r="AQ1089" t="s">
        <v>1791</v>
      </c>
    </row>
    <row r="1090" spans="1:43" hidden="1" x14ac:dyDescent="0.2">
      <c r="A1090" t="s">
        <v>1086</v>
      </c>
      <c r="B1090" t="s">
        <v>1556</v>
      </c>
      <c r="C1090" t="s">
        <v>1248</v>
      </c>
      <c r="D1090" t="s">
        <v>1247</v>
      </c>
      <c r="F1090" t="s">
        <v>1770</v>
      </c>
      <c r="G1090" t="s">
        <v>1742</v>
      </c>
      <c r="H1090" t="s">
        <v>1507</v>
      </c>
      <c r="I1090" t="str">
        <f t="shared" si="17"/>
        <v>AZ18 WHT01_Ol_191_prof_1</v>
      </c>
      <c r="K1090" t="s">
        <v>1250</v>
      </c>
      <c r="L1090" s="28">
        <v>44593</v>
      </c>
      <c r="P1090">
        <v>50.56194</v>
      </c>
      <c r="Q1090">
        <v>41.118659999999998</v>
      </c>
      <c r="R1090">
        <v>0.142674</v>
      </c>
      <c r="T1090">
        <v>8.9843220000000006</v>
      </c>
      <c r="V1090">
        <v>2.4532000000000002E-2</v>
      </c>
      <c r="W1090">
        <v>8.5099999999999998E-4</v>
      </c>
      <c r="X1090">
        <v>1.9289000000000001E-2</v>
      </c>
      <c r="Y1090">
        <v>0.12903999999999999</v>
      </c>
      <c r="Z1090">
        <v>0.35080600000000001</v>
      </c>
      <c r="AA1090">
        <v>101.3321</v>
      </c>
      <c r="AB1090" s="10">
        <v>90.9354793817934</v>
      </c>
      <c r="AD1090">
        <v>-3743.8</v>
      </c>
      <c r="AE1090">
        <v>1516.7</v>
      </c>
      <c r="AF1090">
        <v>1080</v>
      </c>
      <c r="AO1090" s="11">
        <f t="shared" si="19"/>
        <v>0</v>
      </c>
      <c r="AP1090">
        <v>6.9729267036627061</v>
      </c>
      <c r="AQ1090" t="s">
        <v>1791</v>
      </c>
    </row>
    <row r="1091" spans="1:43" hidden="1" x14ac:dyDescent="0.2">
      <c r="A1091" t="s">
        <v>1087</v>
      </c>
      <c r="B1091" t="s">
        <v>1556</v>
      </c>
      <c r="C1091" t="s">
        <v>1248</v>
      </c>
      <c r="D1091" t="s">
        <v>1247</v>
      </c>
      <c r="F1091" t="s">
        <v>1770</v>
      </c>
      <c r="G1091" t="s">
        <v>1742</v>
      </c>
      <c r="H1091" t="s">
        <v>1507</v>
      </c>
      <c r="I1091" t="str">
        <f t="shared" ref="I1091:I1154" si="20">_xlfn.CONCAT(K1091,"_",F1091,"_",H1091)</f>
        <v>AZ18 WHT01_Ol_191_prof_1</v>
      </c>
      <c r="K1091" t="s">
        <v>1250</v>
      </c>
      <c r="L1091" s="28">
        <v>44593</v>
      </c>
      <c r="P1091">
        <v>50.480020000000003</v>
      </c>
      <c r="Q1091">
        <v>40.862000000000002</v>
      </c>
      <c r="R1091">
        <v>0.12486700000000001</v>
      </c>
      <c r="T1091">
        <v>8.9220810000000004</v>
      </c>
      <c r="V1091">
        <v>2.4048E-2</v>
      </c>
      <c r="X1091">
        <v>1.5819E-2</v>
      </c>
      <c r="Y1091">
        <v>0.131637</v>
      </c>
      <c r="Z1091">
        <v>0.36199199999999998</v>
      </c>
      <c r="AA1091">
        <v>100.9225</v>
      </c>
      <c r="AB1091" s="10">
        <v>90.97931840217899</v>
      </c>
      <c r="AD1091">
        <v>-3748.6</v>
      </c>
      <c r="AE1091">
        <v>1515.4</v>
      </c>
      <c r="AF1091">
        <v>1080</v>
      </c>
      <c r="AO1091" s="11">
        <f t="shared" si="19"/>
        <v>0</v>
      </c>
      <c r="AP1091">
        <v>11.945853407324973</v>
      </c>
      <c r="AQ1091" t="s">
        <v>1791</v>
      </c>
    </row>
    <row r="1092" spans="1:43" hidden="1" x14ac:dyDescent="0.2">
      <c r="A1092" t="s">
        <v>1088</v>
      </c>
      <c r="B1092" t="s">
        <v>1556</v>
      </c>
      <c r="C1092" t="s">
        <v>1248</v>
      </c>
      <c r="D1092" t="s">
        <v>1247</v>
      </c>
      <c r="F1092" t="s">
        <v>1770</v>
      </c>
      <c r="G1092" t="s">
        <v>1742</v>
      </c>
      <c r="H1092" t="s">
        <v>1507</v>
      </c>
      <c r="I1092" t="str">
        <f t="shared" si="20"/>
        <v>AZ18 WHT01_Ol_191_prof_1</v>
      </c>
      <c r="K1092" t="s">
        <v>1250</v>
      </c>
      <c r="L1092" s="28">
        <v>44593</v>
      </c>
      <c r="P1092">
        <v>50.305970000000002</v>
      </c>
      <c r="Q1092">
        <v>41.245010000000001</v>
      </c>
      <c r="R1092">
        <v>0.140513</v>
      </c>
      <c r="T1092">
        <v>9.0720419999999997</v>
      </c>
      <c r="V1092">
        <v>3.1898000000000003E-2</v>
      </c>
      <c r="W1092">
        <v>4.0070000000000001E-3</v>
      </c>
      <c r="X1092">
        <v>1.7876E-2</v>
      </c>
      <c r="Y1092">
        <v>0.12987000000000001</v>
      </c>
      <c r="Z1092">
        <v>0.36915300000000001</v>
      </c>
      <c r="AA1092">
        <v>101.3164</v>
      </c>
      <c r="AB1092" s="10">
        <v>90.812811667988669</v>
      </c>
      <c r="AD1092">
        <v>-3753.4</v>
      </c>
      <c r="AE1092">
        <v>1514.2</v>
      </c>
      <c r="AF1092">
        <v>1080</v>
      </c>
      <c r="AO1092" s="11">
        <f t="shared" si="19"/>
        <v>0</v>
      </c>
      <c r="AP1092">
        <v>16.893580158066353</v>
      </c>
      <c r="AQ1092" t="s">
        <v>1791</v>
      </c>
    </row>
    <row r="1093" spans="1:43" hidden="1" x14ac:dyDescent="0.2">
      <c r="A1093" t="s">
        <v>1089</v>
      </c>
      <c r="B1093" t="s">
        <v>1556</v>
      </c>
      <c r="C1093" t="s">
        <v>1248</v>
      </c>
      <c r="D1093" t="s">
        <v>1247</v>
      </c>
      <c r="F1093" t="s">
        <v>1770</v>
      </c>
      <c r="G1093" t="s">
        <v>1742</v>
      </c>
      <c r="H1093" t="s">
        <v>1507</v>
      </c>
      <c r="I1093" t="str">
        <f t="shared" si="20"/>
        <v>AZ18 WHT01_Ol_191_prof_1</v>
      </c>
      <c r="K1093" t="s">
        <v>1250</v>
      </c>
      <c r="L1093" s="28">
        <v>44593</v>
      </c>
      <c r="P1093">
        <v>50.390680000000003</v>
      </c>
      <c r="Q1093">
        <v>41.389699999999998</v>
      </c>
      <c r="R1093">
        <v>0.13613700000000001</v>
      </c>
      <c r="T1093">
        <v>9.1866719999999997</v>
      </c>
      <c r="V1093">
        <v>3.3333000000000002E-2</v>
      </c>
      <c r="W1093">
        <v>2.9710000000000001E-3</v>
      </c>
      <c r="X1093">
        <v>1.8964000000000002E-2</v>
      </c>
      <c r="Y1093">
        <v>0.12310699999999999</v>
      </c>
      <c r="Z1093">
        <v>0.369145</v>
      </c>
      <c r="AA1093">
        <v>101.6507</v>
      </c>
      <c r="AB1093" s="10">
        <v>90.721683833230429</v>
      </c>
      <c r="AD1093">
        <v>-3758.2</v>
      </c>
      <c r="AE1093">
        <v>1512.9</v>
      </c>
      <c r="AF1093">
        <v>1080</v>
      </c>
      <c r="AO1093" s="11">
        <f t="shared" si="19"/>
        <v>0</v>
      </c>
      <c r="AP1093">
        <v>21.86650686172862</v>
      </c>
      <c r="AQ1093" t="s">
        <v>1791</v>
      </c>
    </row>
    <row r="1094" spans="1:43" hidden="1" x14ac:dyDescent="0.2">
      <c r="A1094" t="s">
        <v>1090</v>
      </c>
      <c r="B1094" t="s">
        <v>1556</v>
      </c>
      <c r="C1094" t="s">
        <v>1248</v>
      </c>
      <c r="D1094" t="s">
        <v>1247</v>
      </c>
      <c r="F1094" t="s">
        <v>1770</v>
      </c>
      <c r="G1094" t="s">
        <v>1742</v>
      </c>
      <c r="H1094" t="s">
        <v>1507</v>
      </c>
      <c r="I1094" t="str">
        <f t="shared" si="20"/>
        <v>AZ18 WHT01_Ol_191_prof_1</v>
      </c>
      <c r="K1094" t="s">
        <v>1250</v>
      </c>
      <c r="L1094" s="28">
        <v>44593</v>
      </c>
      <c r="P1094">
        <v>50.260249999999999</v>
      </c>
      <c r="Q1094">
        <v>41.271889999999999</v>
      </c>
      <c r="R1094">
        <v>0.12560499999999999</v>
      </c>
      <c r="T1094">
        <v>9.3553379999999997</v>
      </c>
      <c r="V1094">
        <v>3.3323999999999999E-2</v>
      </c>
      <c r="W1094">
        <v>3.7559999999999998E-3</v>
      </c>
      <c r="X1094">
        <v>1.7829999999999999E-2</v>
      </c>
      <c r="Y1094">
        <v>0.12407700000000001</v>
      </c>
      <c r="Z1094">
        <v>0.388152</v>
      </c>
      <c r="AA1094">
        <v>101.5802</v>
      </c>
      <c r="AB1094" s="10">
        <v>90.54523950723943</v>
      </c>
      <c r="AD1094">
        <v>-3763</v>
      </c>
      <c r="AE1094">
        <v>1511.6</v>
      </c>
      <c r="AF1094">
        <v>1080</v>
      </c>
      <c r="AO1094" s="11">
        <f t="shared" si="19"/>
        <v>0</v>
      </c>
      <c r="AP1094">
        <v>26.839433565391385</v>
      </c>
      <c r="AQ1094" t="s">
        <v>1791</v>
      </c>
    </row>
    <row r="1095" spans="1:43" hidden="1" x14ac:dyDescent="0.2">
      <c r="A1095" t="s">
        <v>1091</v>
      </c>
      <c r="B1095" t="s">
        <v>1556</v>
      </c>
      <c r="C1095" t="s">
        <v>1248</v>
      </c>
      <c r="D1095" t="s">
        <v>1247</v>
      </c>
      <c r="F1095" t="s">
        <v>1770</v>
      </c>
      <c r="G1095" t="s">
        <v>1742</v>
      </c>
      <c r="H1095" t="s">
        <v>1507</v>
      </c>
      <c r="I1095" t="str">
        <f t="shared" si="20"/>
        <v>AZ18 WHT01_Ol_191_prof_1</v>
      </c>
      <c r="K1095" t="s">
        <v>1250</v>
      </c>
      <c r="L1095" s="28">
        <v>44593</v>
      </c>
      <c r="P1095">
        <v>50.063850000000002</v>
      </c>
      <c r="Q1095">
        <v>41.060659999999999</v>
      </c>
      <c r="R1095">
        <v>9.3368000000000007E-2</v>
      </c>
      <c r="T1095">
        <v>9.1812729999999991</v>
      </c>
      <c r="V1095">
        <v>1.8127999999999998E-2</v>
      </c>
      <c r="W1095">
        <v>1.9205E-2</v>
      </c>
      <c r="X1095">
        <v>1.3159000000000001E-2</v>
      </c>
      <c r="Y1095">
        <v>0.12687699999999999</v>
      </c>
      <c r="Z1095">
        <v>0.38949099999999998</v>
      </c>
      <c r="AA1095">
        <v>100.96599999999999</v>
      </c>
      <c r="AB1095" s="10">
        <v>90.671742650244695</v>
      </c>
      <c r="AD1095">
        <v>-3767.8</v>
      </c>
      <c r="AE1095">
        <v>1510.3</v>
      </c>
      <c r="AF1095">
        <v>1080</v>
      </c>
      <c r="AO1095" s="11">
        <f t="shared" si="19"/>
        <v>0</v>
      </c>
      <c r="AP1095">
        <v>31.812360269054089</v>
      </c>
    </row>
    <row r="1096" spans="1:43" hidden="1" x14ac:dyDescent="0.2">
      <c r="A1096" t="s">
        <v>1092</v>
      </c>
      <c r="B1096" t="s">
        <v>1556</v>
      </c>
      <c r="C1096" t="s">
        <v>1248</v>
      </c>
      <c r="D1096" t="s">
        <v>1247</v>
      </c>
      <c r="F1096" t="s">
        <v>1770</v>
      </c>
      <c r="G1096" t="s">
        <v>1742</v>
      </c>
      <c r="H1096" t="s">
        <v>1507</v>
      </c>
      <c r="I1096" t="str">
        <f t="shared" si="20"/>
        <v>AZ18 WHT01_Ol_191_prof_1</v>
      </c>
      <c r="K1096" t="s">
        <v>1250</v>
      </c>
      <c r="L1096" s="28">
        <v>44593</v>
      </c>
      <c r="P1096">
        <v>49.943959999999997</v>
      </c>
      <c r="Q1096">
        <v>40.983280000000001</v>
      </c>
      <c r="R1096">
        <v>8.1309999999999993E-2</v>
      </c>
      <c r="T1096">
        <v>9.6092860000000009</v>
      </c>
      <c r="V1096">
        <v>1.2989000000000001E-2</v>
      </c>
      <c r="W1096">
        <v>2.5502E-2</v>
      </c>
      <c r="X1096">
        <v>1.3518000000000001E-2</v>
      </c>
      <c r="Y1096">
        <v>0.134877</v>
      </c>
      <c r="Z1096">
        <v>0.39169500000000002</v>
      </c>
      <c r="AA1096">
        <v>101.1964</v>
      </c>
      <c r="AB1096" s="10">
        <v>90.258084115483939</v>
      </c>
      <c r="AD1096">
        <v>-3772.6</v>
      </c>
      <c r="AE1096">
        <v>1509.1</v>
      </c>
      <c r="AF1096">
        <v>1080</v>
      </c>
      <c r="AO1096" s="11">
        <f t="shared" si="19"/>
        <v>0</v>
      </c>
      <c r="AP1096">
        <v>36.76008701979503</v>
      </c>
    </row>
    <row r="1097" spans="1:43" hidden="1" x14ac:dyDescent="0.2">
      <c r="A1097" t="s">
        <v>1093</v>
      </c>
      <c r="B1097" t="s">
        <v>1556</v>
      </c>
      <c r="C1097" t="s">
        <v>1248</v>
      </c>
      <c r="D1097" t="s">
        <v>1247</v>
      </c>
      <c r="F1097" t="s">
        <v>1770</v>
      </c>
      <c r="G1097" t="s">
        <v>1742</v>
      </c>
      <c r="H1097" t="s">
        <v>1507</v>
      </c>
      <c r="I1097" t="str">
        <f t="shared" si="20"/>
        <v>AZ18 WHT01_Ol_191_prof_1</v>
      </c>
      <c r="K1097" t="s">
        <v>1250</v>
      </c>
      <c r="L1097" s="28">
        <v>44593</v>
      </c>
      <c r="P1097">
        <v>49.876910000000002</v>
      </c>
      <c r="Q1097">
        <v>41.453719999999997</v>
      </c>
      <c r="R1097">
        <v>5.8973999999999999E-2</v>
      </c>
      <c r="T1097">
        <v>9.4841289999999994</v>
      </c>
      <c r="V1097">
        <v>1.1486E-2</v>
      </c>
      <c r="W1097">
        <v>2.1634E-2</v>
      </c>
      <c r="X1097">
        <v>1.0918000000000001E-2</v>
      </c>
      <c r="Y1097">
        <v>0.13822400000000001</v>
      </c>
      <c r="Z1097">
        <v>0.382988</v>
      </c>
      <c r="AA1097">
        <v>101.43899999999999</v>
      </c>
      <c r="AB1097" s="10">
        <v>90.36106146604952</v>
      </c>
      <c r="AD1097">
        <v>-3777.3</v>
      </c>
      <c r="AE1097">
        <v>1507.8</v>
      </c>
      <c r="AF1097">
        <v>1080</v>
      </c>
      <c r="AO1097" s="11">
        <f t="shared" si="19"/>
        <v>0</v>
      </c>
      <c r="AP1097">
        <v>41.636561155889922</v>
      </c>
    </row>
    <row r="1098" spans="1:43" hidden="1" x14ac:dyDescent="0.2">
      <c r="A1098" t="s">
        <v>1094</v>
      </c>
      <c r="B1098" t="s">
        <v>1556</v>
      </c>
      <c r="C1098" t="s">
        <v>1248</v>
      </c>
      <c r="D1098" t="s">
        <v>1247</v>
      </c>
      <c r="F1098" t="s">
        <v>1770</v>
      </c>
      <c r="G1098" t="s">
        <v>1742</v>
      </c>
      <c r="H1098" t="s">
        <v>1507</v>
      </c>
      <c r="I1098" t="str">
        <f t="shared" si="20"/>
        <v>AZ18 WHT01_Ol_191_prof_1</v>
      </c>
      <c r="K1098" t="s">
        <v>1250</v>
      </c>
      <c r="L1098" s="28">
        <v>44593</v>
      </c>
      <c r="P1098">
        <v>49.492469999999997</v>
      </c>
      <c r="Q1098">
        <v>41.212739999999997</v>
      </c>
      <c r="R1098">
        <v>5.8959999999999999E-2</v>
      </c>
      <c r="T1098">
        <v>9.844049</v>
      </c>
      <c r="V1098">
        <v>1.2119E-2</v>
      </c>
      <c r="W1098">
        <v>2.5263000000000001E-2</v>
      </c>
      <c r="X1098">
        <v>1.0390999999999999E-2</v>
      </c>
      <c r="Y1098">
        <v>0.140765</v>
      </c>
      <c r="Z1098">
        <v>0.39887899999999998</v>
      </c>
      <c r="AA1098">
        <v>101.1956</v>
      </c>
      <c r="AB1098" s="10">
        <v>89.962071458684619</v>
      </c>
      <c r="AD1098">
        <v>-3782.1</v>
      </c>
      <c r="AE1098">
        <v>1506.5</v>
      </c>
      <c r="AF1098">
        <v>1080</v>
      </c>
      <c r="AO1098" s="11">
        <f t="shared" si="19"/>
        <v>0</v>
      </c>
      <c r="AP1098">
        <v>46.609487859552189</v>
      </c>
    </row>
    <row r="1099" spans="1:43" hidden="1" x14ac:dyDescent="0.2">
      <c r="A1099" t="s">
        <v>1095</v>
      </c>
      <c r="B1099" t="s">
        <v>1556</v>
      </c>
      <c r="C1099" t="s">
        <v>1248</v>
      </c>
      <c r="D1099" t="s">
        <v>1247</v>
      </c>
      <c r="F1099" t="s">
        <v>1770</v>
      </c>
      <c r="G1099" t="s">
        <v>1742</v>
      </c>
      <c r="H1099" t="s">
        <v>1507</v>
      </c>
      <c r="I1099" t="str">
        <f t="shared" si="20"/>
        <v>AZ18 WHT01_Ol_191_prof_1</v>
      </c>
      <c r="K1099" t="s">
        <v>1250</v>
      </c>
      <c r="L1099" s="28">
        <v>44593</v>
      </c>
      <c r="P1099">
        <v>49.623739999999998</v>
      </c>
      <c r="Q1099">
        <v>41.15652</v>
      </c>
      <c r="R1099">
        <v>5.5625000000000001E-2</v>
      </c>
      <c r="T1099">
        <v>10.08658</v>
      </c>
      <c r="V1099">
        <v>1.1801000000000001E-2</v>
      </c>
      <c r="W1099">
        <v>1.932E-2</v>
      </c>
      <c r="X1099">
        <v>1.1946999999999999E-2</v>
      </c>
      <c r="Y1099">
        <v>0.14336199999999999</v>
      </c>
      <c r="Z1099">
        <v>0.38772600000000002</v>
      </c>
      <c r="AA1099">
        <v>101.4966</v>
      </c>
      <c r="AB1099" s="10">
        <v>89.764495835803288</v>
      </c>
      <c r="AD1099">
        <v>-3786.9</v>
      </c>
      <c r="AE1099">
        <v>1505.2</v>
      </c>
      <c r="AF1099">
        <v>1080</v>
      </c>
      <c r="AO1099" s="11">
        <f t="shared" si="19"/>
        <v>0</v>
      </c>
      <c r="AP1099">
        <v>51.582414563214897</v>
      </c>
    </row>
    <row r="1100" spans="1:43" hidden="1" x14ac:dyDescent="0.2">
      <c r="A1100" t="s">
        <v>1096</v>
      </c>
      <c r="B1100" t="s">
        <v>1556</v>
      </c>
      <c r="C1100" t="s">
        <v>1248</v>
      </c>
      <c r="D1100" t="s">
        <v>1247</v>
      </c>
      <c r="F1100" t="s">
        <v>1770</v>
      </c>
      <c r="G1100" t="s">
        <v>1742</v>
      </c>
      <c r="H1100" t="s">
        <v>1507</v>
      </c>
      <c r="I1100" t="str">
        <f t="shared" si="20"/>
        <v>AZ18 WHT01_Ol_191_prof_1</v>
      </c>
      <c r="K1100" t="s">
        <v>1250</v>
      </c>
      <c r="L1100" s="28">
        <v>44593</v>
      </c>
      <c r="P1100">
        <v>49.648560000000003</v>
      </c>
      <c r="Q1100">
        <v>40.888660000000002</v>
      </c>
      <c r="R1100">
        <v>5.4112E-2</v>
      </c>
      <c r="T1100">
        <v>10.028779999999999</v>
      </c>
      <c r="V1100">
        <v>1.1131E-2</v>
      </c>
      <c r="W1100">
        <v>1.8589999999999999E-2</v>
      </c>
      <c r="X1100">
        <v>1.2197E-2</v>
      </c>
      <c r="Y1100">
        <v>0.14532300000000001</v>
      </c>
      <c r="Z1100">
        <v>0.39533299999999999</v>
      </c>
      <c r="AA1100">
        <v>101.20269999999999</v>
      </c>
      <c r="AB1100" s="10">
        <v>89.821756785218795</v>
      </c>
      <c r="AD1100">
        <v>-3791.7</v>
      </c>
      <c r="AE1100">
        <v>1504</v>
      </c>
      <c r="AF1100">
        <v>1080</v>
      </c>
      <c r="AO1100" s="11">
        <f t="shared" si="19"/>
        <v>0</v>
      </c>
      <c r="AP1100">
        <v>56.530141313955838</v>
      </c>
    </row>
    <row r="1101" spans="1:43" hidden="1" x14ac:dyDescent="0.2">
      <c r="A1101" t="s">
        <v>1097</v>
      </c>
      <c r="B1101" t="s">
        <v>1556</v>
      </c>
      <c r="C1101" t="s">
        <v>1248</v>
      </c>
      <c r="D1101" t="s">
        <v>1247</v>
      </c>
      <c r="F1101" t="s">
        <v>1770</v>
      </c>
      <c r="G1101" t="s">
        <v>1742</v>
      </c>
      <c r="H1101" t="s">
        <v>1507</v>
      </c>
      <c r="I1101" t="str">
        <f t="shared" si="20"/>
        <v>AZ18 WHT01_Ol_191_prof_1</v>
      </c>
      <c r="K1101" t="s">
        <v>1250</v>
      </c>
      <c r="L1101" s="28">
        <v>44593</v>
      </c>
      <c r="P1101">
        <v>49.461350000000003</v>
      </c>
      <c r="Q1101">
        <v>40.80847</v>
      </c>
      <c r="R1101">
        <v>5.9388999999999997E-2</v>
      </c>
      <c r="T1101">
        <v>10.12058</v>
      </c>
      <c r="V1101">
        <v>1.2482E-2</v>
      </c>
      <c r="W1101">
        <v>1.1289E-2</v>
      </c>
      <c r="X1101">
        <v>8.6569999999999998E-3</v>
      </c>
      <c r="Y1101">
        <v>0.14302200000000001</v>
      </c>
      <c r="Z1101">
        <v>0.39285900000000001</v>
      </c>
      <c r="AA1101">
        <v>101.0181</v>
      </c>
      <c r="AB1101" s="10">
        <v>89.703304352540954</v>
      </c>
      <c r="AD1101">
        <v>-3796.5</v>
      </c>
      <c r="AE1101">
        <v>1502.7</v>
      </c>
      <c r="AF1101">
        <v>1080</v>
      </c>
      <c r="AO1101" s="11">
        <f t="shared" si="19"/>
        <v>0</v>
      </c>
      <c r="AP1101">
        <v>61.503068017618546</v>
      </c>
      <c r="AQ1101" t="s">
        <v>53</v>
      </c>
    </row>
    <row r="1102" spans="1:43" hidden="1" x14ac:dyDescent="0.2">
      <c r="A1102" t="s">
        <v>1098</v>
      </c>
      <c r="B1102" t="s">
        <v>1556</v>
      </c>
      <c r="C1102" t="s">
        <v>1248</v>
      </c>
      <c r="D1102" t="s">
        <v>1247</v>
      </c>
      <c r="F1102" t="s">
        <v>1770</v>
      </c>
      <c r="G1102" t="s">
        <v>1742</v>
      </c>
      <c r="H1102" t="s">
        <v>1507</v>
      </c>
      <c r="I1102" t="str">
        <f t="shared" si="20"/>
        <v>AZ18 WHT01_Ol_191_prof_1</v>
      </c>
      <c r="K1102" t="s">
        <v>1250</v>
      </c>
      <c r="L1102" s="28">
        <v>44593</v>
      </c>
      <c r="P1102">
        <v>49.366370000000003</v>
      </c>
      <c r="Q1102">
        <v>41.10371</v>
      </c>
      <c r="R1102">
        <v>5.5105000000000001E-2</v>
      </c>
      <c r="T1102">
        <v>10.22573</v>
      </c>
      <c r="V1102">
        <v>9.8180000000000003E-3</v>
      </c>
      <c r="W1102">
        <v>1.5880999999999999E-2</v>
      </c>
      <c r="X1102">
        <v>1.1087E-2</v>
      </c>
      <c r="Y1102">
        <v>0.143903</v>
      </c>
      <c r="Z1102">
        <v>0.38421300000000003</v>
      </c>
      <c r="AA1102">
        <v>101.3158</v>
      </c>
      <c r="AB1102" s="10">
        <v>89.589524334323883</v>
      </c>
      <c r="AD1102">
        <v>-3801.3</v>
      </c>
      <c r="AE1102">
        <v>1501.4</v>
      </c>
      <c r="AF1102">
        <v>1080</v>
      </c>
      <c r="AO1102" s="11">
        <f t="shared" si="19"/>
        <v>0</v>
      </c>
      <c r="AP1102">
        <v>66.475994721281253</v>
      </c>
      <c r="AQ1102" t="s">
        <v>53</v>
      </c>
    </row>
    <row r="1103" spans="1:43" hidden="1" x14ac:dyDescent="0.2">
      <c r="A1103" t="s">
        <v>1099</v>
      </c>
      <c r="B1103" t="s">
        <v>1556</v>
      </c>
      <c r="C1103" t="s">
        <v>1248</v>
      </c>
      <c r="D1103" t="s">
        <v>1247</v>
      </c>
      <c r="F1103" t="s">
        <v>1770</v>
      </c>
      <c r="G1103" t="s">
        <v>1742</v>
      </c>
      <c r="H1103" t="s">
        <v>1507</v>
      </c>
      <c r="I1103" t="str">
        <f t="shared" si="20"/>
        <v>AZ18 WHT01_Ol_191_prof_1</v>
      </c>
      <c r="K1103" t="s">
        <v>1250</v>
      </c>
      <c r="L1103" s="28">
        <v>44593</v>
      </c>
      <c r="P1103">
        <v>49.122210000000003</v>
      </c>
      <c r="Q1103">
        <v>40.699269999999999</v>
      </c>
      <c r="R1103">
        <v>6.1360999999999999E-2</v>
      </c>
      <c r="T1103">
        <v>10.10732</v>
      </c>
      <c r="V1103">
        <v>1.0567E-2</v>
      </c>
      <c r="W1103">
        <v>1.4909E-2</v>
      </c>
      <c r="X1103">
        <v>1.2798E-2</v>
      </c>
      <c r="Y1103">
        <v>0.14937800000000001</v>
      </c>
      <c r="Z1103">
        <v>0.39219799999999999</v>
      </c>
      <c r="AA1103">
        <v>100.57</v>
      </c>
      <c r="AB1103" s="10">
        <v>89.651756839106682</v>
      </c>
      <c r="AD1103">
        <v>-3806.1</v>
      </c>
      <c r="AE1103">
        <v>1500.1</v>
      </c>
      <c r="AF1103">
        <v>1080</v>
      </c>
      <c r="AO1103" s="11">
        <f t="shared" si="19"/>
        <v>0</v>
      </c>
      <c r="AP1103">
        <v>71.448921424943578</v>
      </c>
      <c r="AQ1103" t="s">
        <v>53</v>
      </c>
    </row>
    <row r="1104" spans="1:43" hidden="1" x14ac:dyDescent="0.2">
      <c r="A1104" t="s">
        <v>1100</v>
      </c>
      <c r="B1104" t="s">
        <v>1556</v>
      </c>
      <c r="C1104" t="s">
        <v>1248</v>
      </c>
      <c r="D1104" t="s">
        <v>1247</v>
      </c>
      <c r="F1104" t="s">
        <v>1770</v>
      </c>
      <c r="G1104" t="s">
        <v>1742</v>
      </c>
      <c r="H1104" t="s">
        <v>1507</v>
      </c>
      <c r="I1104" t="str">
        <f t="shared" si="20"/>
        <v>AZ18 WHT01_Ol_191_prof_1</v>
      </c>
      <c r="K1104" t="s">
        <v>1250</v>
      </c>
      <c r="L1104" s="28">
        <v>44593</v>
      </c>
      <c r="P1104">
        <v>49.401809999999998</v>
      </c>
      <c r="Q1104">
        <v>40.81606</v>
      </c>
      <c r="R1104">
        <v>4.9057999999999997E-2</v>
      </c>
      <c r="T1104">
        <v>10.18756</v>
      </c>
      <c r="V1104">
        <v>1.0168999999999999E-2</v>
      </c>
      <c r="W1104">
        <v>1.302E-2</v>
      </c>
      <c r="X1104">
        <v>1.0004000000000001E-2</v>
      </c>
      <c r="Y1104">
        <v>0.148503</v>
      </c>
      <c r="Z1104">
        <v>0.38978600000000002</v>
      </c>
      <c r="AA1104">
        <v>101.026</v>
      </c>
      <c r="AB1104" s="10">
        <v>89.631030647706382</v>
      </c>
      <c r="AD1104">
        <v>-3810.9</v>
      </c>
      <c r="AE1104">
        <v>1498.9</v>
      </c>
      <c r="AF1104">
        <v>1080</v>
      </c>
      <c r="AO1104" s="11">
        <f t="shared" si="19"/>
        <v>0</v>
      </c>
      <c r="AP1104">
        <v>76.396648175684902</v>
      </c>
      <c r="AQ1104" t="s">
        <v>53</v>
      </c>
    </row>
    <row r="1105" spans="1:43" hidden="1" x14ac:dyDescent="0.2">
      <c r="A1105" t="s">
        <v>1101</v>
      </c>
      <c r="B1105" t="s">
        <v>1556</v>
      </c>
      <c r="C1105" t="s">
        <v>1248</v>
      </c>
      <c r="D1105" t="s">
        <v>1247</v>
      </c>
      <c r="F1105" t="s">
        <v>1770</v>
      </c>
      <c r="G1105" t="s">
        <v>1742</v>
      </c>
      <c r="H1105" t="s">
        <v>1507</v>
      </c>
      <c r="I1105" t="str">
        <f t="shared" si="20"/>
        <v>AZ18 WHT01_Ol_191_prof_1</v>
      </c>
      <c r="K1105" t="s">
        <v>1250</v>
      </c>
      <c r="L1105" s="28">
        <v>44593</v>
      </c>
      <c r="P1105">
        <v>49.437649999999998</v>
      </c>
      <c r="Q1105">
        <v>41.064079999999997</v>
      </c>
      <c r="R1105">
        <v>6.2193999999999999E-2</v>
      </c>
      <c r="T1105">
        <v>10.094849999999999</v>
      </c>
      <c r="V1105">
        <v>9.8700000000000003E-3</v>
      </c>
      <c r="W1105">
        <v>1.7957999999999998E-2</v>
      </c>
      <c r="X1105">
        <v>1.1269E-2</v>
      </c>
      <c r="Y1105">
        <v>0.14280399999999999</v>
      </c>
      <c r="Z1105">
        <v>0.38117499999999999</v>
      </c>
      <c r="AA1105">
        <v>101.2218</v>
      </c>
      <c r="AB1105" s="10">
        <v>89.722371625815967</v>
      </c>
      <c r="AD1105">
        <v>-3815.7</v>
      </c>
      <c r="AE1105">
        <v>1497.6</v>
      </c>
      <c r="AF1105">
        <v>1080</v>
      </c>
      <c r="AO1105" s="11">
        <f t="shared" si="19"/>
        <v>0</v>
      </c>
      <c r="AP1105">
        <v>81.369574879347226</v>
      </c>
      <c r="AQ1105" t="s">
        <v>53</v>
      </c>
    </row>
    <row r="1106" spans="1:43" hidden="1" x14ac:dyDescent="0.2">
      <c r="A1106" t="s">
        <v>1102</v>
      </c>
      <c r="B1106" t="s">
        <v>1556</v>
      </c>
      <c r="C1106" t="s">
        <v>1248</v>
      </c>
      <c r="D1106" t="s">
        <v>1247</v>
      </c>
      <c r="F1106" t="s">
        <v>1770</v>
      </c>
      <c r="G1106" t="s">
        <v>1742</v>
      </c>
      <c r="H1106" t="s">
        <v>1507</v>
      </c>
      <c r="I1106" t="str">
        <f t="shared" si="20"/>
        <v>AZ18 WHT01_Ol_191_prof_1</v>
      </c>
      <c r="K1106" t="s">
        <v>1250</v>
      </c>
      <c r="L1106" s="28">
        <v>44593</v>
      </c>
      <c r="P1106">
        <v>49.485889999999998</v>
      </c>
      <c r="Q1106">
        <v>41.103540000000002</v>
      </c>
      <c r="R1106">
        <v>4.9752999999999999E-2</v>
      </c>
      <c r="T1106">
        <v>10.16742</v>
      </c>
      <c r="V1106">
        <v>1.0696000000000001E-2</v>
      </c>
      <c r="W1106">
        <v>1.7614000000000001E-2</v>
      </c>
      <c r="X1106">
        <v>1.2097E-2</v>
      </c>
      <c r="Y1106">
        <v>0.14346400000000001</v>
      </c>
      <c r="Z1106">
        <v>0.38283400000000001</v>
      </c>
      <c r="AA1106">
        <v>101.3733</v>
      </c>
      <c r="AB1106" s="10">
        <v>89.665173418894966</v>
      </c>
      <c r="AC1106" s="10"/>
      <c r="AD1106">
        <v>-3820.5</v>
      </c>
      <c r="AE1106">
        <v>1496.3</v>
      </c>
      <c r="AF1106">
        <v>1080</v>
      </c>
      <c r="AO1106" s="11">
        <f t="shared" si="19"/>
        <v>0</v>
      </c>
      <c r="AP1106">
        <v>86.342501583009934</v>
      </c>
      <c r="AQ1106" t="s">
        <v>53</v>
      </c>
    </row>
    <row r="1107" spans="1:43" hidden="1" x14ac:dyDescent="0.2">
      <c r="A1107" t="s">
        <v>1103</v>
      </c>
      <c r="B1107" t="s">
        <v>1556</v>
      </c>
      <c r="C1107" t="s">
        <v>1248</v>
      </c>
      <c r="D1107" t="s">
        <v>1247</v>
      </c>
      <c r="F1107" t="s">
        <v>1770</v>
      </c>
      <c r="G1107" t="s">
        <v>1742</v>
      </c>
      <c r="H1107" t="s">
        <v>1507</v>
      </c>
      <c r="I1107" t="str">
        <f t="shared" si="20"/>
        <v>AZ18 WHT01_Ol_191_prof_1</v>
      </c>
      <c r="K1107" t="s">
        <v>1250</v>
      </c>
      <c r="L1107" s="28">
        <v>44593</v>
      </c>
      <c r="P1107">
        <v>49.409460000000003</v>
      </c>
      <c r="Q1107">
        <v>41.084760000000003</v>
      </c>
      <c r="R1107">
        <v>5.6217000000000003E-2</v>
      </c>
      <c r="T1107">
        <v>10.19073</v>
      </c>
      <c r="V1107">
        <v>1.082E-2</v>
      </c>
      <c r="W1107">
        <v>1.9979E-2</v>
      </c>
      <c r="X1107">
        <v>8.1720000000000004E-3</v>
      </c>
      <c r="Y1107">
        <v>0.14016600000000001</v>
      </c>
      <c r="Z1107">
        <v>0.39710099999999998</v>
      </c>
      <c r="AA1107">
        <v>101.31740000000001</v>
      </c>
      <c r="AB1107" s="10">
        <v>89.629571908101042</v>
      </c>
      <c r="AD1107">
        <v>-3825.3</v>
      </c>
      <c r="AE1107">
        <v>1495</v>
      </c>
      <c r="AF1107">
        <v>1080</v>
      </c>
      <c r="AO1107" s="11">
        <f t="shared" si="19"/>
        <v>0</v>
      </c>
      <c r="AP1107">
        <v>91.315428286672642</v>
      </c>
      <c r="AQ1107" t="s">
        <v>53</v>
      </c>
    </row>
    <row r="1108" spans="1:43" hidden="1" x14ac:dyDescent="0.2">
      <c r="A1108" t="s">
        <v>1104</v>
      </c>
      <c r="B1108" t="s">
        <v>1556</v>
      </c>
      <c r="C1108" t="s">
        <v>1248</v>
      </c>
      <c r="D1108" t="s">
        <v>1247</v>
      </c>
      <c r="F1108" t="s">
        <v>1770</v>
      </c>
      <c r="G1108" t="s">
        <v>1742</v>
      </c>
      <c r="H1108" t="s">
        <v>1507</v>
      </c>
      <c r="I1108" t="str">
        <f t="shared" si="20"/>
        <v>AZ18 WHT01_Ol_191_prof_1</v>
      </c>
      <c r="K1108" t="s">
        <v>1250</v>
      </c>
      <c r="L1108" s="28">
        <v>44593</v>
      </c>
      <c r="P1108">
        <v>49.583100000000002</v>
      </c>
      <c r="Q1108">
        <v>41.059919999999998</v>
      </c>
      <c r="R1108">
        <v>5.0327999999999998E-2</v>
      </c>
      <c r="T1108">
        <v>10.15767</v>
      </c>
      <c r="V1108">
        <v>1.0374E-2</v>
      </c>
      <c r="W1108">
        <v>1.6234999999999999E-2</v>
      </c>
      <c r="X1108">
        <v>1.1553000000000001E-2</v>
      </c>
      <c r="Y1108">
        <v>0.14618999999999999</v>
      </c>
      <c r="Z1108">
        <v>0.39262200000000003</v>
      </c>
      <c r="AA1108">
        <v>101.428</v>
      </c>
      <c r="AB1108" s="10">
        <v>89.692214257147185</v>
      </c>
      <c r="AD1108">
        <v>-3830.1</v>
      </c>
      <c r="AE1108">
        <v>1493.8</v>
      </c>
      <c r="AF1108">
        <v>1080</v>
      </c>
      <c r="AO1108" s="11">
        <f t="shared" si="19"/>
        <v>0</v>
      </c>
      <c r="AP1108">
        <v>96.263155037413583</v>
      </c>
      <c r="AQ1108" t="s">
        <v>53</v>
      </c>
    </row>
    <row r="1109" spans="1:43" hidden="1" x14ac:dyDescent="0.2">
      <c r="A1109" t="s">
        <v>1105</v>
      </c>
      <c r="B1109" t="s">
        <v>1556</v>
      </c>
      <c r="C1109" t="s">
        <v>1248</v>
      </c>
      <c r="D1109" t="s">
        <v>1247</v>
      </c>
      <c r="F1109" t="s">
        <v>1770</v>
      </c>
      <c r="G1109" t="s">
        <v>1742</v>
      </c>
      <c r="H1109" t="s">
        <v>1507</v>
      </c>
      <c r="I1109" t="str">
        <f t="shared" si="20"/>
        <v>AZ18 WHT01_Ol_191_prof_1</v>
      </c>
      <c r="K1109" t="s">
        <v>1250</v>
      </c>
      <c r="L1109" s="28">
        <v>44593</v>
      </c>
      <c r="P1109">
        <v>49.616709999999998</v>
      </c>
      <c r="Q1109">
        <v>41.07217</v>
      </c>
      <c r="R1109">
        <v>4.5603999999999999E-2</v>
      </c>
      <c r="T1109">
        <v>10.21679</v>
      </c>
      <c r="V1109">
        <v>8.8699999999999994E-3</v>
      </c>
      <c r="W1109">
        <v>1.3084999999999999E-2</v>
      </c>
      <c r="X1109">
        <v>1.2258E-2</v>
      </c>
      <c r="Y1109">
        <v>0.15038499999999999</v>
      </c>
      <c r="Z1109">
        <v>0.38780300000000001</v>
      </c>
      <c r="AA1109">
        <v>101.52370000000001</v>
      </c>
      <c r="AB1109" s="10">
        <v>89.644728771197506</v>
      </c>
      <c r="AD1109">
        <v>-3834.9</v>
      </c>
      <c r="AE1109">
        <v>1492.5</v>
      </c>
      <c r="AF1109">
        <v>1080</v>
      </c>
      <c r="AO1109" s="11">
        <f t="shared" si="19"/>
        <v>0</v>
      </c>
      <c r="AP1109">
        <v>101.23608174107629</v>
      </c>
      <c r="AQ1109" t="s">
        <v>53</v>
      </c>
    </row>
    <row r="1110" spans="1:43" hidden="1" x14ac:dyDescent="0.2">
      <c r="A1110" t="s">
        <v>1106</v>
      </c>
      <c r="B1110" t="s">
        <v>1556</v>
      </c>
      <c r="C1110" t="s">
        <v>1248</v>
      </c>
      <c r="D1110" t="s">
        <v>1247</v>
      </c>
      <c r="F1110" t="s">
        <v>1770</v>
      </c>
      <c r="G1110" t="s">
        <v>1742</v>
      </c>
      <c r="H1110" t="s">
        <v>1507</v>
      </c>
      <c r="I1110" t="str">
        <f t="shared" si="20"/>
        <v>AZ18 WHT01_Ol_191_prof_1</v>
      </c>
      <c r="K1110" t="s">
        <v>1250</v>
      </c>
      <c r="L1110" s="28">
        <v>44593</v>
      </c>
      <c r="P1110">
        <v>49.157310000000003</v>
      </c>
      <c r="Q1110">
        <v>41.123330000000003</v>
      </c>
      <c r="R1110">
        <v>4.6412000000000002E-2</v>
      </c>
      <c r="T1110">
        <v>10.035450000000001</v>
      </c>
      <c r="V1110">
        <v>8.4309999999999993E-3</v>
      </c>
      <c r="W1110">
        <v>1.5859999999999999E-2</v>
      </c>
      <c r="X1110">
        <v>1.0876E-2</v>
      </c>
      <c r="Y1110">
        <v>0.14652399999999999</v>
      </c>
      <c r="Z1110">
        <v>0.39060600000000001</v>
      </c>
      <c r="AA1110">
        <v>100.9348</v>
      </c>
      <c r="AB1110" s="10">
        <v>89.724353431417114</v>
      </c>
      <c r="AD1110">
        <v>-3839.7</v>
      </c>
      <c r="AE1110">
        <v>1491.2</v>
      </c>
      <c r="AF1110">
        <v>1080</v>
      </c>
      <c r="AO1110" s="11">
        <f t="shared" si="19"/>
        <v>0</v>
      </c>
      <c r="AP1110">
        <v>106.20900844473856</v>
      </c>
      <c r="AQ1110" t="s">
        <v>53</v>
      </c>
    </row>
    <row r="1111" spans="1:43" hidden="1" x14ac:dyDescent="0.2">
      <c r="A1111" t="s">
        <v>1107</v>
      </c>
      <c r="B1111" t="s">
        <v>1556</v>
      </c>
      <c r="C1111" t="s">
        <v>1248</v>
      </c>
      <c r="D1111" t="s">
        <v>1247</v>
      </c>
      <c r="F1111" t="s">
        <v>1770</v>
      </c>
      <c r="G1111" t="s">
        <v>1742</v>
      </c>
      <c r="H1111" t="s">
        <v>1507</v>
      </c>
      <c r="I1111" t="str">
        <f t="shared" si="20"/>
        <v>AZ18 WHT01_Ol_191_prof_1</v>
      </c>
      <c r="K1111" t="s">
        <v>1250</v>
      </c>
      <c r="L1111" s="28">
        <v>44593</v>
      </c>
      <c r="P1111">
        <v>49.38026</v>
      </c>
      <c r="Q1111">
        <v>41.10521</v>
      </c>
      <c r="R1111">
        <v>5.144E-2</v>
      </c>
      <c r="T1111">
        <v>10.06983</v>
      </c>
      <c r="V1111">
        <v>7.4679999999999998E-3</v>
      </c>
      <c r="W1111">
        <v>1.7616E-2</v>
      </c>
      <c r="X1111">
        <v>1.1328E-2</v>
      </c>
      <c r="Y1111">
        <v>0.143009</v>
      </c>
      <c r="Z1111">
        <v>0.396011</v>
      </c>
      <c r="AA1111">
        <v>101.18219999999999</v>
      </c>
      <c r="AB1111" s="10">
        <v>89.734539800322352</v>
      </c>
      <c r="AD1111">
        <v>-3844.4</v>
      </c>
      <c r="AE1111">
        <v>1489.9</v>
      </c>
      <c r="AF1111">
        <v>1080</v>
      </c>
      <c r="AO1111" s="11">
        <f t="shared" si="19"/>
        <v>0</v>
      </c>
      <c r="AP1111">
        <v>111.08548258083346</v>
      </c>
      <c r="AQ1111" t="s">
        <v>53</v>
      </c>
    </row>
    <row r="1112" spans="1:43" hidden="1" x14ac:dyDescent="0.2">
      <c r="A1112" t="s">
        <v>1108</v>
      </c>
      <c r="B1112" t="s">
        <v>1556</v>
      </c>
      <c r="C1112" t="s">
        <v>1248</v>
      </c>
      <c r="D1112" t="s">
        <v>1247</v>
      </c>
      <c r="F1112" t="s">
        <v>1770</v>
      </c>
      <c r="G1112" t="s">
        <v>1742</v>
      </c>
      <c r="H1112" t="s">
        <v>1507</v>
      </c>
      <c r="I1112" t="str">
        <f t="shared" si="20"/>
        <v>AZ18 WHT01_Ol_191_prof_1</v>
      </c>
      <c r="K1112" t="s">
        <v>1250</v>
      </c>
      <c r="L1112" s="28">
        <v>44593</v>
      </c>
      <c r="P1112">
        <v>49.395069999999997</v>
      </c>
      <c r="Q1112">
        <v>40.828710000000001</v>
      </c>
      <c r="R1112">
        <v>5.3768999999999997E-2</v>
      </c>
      <c r="T1112">
        <v>10.202439999999999</v>
      </c>
      <c r="V1112">
        <v>9.8630000000000002E-3</v>
      </c>
      <c r="W1112">
        <v>1.7746999999999999E-2</v>
      </c>
      <c r="X1112">
        <v>9.3819999999999997E-3</v>
      </c>
      <c r="Y1112">
        <v>0.14383000000000001</v>
      </c>
      <c r="Z1112">
        <v>0.40157900000000002</v>
      </c>
      <c r="AA1112">
        <v>101.0624</v>
      </c>
      <c r="AB1112" s="10">
        <v>89.616183640577646</v>
      </c>
      <c r="AD1112">
        <v>-3849.2</v>
      </c>
      <c r="AE1112">
        <v>1488.7</v>
      </c>
      <c r="AF1112">
        <v>1080</v>
      </c>
      <c r="AO1112" s="11">
        <f t="shared" si="19"/>
        <v>0</v>
      </c>
      <c r="AP1112">
        <v>116.0332093315744</v>
      </c>
      <c r="AQ1112" t="s">
        <v>53</v>
      </c>
    </row>
    <row r="1113" spans="1:43" hidden="1" x14ac:dyDescent="0.2">
      <c r="A1113" t="s">
        <v>1109</v>
      </c>
      <c r="B1113" t="s">
        <v>1556</v>
      </c>
      <c r="C1113" t="s">
        <v>1248</v>
      </c>
      <c r="D1113" t="s">
        <v>1247</v>
      </c>
      <c r="F1113" t="s">
        <v>1770</v>
      </c>
      <c r="G1113" t="s">
        <v>1742</v>
      </c>
      <c r="H1113" t="s">
        <v>1507</v>
      </c>
      <c r="I1113" t="str">
        <f t="shared" si="20"/>
        <v>AZ18 WHT01_Ol_191_prof_1</v>
      </c>
      <c r="K1113" t="s">
        <v>1250</v>
      </c>
      <c r="L1113" s="28">
        <v>44593</v>
      </c>
      <c r="P1113">
        <v>49.506970000000003</v>
      </c>
      <c r="Q1113">
        <v>40.722740000000002</v>
      </c>
      <c r="R1113">
        <v>4.9762000000000001E-2</v>
      </c>
      <c r="T1113">
        <v>10.139659999999999</v>
      </c>
      <c r="V1113">
        <v>1.0982E-2</v>
      </c>
      <c r="W1113">
        <v>1.3589E-2</v>
      </c>
      <c r="X1113">
        <v>9.1160000000000008E-3</v>
      </c>
      <c r="Y1113">
        <v>0.145568</v>
      </c>
      <c r="Z1113">
        <v>0.39238699999999999</v>
      </c>
      <c r="AA1113">
        <v>100.99079999999999</v>
      </c>
      <c r="AB1113" s="10">
        <v>89.694421119797141</v>
      </c>
      <c r="AD1113">
        <v>-3854</v>
      </c>
      <c r="AE1113">
        <v>1487.4</v>
      </c>
      <c r="AF1113">
        <v>1080</v>
      </c>
      <c r="AO1113" s="11">
        <f t="shared" si="19"/>
        <v>0</v>
      </c>
      <c r="AP1113">
        <v>121.00613603523711</v>
      </c>
      <c r="AQ1113" t="s">
        <v>53</v>
      </c>
    </row>
    <row r="1114" spans="1:43" hidden="1" x14ac:dyDescent="0.2">
      <c r="A1114" t="s">
        <v>1110</v>
      </c>
      <c r="B1114" t="s">
        <v>1556</v>
      </c>
      <c r="C1114" t="s">
        <v>1248</v>
      </c>
      <c r="D1114" t="s">
        <v>1247</v>
      </c>
      <c r="F1114" t="s">
        <v>1770</v>
      </c>
      <c r="G1114" t="s">
        <v>1742</v>
      </c>
      <c r="H1114" t="s">
        <v>1507</v>
      </c>
      <c r="I1114" t="str">
        <f t="shared" si="20"/>
        <v>AZ18 WHT01_Ol_191_prof_1</v>
      </c>
      <c r="K1114" t="s">
        <v>1250</v>
      </c>
      <c r="L1114" s="28">
        <v>44593</v>
      </c>
      <c r="P1114">
        <v>49.59731</v>
      </c>
      <c r="Q1114">
        <v>41.023690000000002</v>
      </c>
      <c r="R1114">
        <v>5.4942999999999999E-2</v>
      </c>
      <c r="T1114">
        <v>10.08892</v>
      </c>
      <c r="V1114">
        <v>8.4690000000000008E-3</v>
      </c>
      <c r="W1114">
        <v>1.4E-2</v>
      </c>
      <c r="X1114">
        <v>1.1407E-2</v>
      </c>
      <c r="Y1114">
        <v>0.144312</v>
      </c>
      <c r="Z1114">
        <v>0.38361299999999998</v>
      </c>
      <c r="AA1114">
        <v>101.3267</v>
      </c>
      <c r="AB1114" s="10">
        <v>89.757467698482216</v>
      </c>
      <c r="AD1114">
        <v>-3858.8</v>
      </c>
      <c r="AE1114">
        <v>1486.1</v>
      </c>
      <c r="AF1114">
        <v>1080</v>
      </c>
      <c r="AO1114" s="11">
        <f t="shared" si="19"/>
        <v>0</v>
      </c>
      <c r="AP1114">
        <v>125.97906273889987</v>
      </c>
      <c r="AQ1114" t="s">
        <v>53</v>
      </c>
    </row>
    <row r="1115" spans="1:43" hidden="1" x14ac:dyDescent="0.2">
      <c r="A1115" t="s">
        <v>1111</v>
      </c>
      <c r="B1115" t="s">
        <v>1556</v>
      </c>
      <c r="C1115" t="s">
        <v>1248</v>
      </c>
      <c r="D1115" t="s">
        <v>1247</v>
      </c>
      <c r="F1115" t="s">
        <v>1770</v>
      </c>
      <c r="G1115" t="s">
        <v>1742</v>
      </c>
      <c r="H1115" t="s">
        <v>1507</v>
      </c>
      <c r="I1115" t="str">
        <f t="shared" si="20"/>
        <v>AZ18 WHT01_Ol_191_prof_1</v>
      </c>
      <c r="K1115" t="s">
        <v>1250</v>
      </c>
      <c r="L1115" s="28">
        <v>44593</v>
      </c>
      <c r="P1115">
        <v>49.620420000000003</v>
      </c>
      <c r="Q1115">
        <v>40.973739999999999</v>
      </c>
      <c r="R1115">
        <v>5.0841999999999998E-2</v>
      </c>
      <c r="T1115">
        <v>10.086980000000001</v>
      </c>
      <c r="V1115">
        <v>9.4129999999999995E-3</v>
      </c>
      <c r="W1115">
        <v>1.4108000000000001E-2</v>
      </c>
      <c r="X1115">
        <v>8.149E-3</v>
      </c>
      <c r="Y1115">
        <v>0.145096</v>
      </c>
      <c r="Z1115">
        <v>0.39305099999999998</v>
      </c>
      <c r="AA1115">
        <v>101.3018</v>
      </c>
      <c r="AB1115" s="10">
        <v>89.763521342153666</v>
      </c>
      <c r="AD1115">
        <v>-3863.6</v>
      </c>
      <c r="AE1115">
        <v>1484.8</v>
      </c>
      <c r="AF1115">
        <v>1080</v>
      </c>
      <c r="AO1115" s="11">
        <f t="shared" si="19"/>
        <v>0</v>
      </c>
      <c r="AP1115">
        <v>130.95198944256214</v>
      </c>
      <c r="AQ1115" t="s">
        <v>53</v>
      </c>
    </row>
    <row r="1116" spans="1:43" hidden="1" x14ac:dyDescent="0.2">
      <c r="A1116" t="s">
        <v>1112</v>
      </c>
      <c r="B1116" t="s">
        <v>1556</v>
      </c>
      <c r="C1116" t="s">
        <v>1248</v>
      </c>
      <c r="D1116" t="s">
        <v>1247</v>
      </c>
      <c r="F1116" t="s">
        <v>1770</v>
      </c>
      <c r="G1116" t="s">
        <v>1742</v>
      </c>
      <c r="H1116" t="s">
        <v>1507</v>
      </c>
      <c r="I1116" t="str">
        <f t="shared" si="20"/>
        <v>AZ18 WHT01_Ol_191_prof_1</v>
      </c>
      <c r="K1116" t="s">
        <v>1250</v>
      </c>
      <c r="L1116" s="28">
        <v>44593</v>
      </c>
      <c r="P1116">
        <v>49.457349999999998</v>
      </c>
      <c r="Q1116">
        <v>40.871479999999998</v>
      </c>
      <c r="R1116">
        <v>5.7534000000000002E-2</v>
      </c>
      <c r="T1116">
        <v>10.05931</v>
      </c>
      <c r="V1116">
        <v>9.3449999999999991E-3</v>
      </c>
      <c r="W1116">
        <v>1.6160000000000001E-2</v>
      </c>
      <c r="X1116">
        <v>8.456E-3</v>
      </c>
      <c r="Y1116">
        <v>0.146871</v>
      </c>
      <c r="Z1116">
        <v>0.39508599999999999</v>
      </c>
      <c r="AA1116">
        <v>101.02160000000001</v>
      </c>
      <c r="AB1116" s="10">
        <v>89.758510119651902</v>
      </c>
      <c r="AD1116">
        <v>-3868.4</v>
      </c>
      <c r="AE1116">
        <v>1483.6</v>
      </c>
      <c r="AF1116">
        <v>1080</v>
      </c>
      <c r="AO1116" s="11">
        <f t="shared" si="19"/>
        <v>0</v>
      </c>
      <c r="AP1116">
        <v>135.8997161933035</v>
      </c>
      <c r="AQ1116" t="s">
        <v>53</v>
      </c>
    </row>
    <row r="1117" spans="1:43" hidden="1" x14ac:dyDescent="0.2">
      <c r="A1117" t="s">
        <v>1113</v>
      </c>
      <c r="B1117" t="s">
        <v>1556</v>
      </c>
      <c r="C1117" t="s">
        <v>1248</v>
      </c>
      <c r="D1117" t="s">
        <v>1247</v>
      </c>
      <c r="F1117" t="s">
        <v>1770</v>
      </c>
      <c r="G1117" t="s">
        <v>1742</v>
      </c>
      <c r="H1117" t="s">
        <v>1507</v>
      </c>
      <c r="I1117" t="str">
        <f t="shared" si="20"/>
        <v>AZ18 WHT01_Ol_191_prof_1</v>
      </c>
      <c r="K1117" t="s">
        <v>1250</v>
      </c>
      <c r="L1117" s="28">
        <v>44593</v>
      </c>
      <c r="P1117">
        <v>49.233699999999999</v>
      </c>
      <c r="Q1117">
        <v>41.074530000000003</v>
      </c>
      <c r="R1117">
        <v>5.4120000000000001E-2</v>
      </c>
      <c r="T1117">
        <v>10.16671</v>
      </c>
      <c r="V1117">
        <v>8.5470000000000008E-3</v>
      </c>
      <c r="W1117">
        <v>1.1526E-2</v>
      </c>
      <c r="X1117">
        <v>8.4399999999999996E-3</v>
      </c>
      <c r="Y1117">
        <v>0.144208</v>
      </c>
      <c r="Z1117">
        <v>0.39141799999999999</v>
      </c>
      <c r="AA1117">
        <v>101.0932</v>
      </c>
      <c r="AB1117" s="10">
        <v>89.61838185509265</v>
      </c>
      <c r="AD1117">
        <v>-3873.2</v>
      </c>
      <c r="AE1117">
        <v>1482.3</v>
      </c>
      <c r="AF1117">
        <v>1080</v>
      </c>
      <c r="AO1117" s="11">
        <f t="shared" si="19"/>
        <v>0</v>
      </c>
      <c r="AP1117">
        <v>140.87264289696577</v>
      </c>
      <c r="AQ1117" t="s">
        <v>53</v>
      </c>
    </row>
    <row r="1118" spans="1:43" hidden="1" x14ac:dyDescent="0.2">
      <c r="A1118" t="s">
        <v>1114</v>
      </c>
      <c r="B1118" t="s">
        <v>1556</v>
      </c>
      <c r="C1118" t="s">
        <v>1248</v>
      </c>
      <c r="D1118" t="s">
        <v>1247</v>
      </c>
      <c r="F1118" t="s">
        <v>1770</v>
      </c>
      <c r="G1118" t="s">
        <v>1742</v>
      </c>
      <c r="H1118" t="s">
        <v>1507</v>
      </c>
      <c r="I1118" t="str">
        <f>_xlfn.CONCAT(K1118,"_",F1118,"_",H1118)</f>
        <v>AZ18 WHT01_Ol_191_prof_1</v>
      </c>
      <c r="K1118" t="s">
        <v>1250</v>
      </c>
      <c r="L1118" s="28">
        <v>44593</v>
      </c>
      <c r="P1118">
        <v>49.483989999999999</v>
      </c>
      <c r="Q1118">
        <v>40.953679999999999</v>
      </c>
      <c r="R1118">
        <v>5.2829000000000001E-2</v>
      </c>
      <c r="T1118">
        <v>10.218019999999999</v>
      </c>
      <c r="V1118">
        <v>1.0541999999999999E-2</v>
      </c>
      <c r="W1118">
        <v>1.153E-2</v>
      </c>
      <c r="X1118">
        <v>1.0335E-2</v>
      </c>
      <c r="Y1118">
        <v>0.14057</v>
      </c>
      <c r="Z1118">
        <v>0.38178299999999998</v>
      </c>
      <c r="AA1118">
        <v>101.2633</v>
      </c>
      <c r="AB1118" s="10">
        <v>89.618720770354429</v>
      </c>
      <c r="AD1118">
        <v>-3878</v>
      </c>
      <c r="AE1118">
        <v>1481</v>
      </c>
      <c r="AF1118">
        <v>1080</v>
      </c>
      <c r="AO1118" s="11">
        <f t="shared" si="19"/>
        <v>0</v>
      </c>
      <c r="AP1118">
        <v>145.84556960062847</v>
      </c>
      <c r="AQ1118" t="s">
        <v>53</v>
      </c>
    </row>
    <row r="1119" spans="1:43" hidden="1" x14ac:dyDescent="0.2">
      <c r="A1119" t="s">
        <v>182</v>
      </c>
      <c r="B1119" t="s">
        <v>1557</v>
      </c>
      <c r="C1119" t="s">
        <v>1248</v>
      </c>
      <c r="D1119" t="s">
        <v>1247</v>
      </c>
      <c r="F1119" t="s">
        <v>1774</v>
      </c>
      <c r="G1119" t="s">
        <v>1742</v>
      </c>
      <c r="H1119" t="s">
        <v>1507</v>
      </c>
      <c r="I1119" t="str">
        <f t="shared" si="20"/>
        <v>AZ18 WHT01_Ol_192_prof_1</v>
      </c>
      <c r="K1119" t="s">
        <v>1250</v>
      </c>
      <c r="L1119" s="28">
        <v>44593</v>
      </c>
      <c r="P1119">
        <v>51.067169999999997</v>
      </c>
      <c r="Q1119">
        <v>41.126010000000001</v>
      </c>
      <c r="R1119">
        <v>0.14657200000000001</v>
      </c>
      <c r="T1119">
        <v>8.3614639999999998</v>
      </c>
      <c r="V1119">
        <v>2.6076999999999999E-2</v>
      </c>
      <c r="W1119">
        <v>3.2399999999999998E-3</v>
      </c>
      <c r="X1119">
        <v>1.9522000000000001E-2</v>
      </c>
      <c r="Y1119">
        <v>0.1177</v>
      </c>
      <c r="Z1119">
        <v>0.36826199999999998</v>
      </c>
      <c r="AA1119">
        <v>101.236</v>
      </c>
      <c r="AB1119" s="10">
        <v>91.587469292129114</v>
      </c>
      <c r="AD1119">
        <v>8958</v>
      </c>
      <c r="AE1119">
        <v>3928</v>
      </c>
      <c r="AF1119">
        <v>990</v>
      </c>
      <c r="AO1119" s="11">
        <f t="shared" ref="AO1119:AO1138" si="21">SQRT(($AN$2-$AN$82)^2) /1000</f>
        <v>0</v>
      </c>
      <c r="AP1119">
        <v>2</v>
      </c>
      <c r="AQ1119" t="s">
        <v>1791</v>
      </c>
    </row>
    <row r="1120" spans="1:43" hidden="1" x14ac:dyDescent="0.2">
      <c r="A1120" t="s">
        <v>1558</v>
      </c>
      <c r="B1120" t="s">
        <v>1557</v>
      </c>
      <c r="C1120" t="s">
        <v>1248</v>
      </c>
      <c r="D1120" t="s">
        <v>1247</v>
      </c>
      <c r="F1120" t="s">
        <v>1774</v>
      </c>
      <c r="G1120" t="s">
        <v>1742</v>
      </c>
      <c r="H1120" t="s">
        <v>1507</v>
      </c>
      <c r="I1120" t="str">
        <f t="shared" si="20"/>
        <v>AZ18 WHT01_Ol_192_prof_1</v>
      </c>
      <c r="K1120" t="s">
        <v>1250</v>
      </c>
      <c r="L1120" s="28">
        <v>44593</v>
      </c>
      <c r="P1120">
        <v>50.923169999999999</v>
      </c>
      <c r="Q1120">
        <v>41.159529999999997</v>
      </c>
      <c r="R1120">
        <v>0.136105</v>
      </c>
      <c r="T1120">
        <v>8.4357290000000003</v>
      </c>
      <c r="V1120">
        <v>2.6145000000000002E-2</v>
      </c>
      <c r="W1120">
        <v>5.7200000000000003E-3</v>
      </c>
      <c r="X1120">
        <v>1.8877000000000001E-2</v>
      </c>
      <c r="Y1120">
        <v>0.116997</v>
      </c>
      <c r="Z1120">
        <v>0.36033399999999999</v>
      </c>
      <c r="AA1120">
        <v>101.18259999999999</v>
      </c>
      <c r="AB1120" s="10">
        <v>91.497146585698346</v>
      </c>
      <c r="AD1120">
        <v>8953.9</v>
      </c>
      <c r="AE1120">
        <v>3930.4</v>
      </c>
      <c r="AF1120">
        <v>990</v>
      </c>
      <c r="AO1120" s="11">
        <f t="shared" si="21"/>
        <v>0</v>
      </c>
      <c r="AP1120">
        <v>6.7507894080882407</v>
      </c>
      <c r="AQ1120" t="s">
        <v>1791</v>
      </c>
    </row>
    <row r="1121" spans="1:43" hidden="1" x14ac:dyDescent="0.2">
      <c r="A1121" t="s">
        <v>1559</v>
      </c>
      <c r="B1121" t="s">
        <v>1557</v>
      </c>
      <c r="C1121" t="s">
        <v>1248</v>
      </c>
      <c r="D1121" t="s">
        <v>1247</v>
      </c>
      <c r="F1121" t="s">
        <v>1774</v>
      </c>
      <c r="G1121" t="s">
        <v>1742</v>
      </c>
      <c r="H1121" t="s">
        <v>1507</v>
      </c>
      <c r="I1121" t="str">
        <f t="shared" si="20"/>
        <v>AZ18 WHT01_Ol_192_prof_1</v>
      </c>
      <c r="K1121" t="s">
        <v>1250</v>
      </c>
      <c r="L1121" s="28">
        <v>44593</v>
      </c>
      <c r="P1121">
        <v>50.916370000000001</v>
      </c>
      <c r="Q1121">
        <v>41.070050000000002</v>
      </c>
      <c r="R1121">
        <v>0.12806600000000001</v>
      </c>
      <c r="T1121">
        <v>8.349183</v>
      </c>
      <c r="V1121">
        <v>2.7177E-2</v>
      </c>
      <c r="W1121">
        <v>7.5430000000000002E-3</v>
      </c>
      <c r="X1121">
        <v>1.4623000000000001E-2</v>
      </c>
      <c r="Y1121">
        <v>0.115969</v>
      </c>
      <c r="Z1121">
        <v>0.37787700000000002</v>
      </c>
      <c r="AA1121">
        <v>101.0069</v>
      </c>
      <c r="AB1121" s="10">
        <v>91.576005460083991</v>
      </c>
      <c r="AD1121">
        <v>8949.9</v>
      </c>
      <c r="AE1121">
        <v>3932.7</v>
      </c>
      <c r="AF1121">
        <v>990</v>
      </c>
      <c r="AO1121" s="11">
        <f t="shared" si="21"/>
        <v>0</v>
      </c>
      <c r="AP1121">
        <v>11.364898206111835</v>
      </c>
      <c r="AQ1121" t="s">
        <v>1791</v>
      </c>
    </row>
    <row r="1122" spans="1:43" hidden="1" x14ac:dyDescent="0.2">
      <c r="A1122" t="s">
        <v>1560</v>
      </c>
      <c r="B1122" t="s">
        <v>1557</v>
      </c>
      <c r="C1122" t="s">
        <v>1248</v>
      </c>
      <c r="D1122" t="s">
        <v>1247</v>
      </c>
      <c r="F1122" t="s">
        <v>1774</v>
      </c>
      <c r="G1122" t="s">
        <v>1742</v>
      </c>
      <c r="H1122" t="s">
        <v>1507</v>
      </c>
      <c r="I1122" t="str">
        <f t="shared" si="20"/>
        <v>AZ18 WHT01_Ol_192_prof_1</v>
      </c>
      <c r="K1122" t="s">
        <v>1250</v>
      </c>
      <c r="L1122" s="28">
        <v>44593</v>
      </c>
      <c r="P1122">
        <v>51.079030000000003</v>
      </c>
      <c r="Q1122">
        <v>41.320270000000001</v>
      </c>
      <c r="R1122">
        <v>0.123112</v>
      </c>
      <c r="T1122">
        <v>8.4875159999999994</v>
      </c>
      <c r="V1122">
        <v>2.6776999999999999E-2</v>
      </c>
      <c r="W1122">
        <v>1.2352E-2</v>
      </c>
      <c r="X1122">
        <v>1.6382000000000001E-2</v>
      </c>
      <c r="Y1122">
        <v>0.110375</v>
      </c>
      <c r="Z1122">
        <v>0.36218</v>
      </c>
      <c r="AA1122">
        <v>101.538</v>
      </c>
      <c r="AB1122" s="10">
        <v>91.473276778285623</v>
      </c>
      <c r="AD1122">
        <v>8945.7999999999993</v>
      </c>
      <c r="AE1122">
        <v>3935.1</v>
      </c>
      <c r="AF1122">
        <v>990</v>
      </c>
      <c r="AO1122" s="11">
        <f t="shared" si="21"/>
        <v>0</v>
      </c>
      <c r="AP1122">
        <v>16.115687614200077</v>
      </c>
      <c r="AQ1122" t="s">
        <v>1791</v>
      </c>
    </row>
    <row r="1123" spans="1:43" hidden="1" x14ac:dyDescent="0.2">
      <c r="A1123" t="s">
        <v>1561</v>
      </c>
      <c r="B1123" t="s">
        <v>1557</v>
      </c>
      <c r="C1123" t="s">
        <v>1248</v>
      </c>
      <c r="D1123" t="s">
        <v>1247</v>
      </c>
      <c r="F1123" t="s">
        <v>1774</v>
      </c>
      <c r="G1123" t="s">
        <v>1742</v>
      </c>
      <c r="H1123" t="s">
        <v>1507</v>
      </c>
      <c r="I1123" t="str">
        <f t="shared" si="20"/>
        <v>AZ18 WHT01_Ol_192_prof_1</v>
      </c>
      <c r="K1123" t="s">
        <v>1250</v>
      </c>
      <c r="L1123" s="28">
        <v>44593</v>
      </c>
      <c r="P1123">
        <v>50.566510000000001</v>
      </c>
      <c r="Q1123">
        <v>41.286769999999997</v>
      </c>
      <c r="R1123">
        <v>0.10818800000000001</v>
      </c>
      <c r="T1123">
        <v>8.4947630000000007</v>
      </c>
      <c r="V1123">
        <v>3.372E-2</v>
      </c>
      <c r="W1123">
        <v>3.5890000000000002E-3</v>
      </c>
      <c r="X1123">
        <v>1.8828000000000001E-2</v>
      </c>
      <c r="Y1123">
        <v>0.112787</v>
      </c>
      <c r="Z1123">
        <v>0.36932399999999999</v>
      </c>
      <c r="AA1123">
        <v>100.9945</v>
      </c>
      <c r="AB1123" s="10">
        <v>91.387574594939281</v>
      </c>
      <c r="AD1123">
        <v>8941.7999999999993</v>
      </c>
      <c r="AE1123">
        <v>3937.5</v>
      </c>
      <c r="AF1123">
        <v>990</v>
      </c>
      <c r="AO1123" s="11">
        <f t="shared" si="21"/>
        <v>0</v>
      </c>
      <c r="AP1123">
        <v>20.780449130076363</v>
      </c>
      <c r="AQ1123" t="s">
        <v>1791</v>
      </c>
    </row>
    <row r="1124" spans="1:43" hidden="1" x14ac:dyDescent="0.2">
      <c r="A1124" t="s">
        <v>1562</v>
      </c>
      <c r="B1124" t="s">
        <v>1557</v>
      </c>
      <c r="C1124" t="s">
        <v>1248</v>
      </c>
      <c r="D1124" t="s">
        <v>1247</v>
      </c>
      <c r="F1124" t="s">
        <v>1774</v>
      </c>
      <c r="G1124" t="s">
        <v>1742</v>
      </c>
      <c r="H1124" t="s">
        <v>1507</v>
      </c>
      <c r="I1124" t="str">
        <f t="shared" si="20"/>
        <v>AZ18 WHT01_Ol_192_prof_1</v>
      </c>
      <c r="K1124" t="s">
        <v>1250</v>
      </c>
      <c r="L1124" s="28">
        <v>44593</v>
      </c>
      <c r="P1124">
        <v>50.555439999999997</v>
      </c>
      <c r="Q1124">
        <v>41.220599999999997</v>
      </c>
      <c r="R1124">
        <v>8.9306999999999997E-2</v>
      </c>
      <c r="T1124">
        <v>8.8219639999999995</v>
      </c>
      <c r="V1124">
        <v>1.337E-2</v>
      </c>
      <c r="W1124">
        <v>1.2573000000000001E-2</v>
      </c>
      <c r="X1124">
        <v>1.0078999999999999E-2</v>
      </c>
      <c r="Y1124">
        <v>0.11507000000000001</v>
      </c>
      <c r="Z1124">
        <v>0.38087399999999999</v>
      </c>
      <c r="AA1124">
        <v>101.2193</v>
      </c>
      <c r="AB1124" s="10">
        <v>91.083634829907595</v>
      </c>
      <c r="AD1124">
        <v>8937.7000000000007</v>
      </c>
      <c r="AE1124">
        <v>3939.8</v>
      </c>
      <c r="AF1124">
        <v>990</v>
      </c>
      <c r="AO1124" s="11">
        <f t="shared" si="21"/>
        <v>0</v>
      </c>
      <c r="AP1124">
        <v>25.481512839492446</v>
      </c>
    </row>
    <row r="1125" spans="1:43" hidden="1" x14ac:dyDescent="0.2">
      <c r="A1125" t="s">
        <v>1563</v>
      </c>
      <c r="B1125" t="s">
        <v>1557</v>
      </c>
      <c r="C1125" t="s">
        <v>1248</v>
      </c>
      <c r="D1125" t="s">
        <v>1247</v>
      </c>
      <c r="F1125" t="s">
        <v>1774</v>
      </c>
      <c r="G1125" t="s">
        <v>1742</v>
      </c>
      <c r="H1125" t="s">
        <v>1507</v>
      </c>
      <c r="I1125" t="str">
        <f t="shared" si="20"/>
        <v>AZ18 WHT01_Ol_192_prof_1</v>
      </c>
      <c r="K1125" t="s">
        <v>1250</v>
      </c>
      <c r="L1125" s="28">
        <v>44593</v>
      </c>
      <c r="P1125">
        <v>50.311889999999998</v>
      </c>
      <c r="Q1125">
        <v>41.403880000000001</v>
      </c>
      <c r="R1125">
        <v>7.4604000000000004E-2</v>
      </c>
      <c r="T1125">
        <v>9.069407</v>
      </c>
      <c r="V1125">
        <v>1.1310000000000001E-2</v>
      </c>
      <c r="W1125">
        <v>1.6521999999999998E-2</v>
      </c>
      <c r="X1125">
        <v>1.1750999999999999E-2</v>
      </c>
      <c r="Y1125">
        <v>0.13076399999999999</v>
      </c>
      <c r="Z1125">
        <v>0.39166600000000001</v>
      </c>
      <c r="AA1125">
        <v>101.4218</v>
      </c>
      <c r="AB1125" s="10">
        <v>90.81621472268229</v>
      </c>
      <c r="AD1125">
        <v>8933.7000000000007</v>
      </c>
      <c r="AE1125">
        <v>3942.2</v>
      </c>
      <c r="AF1125">
        <v>990</v>
      </c>
      <c r="AO1125" s="11">
        <f t="shared" si="21"/>
        <v>0</v>
      </c>
      <c r="AP1125">
        <v>30.146274355368497</v>
      </c>
    </row>
    <row r="1126" spans="1:43" hidden="1" x14ac:dyDescent="0.2">
      <c r="A1126" t="s">
        <v>1564</v>
      </c>
      <c r="B1126" t="s">
        <v>1557</v>
      </c>
      <c r="C1126" t="s">
        <v>1248</v>
      </c>
      <c r="D1126" t="s">
        <v>1247</v>
      </c>
      <c r="F1126" t="s">
        <v>1774</v>
      </c>
      <c r="G1126" t="s">
        <v>1742</v>
      </c>
      <c r="H1126" t="s">
        <v>1507</v>
      </c>
      <c r="I1126" t="str">
        <f t="shared" si="20"/>
        <v>AZ18 WHT01_Ol_192_prof_1</v>
      </c>
      <c r="K1126" t="s">
        <v>1250</v>
      </c>
      <c r="L1126" s="28">
        <v>44593</v>
      </c>
      <c r="P1126">
        <v>50.022179999999999</v>
      </c>
      <c r="Q1126">
        <v>40.840699999999998</v>
      </c>
      <c r="R1126">
        <v>6.5866999999999995E-2</v>
      </c>
      <c r="T1126">
        <v>9.3019300000000005</v>
      </c>
      <c r="V1126">
        <v>1.1407E-2</v>
      </c>
      <c r="W1126">
        <v>8.8629999999999994E-3</v>
      </c>
      <c r="X1126">
        <v>1.0954E-2</v>
      </c>
      <c r="Y1126">
        <v>0.13325500000000001</v>
      </c>
      <c r="Z1126">
        <v>0.39078600000000002</v>
      </c>
      <c r="AA1126">
        <v>100.7859</v>
      </c>
      <c r="AB1126" s="10">
        <v>90.553600736930463</v>
      </c>
      <c r="AD1126">
        <v>8929.6</v>
      </c>
      <c r="AE1126">
        <v>3944.6</v>
      </c>
      <c r="AF1126">
        <v>990</v>
      </c>
      <c r="AO1126" s="11">
        <f t="shared" si="21"/>
        <v>0</v>
      </c>
      <c r="AP1126">
        <v>34.897063763456735</v>
      </c>
    </row>
    <row r="1127" spans="1:43" hidden="1" x14ac:dyDescent="0.2">
      <c r="A1127" t="s">
        <v>1565</v>
      </c>
      <c r="B1127" t="s">
        <v>1557</v>
      </c>
      <c r="C1127" t="s">
        <v>1248</v>
      </c>
      <c r="D1127" t="s">
        <v>1247</v>
      </c>
      <c r="F1127" t="s">
        <v>1774</v>
      </c>
      <c r="G1127" t="s">
        <v>1742</v>
      </c>
      <c r="H1127" t="s">
        <v>1507</v>
      </c>
      <c r="I1127" t="str">
        <f t="shared" si="20"/>
        <v>AZ18 WHT01_Ol_192_prof_1</v>
      </c>
      <c r="K1127" t="s">
        <v>1250</v>
      </c>
      <c r="L1127" s="28">
        <v>44593</v>
      </c>
      <c r="P1127">
        <v>50.154200000000003</v>
      </c>
      <c r="Q1127">
        <v>40.959980000000002</v>
      </c>
      <c r="R1127">
        <v>5.2554999999999998E-2</v>
      </c>
      <c r="T1127">
        <v>9.7732759999999992</v>
      </c>
      <c r="V1127">
        <v>1.2192E-2</v>
      </c>
      <c r="W1127">
        <v>1.4019999999999999E-2</v>
      </c>
      <c r="X1127">
        <v>1.0892000000000001E-2</v>
      </c>
      <c r="Y1127">
        <v>0.13681699999999999</v>
      </c>
      <c r="Z1127">
        <v>0.39856000000000003</v>
      </c>
      <c r="AA1127">
        <v>101.5125</v>
      </c>
      <c r="AB1127" s="10">
        <v>90.145656638154307</v>
      </c>
      <c r="AD1127">
        <v>8925.6</v>
      </c>
      <c r="AE1127">
        <v>3946.9</v>
      </c>
      <c r="AF1127">
        <v>990</v>
      </c>
      <c r="AO1127" s="11">
        <f t="shared" si="21"/>
        <v>0</v>
      </c>
      <c r="AP1127">
        <v>39.511172561480556</v>
      </c>
      <c r="AQ1127" t="s">
        <v>53</v>
      </c>
    </row>
    <row r="1128" spans="1:43" hidden="1" x14ac:dyDescent="0.2">
      <c r="A1128" t="s">
        <v>1566</v>
      </c>
      <c r="B1128" t="s">
        <v>1557</v>
      </c>
      <c r="C1128" t="s">
        <v>1248</v>
      </c>
      <c r="D1128" t="s">
        <v>1247</v>
      </c>
      <c r="F1128" t="s">
        <v>1774</v>
      </c>
      <c r="G1128" t="s">
        <v>1742</v>
      </c>
      <c r="H1128" t="s">
        <v>1507</v>
      </c>
      <c r="I1128" t="str">
        <f t="shared" si="20"/>
        <v>AZ18 WHT01_Ol_192_prof_1</v>
      </c>
      <c r="K1128" t="s">
        <v>1250</v>
      </c>
      <c r="L1128" s="28">
        <v>44593</v>
      </c>
      <c r="P1128">
        <v>49.799079999999996</v>
      </c>
      <c r="Q1128">
        <v>41.075279999999999</v>
      </c>
      <c r="R1128">
        <v>4.7593000000000003E-2</v>
      </c>
      <c r="T1128">
        <v>9.8197089999999996</v>
      </c>
      <c r="V1128">
        <v>1.2765E-2</v>
      </c>
      <c r="W1128">
        <v>1.2019E-2</v>
      </c>
      <c r="X1128">
        <v>1.5084E-2</v>
      </c>
      <c r="Y1128">
        <v>0.14172499999999999</v>
      </c>
      <c r="Z1128">
        <v>0.38683000000000001</v>
      </c>
      <c r="AA1128">
        <v>101.31010000000001</v>
      </c>
      <c r="AB1128" s="10">
        <v>90.039928647058389</v>
      </c>
      <c r="AD1128">
        <v>8921.5</v>
      </c>
      <c r="AE1128">
        <v>3949.3</v>
      </c>
      <c r="AF1128">
        <v>990</v>
      </c>
      <c r="AO1128" s="11">
        <f t="shared" si="21"/>
        <v>0</v>
      </c>
      <c r="AP1128">
        <v>44.261961969568794</v>
      </c>
      <c r="AQ1128" t="s">
        <v>53</v>
      </c>
    </row>
    <row r="1129" spans="1:43" hidden="1" x14ac:dyDescent="0.2">
      <c r="A1129" t="s">
        <v>1567</v>
      </c>
      <c r="B1129" t="s">
        <v>1557</v>
      </c>
      <c r="C1129" t="s">
        <v>1248</v>
      </c>
      <c r="D1129" t="s">
        <v>1247</v>
      </c>
      <c r="F1129" t="s">
        <v>1774</v>
      </c>
      <c r="G1129" t="s">
        <v>1742</v>
      </c>
      <c r="H1129" t="s">
        <v>1507</v>
      </c>
      <c r="I1129" t="str">
        <f t="shared" si="20"/>
        <v>AZ18 WHT01_Ol_192_prof_1</v>
      </c>
      <c r="K1129" t="s">
        <v>1250</v>
      </c>
      <c r="L1129" s="28">
        <v>44593</v>
      </c>
      <c r="P1129">
        <v>49.460729999999998</v>
      </c>
      <c r="Q1129">
        <v>41.106920000000002</v>
      </c>
      <c r="R1129">
        <v>5.4051000000000002E-2</v>
      </c>
      <c r="T1129">
        <v>9.8317999999999994</v>
      </c>
      <c r="V1129">
        <v>1.2019E-2</v>
      </c>
      <c r="W1129">
        <v>6.0229999999999997E-3</v>
      </c>
      <c r="X1129">
        <v>1.102E-2</v>
      </c>
      <c r="Y1129">
        <v>0.14516799999999999</v>
      </c>
      <c r="Z1129">
        <v>0.38480900000000001</v>
      </c>
      <c r="AA1129">
        <v>101.0125</v>
      </c>
      <c r="AB1129" s="10">
        <v>89.967522494844218</v>
      </c>
      <c r="AD1129">
        <v>8917.5</v>
      </c>
      <c r="AE1129">
        <v>3951.7</v>
      </c>
      <c r="AF1129">
        <v>990</v>
      </c>
      <c r="AO1129" s="11">
        <f t="shared" si="21"/>
        <v>0</v>
      </c>
      <c r="AP1129">
        <v>48.926723485444846</v>
      </c>
      <c r="AQ1129" t="s">
        <v>53</v>
      </c>
    </row>
    <row r="1130" spans="1:43" hidden="1" x14ac:dyDescent="0.2">
      <c r="A1130" t="s">
        <v>1568</v>
      </c>
      <c r="B1130" t="s">
        <v>1557</v>
      </c>
      <c r="C1130" t="s">
        <v>1248</v>
      </c>
      <c r="D1130" t="s">
        <v>1247</v>
      </c>
      <c r="F1130" t="s">
        <v>1774</v>
      </c>
      <c r="G1130" t="s">
        <v>1742</v>
      </c>
      <c r="H1130" t="s">
        <v>1507</v>
      </c>
      <c r="I1130" t="str">
        <f t="shared" si="20"/>
        <v>AZ18 WHT01_Ol_192_prof_1</v>
      </c>
      <c r="K1130" t="s">
        <v>1250</v>
      </c>
      <c r="L1130" s="28">
        <v>44593</v>
      </c>
      <c r="P1130">
        <v>49.728180000000002</v>
      </c>
      <c r="Q1130">
        <v>41.009410000000003</v>
      </c>
      <c r="R1130">
        <v>5.7496999999999999E-2</v>
      </c>
      <c r="T1130">
        <v>10.173539999999999</v>
      </c>
      <c r="V1130">
        <v>1.2158E-2</v>
      </c>
      <c r="W1130">
        <v>7.5449999999999996E-3</v>
      </c>
      <c r="X1130">
        <v>1.2552000000000001E-2</v>
      </c>
      <c r="Y1130">
        <v>0.143035</v>
      </c>
      <c r="Z1130">
        <v>0.394704</v>
      </c>
      <c r="AA1130">
        <v>101.5386</v>
      </c>
      <c r="AB1130" s="10">
        <v>89.704791010828018</v>
      </c>
      <c r="AC1130" s="10"/>
      <c r="AD1130">
        <v>8913.4</v>
      </c>
      <c r="AE1130">
        <v>3954.1</v>
      </c>
      <c r="AF1130">
        <v>990</v>
      </c>
      <c r="AO1130" s="11">
        <f t="shared" si="21"/>
        <v>0</v>
      </c>
      <c r="AP1130">
        <v>53.677512893533084</v>
      </c>
      <c r="AQ1130" t="s">
        <v>53</v>
      </c>
    </row>
    <row r="1131" spans="1:43" hidden="1" x14ac:dyDescent="0.2">
      <c r="A1131" t="s">
        <v>1569</v>
      </c>
      <c r="B1131" t="s">
        <v>1557</v>
      </c>
      <c r="C1131" t="s">
        <v>1248</v>
      </c>
      <c r="D1131" t="s">
        <v>1247</v>
      </c>
      <c r="F1131" t="s">
        <v>1774</v>
      </c>
      <c r="G1131" t="s">
        <v>1742</v>
      </c>
      <c r="H1131" t="s">
        <v>1507</v>
      </c>
      <c r="I1131" t="str">
        <f t="shared" si="20"/>
        <v>AZ18 WHT01_Ol_192_prof_1</v>
      </c>
      <c r="K1131" t="s">
        <v>1250</v>
      </c>
      <c r="L1131" s="28">
        <v>44593</v>
      </c>
      <c r="P1131">
        <v>49.475349999999999</v>
      </c>
      <c r="Q1131">
        <v>40.970480000000002</v>
      </c>
      <c r="R1131">
        <v>5.6043000000000003E-2</v>
      </c>
      <c r="T1131">
        <v>10.042870000000001</v>
      </c>
      <c r="V1131">
        <v>1.1644E-2</v>
      </c>
      <c r="W1131">
        <v>1.1475000000000001E-2</v>
      </c>
      <c r="X1131">
        <v>8.9990000000000001E-3</v>
      </c>
      <c r="Y1131">
        <v>0.14419999999999999</v>
      </c>
      <c r="Z1131">
        <v>0.388372</v>
      </c>
      <c r="AA1131">
        <v>101.10939999999999</v>
      </c>
      <c r="AB1131" s="10">
        <v>89.776880419004911</v>
      </c>
      <c r="AD1131">
        <v>8909.4</v>
      </c>
      <c r="AE1131">
        <v>3956.4</v>
      </c>
      <c r="AF1131">
        <v>990</v>
      </c>
      <c r="AO1131" s="11">
        <f t="shared" si="21"/>
        <v>0</v>
      </c>
      <c r="AP1131">
        <v>58.291621691556905</v>
      </c>
      <c r="AQ1131" t="s">
        <v>53</v>
      </c>
    </row>
    <row r="1132" spans="1:43" hidden="1" x14ac:dyDescent="0.2">
      <c r="A1132" t="s">
        <v>1570</v>
      </c>
      <c r="B1132" t="s">
        <v>1557</v>
      </c>
      <c r="C1132" t="s">
        <v>1248</v>
      </c>
      <c r="D1132" t="s">
        <v>1247</v>
      </c>
      <c r="F1132" t="s">
        <v>1774</v>
      </c>
      <c r="G1132" t="s">
        <v>1742</v>
      </c>
      <c r="H1132" t="s">
        <v>1507</v>
      </c>
      <c r="I1132" t="str">
        <f t="shared" si="20"/>
        <v>AZ18 WHT01_Ol_192_prof_1</v>
      </c>
      <c r="K1132" t="s">
        <v>1250</v>
      </c>
      <c r="L1132" s="28">
        <v>44593</v>
      </c>
      <c r="P1132">
        <v>49.440429999999999</v>
      </c>
      <c r="Q1132">
        <v>41.066189999999999</v>
      </c>
      <c r="R1132">
        <v>5.3277999999999999E-2</v>
      </c>
      <c r="T1132">
        <v>10.08799</v>
      </c>
      <c r="V1132">
        <v>1.2366E-2</v>
      </c>
      <c r="W1132">
        <v>1.3117E-2</v>
      </c>
      <c r="X1132">
        <v>1.1027E-2</v>
      </c>
      <c r="Y1132">
        <v>0.149699</v>
      </c>
      <c r="Z1132">
        <v>0.38893699999999998</v>
      </c>
      <c r="AA1132">
        <v>101.223</v>
      </c>
      <c r="AB1132" s="10">
        <v>89.729155166928422</v>
      </c>
      <c r="AD1132">
        <v>8905.2999999999993</v>
      </c>
      <c r="AE1132">
        <v>3958.8</v>
      </c>
      <c r="AF1132">
        <v>990</v>
      </c>
      <c r="AO1132" s="11">
        <f t="shared" si="21"/>
        <v>0</v>
      </c>
      <c r="AP1132">
        <v>63.042411099645143</v>
      </c>
      <c r="AQ1132" t="s">
        <v>53</v>
      </c>
    </row>
    <row r="1133" spans="1:43" hidden="1" x14ac:dyDescent="0.2">
      <c r="A1133" t="s">
        <v>1571</v>
      </c>
      <c r="B1133" t="s">
        <v>1557</v>
      </c>
      <c r="C1133" t="s">
        <v>1248</v>
      </c>
      <c r="D1133" t="s">
        <v>1247</v>
      </c>
      <c r="F1133" t="s">
        <v>1774</v>
      </c>
      <c r="G1133" t="s">
        <v>1742</v>
      </c>
      <c r="H1133" t="s">
        <v>1507</v>
      </c>
      <c r="I1133" t="str">
        <f t="shared" si="20"/>
        <v>AZ18 WHT01_Ol_192_prof_1</v>
      </c>
      <c r="K1133" t="s">
        <v>1250</v>
      </c>
      <c r="L1133" s="28">
        <v>44593</v>
      </c>
      <c r="P1133">
        <v>49.473039999999997</v>
      </c>
      <c r="Q1133">
        <v>40.75958</v>
      </c>
      <c r="R1133">
        <v>5.1936000000000003E-2</v>
      </c>
      <c r="T1133">
        <v>10.0929</v>
      </c>
      <c r="V1133">
        <v>1.3797E-2</v>
      </c>
      <c r="W1133">
        <v>6.7799999999999996E-3</v>
      </c>
      <c r="X1133">
        <v>1.1502E-2</v>
      </c>
      <c r="Y1133">
        <v>0.14411199999999999</v>
      </c>
      <c r="Z1133">
        <v>0.39516699999999999</v>
      </c>
      <c r="AA1133">
        <v>100.94880000000001</v>
      </c>
      <c r="AB1133" s="10">
        <v>89.730752115877181</v>
      </c>
      <c r="AD1133">
        <v>8901.2999999999993</v>
      </c>
      <c r="AE1133">
        <v>3961.2</v>
      </c>
      <c r="AF1133">
        <v>990</v>
      </c>
      <c r="AO1133" s="11">
        <f t="shared" si="21"/>
        <v>0</v>
      </c>
      <c r="AP1133">
        <v>67.707172615521202</v>
      </c>
      <c r="AQ1133" t="s">
        <v>53</v>
      </c>
    </row>
    <row r="1134" spans="1:43" hidden="1" x14ac:dyDescent="0.2">
      <c r="A1134" t="s">
        <v>1572</v>
      </c>
      <c r="B1134" t="s">
        <v>1557</v>
      </c>
      <c r="C1134" t="s">
        <v>1248</v>
      </c>
      <c r="D1134" t="s">
        <v>1247</v>
      </c>
      <c r="F1134" t="s">
        <v>1774</v>
      </c>
      <c r="G1134" t="s">
        <v>1742</v>
      </c>
      <c r="H1134" t="s">
        <v>1507</v>
      </c>
      <c r="I1134" t="str">
        <f t="shared" si="20"/>
        <v>AZ18 WHT01_Ol_192_prof_1</v>
      </c>
      <c r="K1134" t="s">
        <v>1250</v>
      </c>
      <c r="L1134" s="28">
        <v>44593</v>
      </c>
      <c r="P1134">
        <v>49.538809999999998</v>
      </c>
      <c r="Q1134">
        <v>40.758420000000001</v>
      </c>
      <c r="R1134">
        <v>5.2380000000000003E-2</v>
      </c>
      <c r="T1134">
        <v>10.20269</v>
      </c>
      <c r="V1134">
        <v>1.183E-2</v>
      </c>
      <c r="W1134">
        <v>4.8469999999999997E-3</v>
      </c>
      <c r="X1134">
        <v>8.1250000000000003E-3</v>
      </c>
      <c r="Y1134">
        <v>0.14985499999999999</v>
      </c>
      <c r="Z1134">
        <v>0.38334499999999999</v>
      </c>
      <c r="AA1134">
        <v>101.1103</v>
      </c>
      <c r="AB1134" s="10">
        <v>89.642968471389864</v>
      </c>
      <c r="AD1134">
        <v>8897.2000000000007</v>
      </c>
      <c r="AE1134">
        <v>3963.5</v>
      </c>
      <c r="AF1134">
        <v>990</v>
      </c>
      <c r="AO1134" s="11">
        <f t="shared" si="21"/>
        <v>0</v>
      </c>
      <c r="AP1134">
        <v>72.408236324937292</v>
      </c>
      <c r="AQ1134" t="s">
        <v>53</v>
      </c>
    </row>
    <row r="1135" spans="1:43" hidden="1" x14ac:dyDescent="0.2">
      <c r="A1135" t="s">
        <v>1573</v>
      </c>
      <c r="B1135" t="s">
        <v>1557</v>
      </c>
      <c r="C1135" t="s">
        <v>1248</v>
      </c>
      <c r="D1135" t="s">
        <v>1247</v>
      </c>
      <c r="F1135" t="s">
        <v>1774</v>
      </c>
      <c r="G1135" t="s">
        <v>1742</v>
      </c>
      <c r="H1135" t="s">
        <v>1507</v>
      </c>
      <c r="I1135" t="str">
        <f t="shared" si="20"/>
        <v>AZ18 WHT01_Ol_192_prof_1</v>
      </c>
      <c r="K1135" t="s">
        <v>1250</v>
      </c>
      <c r="L1135" s="28">
        <v>44593</v>
      </c>
      <c r="P1135">
        <v>49.57226</v>
      </c>
      <c r="Q1135">
        <v>40.802219999999998</v>
      </c>
      <c r="R1135">
        <v>5.3370000000000001E-2</v>
      </c>
      <c r="T1135">
        <v>10.168659999999999</v>
      </c>
      <c r="V1135">
        <v>1.2685999999999999E-2</v>
      </c>
      <c r="W1135">
        <v>9.5770000000000004E-3</v>
      </c>
      <c r="X1135">
        <v>1.2194E-2</v>
      </c>
      <c r="Y1135">
        <v>0.14527999999999999</v>
      </c>
      <c r="Z1135">
        <v>0.39076</v>
      </c>
      <c r="AA1135">
        <v>101.167</v>
      </c>
      <c r="AB1135" s="10">
        <v>89.68019172969592</v>
      </c>
      <c r="AD1135">
        <v>8893.2000000000007</v>
      </c>
      <c r="AE1135">
        <v>3965.9</v>
      </c>
      <c r="AF1135">
        <v>990</v>
      </c>
      <c r="AO1135" s="11">
        <f t="shared" si="21"/>
        <v>0</v>
      </c>
      <c r="AP1135">
        <v>77.072997840813585</v>
      </c>
      <c r="AQ1135" t="s">
        <v>53</v>
      </c>
    </row>
    <row r="1136" spans="1:43" hidden="1" x14ac:dyDescent="0.2">
      <c r="A1136" t="s">
        <v>1574</v>
      </c>
      <c r="B1136" t="s">
        <v>1557</v>
      </c>
      <c r="C1136" t="s">
        <v>1248</v>
      </c>
      <c r="D1136" t="s">
        <v>1247</v>
      </c>
      <c r="F1136" t="s">
        <v>1774</v>
      </c>
      <c r="G1136" t="s">
        <v>1742</v>
      </c>
      <c r="H1136" t="s">
        <v>1507</v>
      </c>
      <c r="I1136" t="str">
        <f t="shared" si="20"/>
        <v>AZ18 WHT01_Ol_192_prof_1</v>
      </c>
      <c r="K1136" t="s">
        <v>1250</v>
      </c>
      <c r="L1136" s="28">
        <v>44593</v>
      </c>
      <c r="P1136">
        <v>49.440429999999999</v>
      </c>
      <c r="Q1136">
        <v>41.08623</v>
      </c>
      <c r="R1136">
        <v>5.9655E-2</v>
      </c>
      <c r="T1136">
        <v>10.01</v>
      </c>
      <c r="V1136">
        <v>1.1903E-2</v>
      </c>
      <c r="W1136">
        <v>8.2430000000000003E-3</v>
      </c>
      <c r="X1136">
        <v>8.1630000000000001E-3</v>
      </c>
      <c r="Y1136">
        <v>0.143066</v>
      </c>
      <c r="Z1136">
        <v>0.38513900000000001</v>
      </c>
      <c r="AA1136">
        <v>101.1528</v>
      </c>
      <c r="AB1136" s="10">
        <v>89.800459746973971</v>
      </c>
      <c r="AD1136">
        <v>8889.1</v>
      </c>
      <c r="AE1136">
        <v>3968.3</v>
      </c>
      <c r="AF1136">
        <v>990</v>
      </c>
      <c r="AO1136" s="11">
        <f t="shared" si="21"/>
        <v>0</v>
      </c>
      <c r="AP1136">
        <v>81.823787248901823</v>
      </c>
      <c r="AQ1136" t="s">
        <v>53</v>
      </c>
    </row>
    <row r="1137" spans="1:44" hidden="1" x14ac:dyDescent="0.2">
      <c r="A1137" t="s">
        <v>1575</v>
      </c>
      <c r="B1137" t="s">
        <v>1557</v>
      </c>
      <c r="C1137" t="s">
        <v>1248</v>
      </c>
      <c r="D1137" t="s">
        <v>1247</v>
      </c>
      <c r="F1137" t="s">
        <v>1774</v>
      </c>
      <c r="G1137" t="s">
        <v>1742</v>
      </c>
      <c r="H1137" t="s">
        <v>1507</v>
      </c>
      <c r="I1137" t="str">
        <f t="shared" si="20"/>
        <v>AZ18 WHT01_Ol_192_prof_1</v>
      </c>
      <c r="K1137" t="s">
        <v>1250</v>
      </c>
      <c r="L1137" s="28">
        <v>44593</v>
      </c>
      <c r="P1137">
        <v>49.67765</v>
      </c>
      <c r="Q1137">
        <v>40.941119999999998</v>
      </c>
      <c r="R1137">
        <v>5.3331999999999997E-2</v>
      </c>
      <c r="T1137">
        <v>10.033010000000001</v>
      </c>
      <c r="V1137">
        <v>1.1063E-2</v>
      </c>
      <c r="W1137">
        <v>1.6771000000000001E-2</v>
      </c>
      <c r="X1137">
        <v>9.8820000000000002E-3</v>
      </c>
      <c r="Y1137">
        <v>0.144201</v>
      </c>
      <c r="Z1137">
        <v>0.39068700000000001</v>
      </c>
      <c r="AA1137">
        <v>101.2777</v>
      </c>
      <c r="AB1137" s="10">
        <v>89.823256860598491</v>
      </c>
      <c r="AC1137" s="10"/>
      <c r="AD1137">
        <v>8885.1</v>
      </c>
      <c r="AE1137">
        <v>3970.6</v>
      </c>
      <c r="AF1137">
        <v>990</v>
      </c>
      <c r="AO1137" s="11">
        <f t="shared" si="21"/>
        <v>0</v>
      </c>
      <c r="AP1137">
        <v>86.437896046925417</v>
      </c>
      <c r="AQ1137" t="s">
        <v>53</v>
      </c>
    </row>
    <row r="1138" spans="1:44" hidden="1" x14ac:dyDescent="0.2">
      <c r="A1138" t="s">
        <v>1576</v>
      </c>
      <c r="B1138" t="s">
        <v>1557</v>
      </c>
      <c r="C1138" t="s">
        <v>1248</v>
      </c>
      <c r="D1138" t="s">
        <v>1247</v>
      </c>
      <c r="F1138" t="s">
        <v>1774</v>
      </c>
      <c r="G1138" t="s">
        <v>1742</v>
      </c>
      <c r="H1138" t="s">
        <v>1507</v>
      </c>
      <c r="I1138" t="str">
        <f t="shared" si="20"/>
        <v>AZ18 WHT01_Ol_192_prof_1</v>
      </c>
      <c r="K1138" t="s">
        <v>1250</v>
      </c>
      <c r="L1138" s="28">
        <v>44593</v>
      </c>
      <c r="P1138">
        <v>49.62585</v>
      </c>
      <c r="Q1138">
        <v>40.946750000000002</v>
      </c>
      <c r="R1138">
        <v>4.9646999999999997E-2</v>
      </c>
      <c r="T1138">
        <v>10.18899</v>
      </c>
      <c r="V1138">
        <v>1.2042000000000001E-2</v>
      </c>
      <c r="W1138">
        <v>9.6200000000000001E-3</v>
      </c>
      <c r="X1138">
        <v>9.5409999999999991E-3</v>
      </c>
      <c r="Y1138">
        <v>0.144733</v>
      </c>
      <c r="Z1138">
        <v>0.395459</v>
      </c>
      <c r="AA1138">
        <v>101.3826</v>
      </c>
      <c r="AB1138" s="10">
        <v>89.671709099548082</v>
      </c>
      <c r="AD1138">
        <v>8881</v>
      </c>
      <c r="AE1138">
        <v>3973</v>
      </c>
      <c r="AF1138">
        <v>990</v>
      </c>
      <c r="AO1138" s="11">
        <f t="shared" si="21"/>
        <v>0</v>
      </c>
      <c r="AP1138">
        <v>91.188685455013655</v>
      </c>
      <c r="AQ1138" t="s">
        <v>53</v>
      </c>
    </row>
    <row r="1139" spans="1:44" hidden="1" x14ac:dyDescent="0.2">
      <c r="A1139" t="s">
        <v>1309</v>
      </c>
      <c r="B1139" t="s">
        <v>1577</v>
      </c>
      <c r="C1139" t="s">
        <v>1248</v>
      </c>
      <c r="D1139" t="s">
        <v>52</v>
      </c>
      <c r="F1139" t="s">
        <v>1771</v>
      </c>
      <c r="G1139" t="s">
        <v>1742</v>
      </c>
      <c r="H1139" t="s">
        <v>1507</v>
      </c>
      <c r="I1139" t="str">
        <f t="shared" si="20"/>
        <v>AZ18 WHT01_Ol_181_prof_1</v>
      </c>
      <c r="K1139" t="s">
        <v>1250</v>
      </c>
      <c r="L1139" s="28">
        <v>44593</v>
      </c>
      <c r="P1139">
        <v>43.43712</v>
      </c>
      <c r="Q1139">
        <v>39.467930000000003</v>
      </c>
      <c r="R1139">
        <v>0.219553</v>
      </c>
      <c r="S1139">
        <v>3.8557000000000001E-2</v>
      </c>
      <c r="T1139">
        <v>16.139569999999999</v>
      </c>
      <c r="V1139">
        <v>9.4719999999999995E-3</v>
      </c>
      <c r="X1139">
        <v>3.2924000000000002E-2</v>
      </c>
      <c r="Y1139">
        <v>0.245422</v>
      </c>
      <c r="Z1139">
        <v>0.188668</v>
      </c>
      <c r="AA1139">
        <v>99.779219999999995</v>
      </c>
      <c r="AB1139" s="10">
        <v>82.75132186960991</v>
      </c>
      <c r="AD1139">
        <v>-17647</v>
      </c>
      <c r="AE1139">
        <v>7811</v>
      </c>
      <c r="AF1139">
        <v>920</v>
      </c>
      <c r="AO1139">
        <v>0</v>
      </c>
      <c r="AP1139">
        <v>16</v>
      </c>
      <c r="AR1139">
        <v>2</v>
      </c>
    </row>
    <row r="1140" spans="1:44" hidden="1" x14ac:dyDescent="0.2">
      <c r="A1140" t="s">
        <v>1310</v>
      </c>
      <c r="B1140" t="s">
        <v>1577</v>
      </c>
      <c r="C1140" t="s">
        <v>1248</v>
      </c>
      <c r="D1140" t="s">
        <v>52</v>
      </c>
      <c r="F1140" t="s">
        <v>1771</v>
      </c>
      <c r="G1140" t="s">
        <v>1742</v>
      </c>
      <c r="H1140" t="s">
        <v>1507</v>
      </c>
      <c r="I1140" t="str">
        <f t="shared" si="20"/>
        <v>AZ18 WHT01_Ol_181_prof_1</v>
      </c>
      <c r="K1140" t="s">
        <v>1250</v>
      </c>
      <c r="L1140" s="28">
        <v>44593</v>
      </c>
      <c r="P1140">
        <v>44.046860000000002</v>
      </c>
      <c r="Q1140">
        <v>39.620159999999998</v>
      </c>
      <c r="R1140">
        <v>0.157497</v>
      </c>
      <c r="T1140">
        <v>15.21621</v>
      </c>
      <c r="V1140">
        <v>1.8350999999999999E-2</v>
      </c>
      <c r="X1140">
        <v>2.4003E-2</v>
      </c>
      <c r="Y1140">
        <v>0.24911</v>
      </c>
      <c r="Z1140">
        <v>0.23244300000000001</v>
      </c>
      <c r="AA1140">
        <v>99.597560000000001</v>
      </c>
      <c r="AB1140" s="10">
        <v>83.766509520619763</v>
      </c>
      <c r="AD1140">
        <v>-17641.3</v>
      </c>
      <c r="AE1140">
        <v>7812.1</v>
      </c>
      <c r="AF1140">
        <v>920</v>
      </c>
      <c r="AO1140">
        <v>0</v>
      </c>
      <c r="AP1140">
        <f>AP1139+AR1140-AR1139</f>
        <v>21.80517010948078</v>
      </c>
      <c r="AR1140">
        <v>7.8051701094807804</v>
      </c>
    </row>
    <row r="1141" spans="1:44" hidden="1" x14ac:dyDescent="0.2">
      <c r="A1141" t="s">
        <v>1311</v>
      </c>
      <c r="B1141" t="s">
        <v>1577</v>
      </c>
      <c r="C1141" t="s">
        <v>1248</v>
      </c>
      <c r="D1141" t="s">
        <v>52</v>
      </c>
      <c r="F1141" t="s">
        <v>1771</v>
      </c>
      <c r="G1141" t="s">
        <v>1742</v>
      </c>
      <c r="H1141" t="s">
        <v>1507</v>
      </c>
      <c r="I1141" t="str">
        <f t="shared" si="20"/>
        <v>AZ18 WHT01_Ol_181_prof_1</v>
      </c>
      <c r="K1141" t="s">
        <v>1250</v>
      </c>
      <c r="L1141" s="28">
        <v>44593</v>
      </c>
      <c r="P1141">
        <v>45.472670000000001</v>
      </c>
      <c r="Q1141">
        <v>40.141379999999998</v>
      </c>
      <c r="R1141">
        <v>0.13920099999999999</v>
      </c>
      <c r="T1141">
        <v>13.512879999999999</v>
      </c>
      <c r="V1141">
        <v>2.7459000000000001E-2</v>
      </c>
      <c r="X1141">
        <v>1.9559E-2</v>
      </c>
      <c r="Y1141">
        <v>0.16109899999999999</v>
      </c>
      <c r="Z1141">
        <v>0.31222800000000001</v>
      </c>
      <c r="AA1141">
        <v>99.813370000000006</v>
      </c>
      <c r="AB1141" s="10">
        <v>85.711507529404216</v>
      </c>
      <c r="AD1141">
        <v>-17635.599999999999</v>
      </c>
      <c r="AE1141">
        <v>7813.3</v>
      </c>
      <c r="AF1141">
        <v>920</v>
      </c>
      <c r="AO1141">
        <v>0</v>
      </c>
      <c r="AP1141">
        <f t="shared" ref="AP1141:AP1163" si="22">AP1140+AR1141-AR1140</f>
        <v>27.630116461165731</v>
      </c>
      <c r="AR1141">
        <v>13.630116461165734</v>
      </c>
    </row>
    <row r="1142" spans="1:44" hidden="1" x14ac:dyDescent="0.2">
      <c r="A1142" t="s">
        <v>1312</v>
      </c>
      <c r="B1142" t="s">
        <v>1577</v>
      </c>
      <c r="C1142" t="s">
        <v>1248</v>
      </c>
      <c r="D1142" t="s">
        <v>52</v>
      </c>
      <c r="F1142" t="s">
        <v>1771</v>
      </c>
      <c r="G1142" t="s">
        <v>1742</v>
      </c>
      <c r="H1142" t="s">
        <v>1507</v>
      </c>
      <c r="I1142" t="str">
        <f t="shared" si="20"/>
        <v>AZ18 WHT01_Ol_181_prof_1</v>
      </c>
      <c r="K1142" t="s">
        <v>1250</v>
      </c>
      <c r="L1142" s="28">
        <v>44593</v>
      </c>
      <c r="P1142">
        <v>47.197409999999998</v>
      </c>
      <c r="Q1142">
        <v>40.035139999999998</v>
      </c>
      <c r="R1142">
        <v>0.12542900000000001</v>
      </c>
      <c r="T1142">
        <v>11.699490000000001</v>
      </c>
      <c r="V1142">
        <v>3.3603000000000001E-2</v>
      </c>
      <c r="X1142">
        <v>2.5454999999999998E-2</v>
      </c>
      <c r="Y1142">
        <v>0.13833799999999999</v>
      </c>
      <c r="Z1142">
        <v>0.31414799999999998</v>
      </c>
      <c r="AA1142">
        <v>99.626620000000003</v>
      </c>
      <c r="AB1142" s="10">
        <v>87.791766673541147</v>
      </c>
      <c r="AD1142">
        <v>-17629.900000000001</v>
      </c>
      <c r="AE1142">
        <v>7814.4</v>
      </c>
      <c r="AF1142">
        <v>920</v>
      </c>
      <c r="AO1142">
        <v>0</v>
      </c>
      <c r="AP1142">
        <f t="shared" si="22"/>
        <v>33.435286570642766</v>
      </c>
      <c r="AR1142">
        <v>19.43528657064277</v>
      </c>
    </row>
    <row r="1143" spans="1:44" hidden="1" x14ac:dyDescent="0.2">
      <c r="A1143" t="s">
        <v>1313</v>
      </c>
      <c r="B1143" t="s">
        <v>1577</v>
      </c>
      <c r="C1143" t="s">
        <v>1248</v>
      </c>
      <c r="D1143" t="s">
        <v>52</v>
      </c>
      <c r="F1143" t="s">
        <v>1771</v>
      </c>
      <c r="G1143" t="s">
        <v>1742</v>
      </c>
      <c r="H1143" t="s">
        <v>1507</v>
      </c>
      <c r="I1143" t="str">
        <f t="shared" si="20"/>
        <v>AZ18 WHT01_Ol_181_prof_1</v>
      </c>
      <c r="K1143" t="s">
        <v>1250</v>
      </c>
      <c r="L1143" s="28">
        <v>44593</v>
      </c>
      <c r="P1143">
        <v>48.119630000000001</v>
      </c>
      <c r="Q1143">
        <v>40.564489999999999</v>
      </c>
      <c r="R1143">
        <v>9.6670000000000006E-2</v>
      </c>
      <c r="T1143">
        <v>10.628119999999999</v>
      </c>
      <c r="V1143">
        <v>1.1441E-2</v>
      </c>
      <c r="X1143">
        <v>1.2618000000000001E-2</v>
      </c>
      <c r="Y1143">
        <v>0.14046900000000001</v>
      </c>
      <c r="Z1143">
        <v>0.36912899999999998</v>
      </c>
      <c r="AA1143">
        <v>99.955699999999993</v>
      </c>
      <c r="AB1143" s="10">
        <v>88.975596955051543</v>
      </c>
      <c r="AD1143">
        <v>-17624.2</v>
      </c>
      <c r="AE1143">
        <v>7815.5</v>
      </c>
      <c r="AF1143">
        <v>920</v>
      </c>
      <c r="AO1143">
        <v>0</v>
      </c>
      <c r="AP1143">
        <f t="shared" si="22"/>
        <v>39.240456680123543</v>
      </c>
      <c r="AR1143">
        <v>25.24045668012355</v>
      </c>
    </row>
    <row r="1144" spans="1:44" hidden="1" x14ac:dyDescent="0.2">
      <c r="A1144" t="s">
        <v>1314</v>
      </c>
      <c r="B1144" t="s">
        <v>1577</v>
      </c>
      <c r="C1144" t="s">
        <v>1248</v>
      </c>
      <c r="D1144" t="s">
        <v>52</v>
      </c>
      <c r="F1144" t="s">
        <v>1771</v>
      </c>
      <c r="G1144" t="s">
        <v>1742</v>
      </c>
      <c r="H1144" t="s">
        <v>1507</v>
      </c>
      <c r="I1144" t="str">
        <f t="shared" si="20"/>
        <v>AZ18 WHT01_Ol_181_prof_1</v>
      </c>
      <c r="K1144" t="s">
        <v>1250</v>
      </c>
      <c r="L1144" s="28">
        <v>44593</v>
      </c>
      <c r="P1144">
        <v>48.829990000000002</v>
      </c>
      <c r="Q1144">
        <v>40.404879999999999</v>
      </c>
      <c r="R1144">
        <v>7.2376999999999997E-2</v>
      </c>
      <c r="T1144">
        <v>9.9376250000000006</v>
      </c>
      <c r="X1144">
        <v>1.9968E-2</v>
      </c>
      <c r="Y1144">
        <v>0.16722400000000001</v>
      </c>
      <c r="Z1144">
        <v>0.37566100000000002</v>
      </c>
      <c r="AA1144">
        <v>99.84478</v>
      </c>
      <c r="AB1144" s="10">
        <v>89.753038902961521</v>
      </c>
      <c r="AD1144">
        <v>-17618.5</v>
      </c>
      <c r="AE1144">
        <v>7816.6</v>
      </c>
      <c r="AF1144">
        <v>920</v>
      </c>
      <c r="AO1144">
        <v>0</v>
      </c>
      <c r="AP1144">
        <f t="shared" si="22"/>
        <v>45.04562678960432</v>
      </c>
      <c r="AR1144">
        <v>31.045626789604331</v>
      </c>
    </row>
    <row r="1145" spans="1:44" hidden="1" x14ac:dyDescent="0.2">
      <c r="A1145" t="s">
        <v>1315</v>
      </c>
      <c r="B1145" t="s">
        <v>1577</v>
      </c>
      <c r="C1145" t="s">
        <v>1248</v>
      </c>
      <c r="D1145" t="s">
        <v>52</v>
      </c>
      <c r="F1145" t="s">
        <v>1771</v>
      </c>
      <c r="G1145" t="s">
        <v>1742</v>
      </c>
      <c r="H1145" t="s">
        <v>1507</v>
      </c>
      <c r="I1145" t="str">
        <f t="shared" si="20"/>
        <v>AZ18 WHT01_Ol_181_prof_1</v>
      </c>
      <c r="K1145" t="s">
        <v>1250</v>
      </c>
      <c r="L1145" s="28">
        <v>44593</v>
      </c>
      <c r="P1145">
        <v>49.00564</v>
      </c>
      <c r="Q1145">
        <v>40.682920000000003</v>
      </c>
      <c r="R1145">
        <v>7.1460999999999997E-2</v>
      </c>
      <c r="T1145">
        <v>9.8173460000000006</v>
      </c>
      <c r="V1145">
        <v>4.6220000000000002E-3</v>
      </c>
      <c r="X1145">
        <v>9.5709999999999996E-3</v>
      </c>
      <c r="Y1145">
        <v>0.136791</v>
      </c>
      <c r="Z1145">
        <v>0.36799199999999999</v>
      </c>
      <c r="AA1145">
        <v>100.1178</v>
      </c>
      <c r="AB1145" s="10">
        <v>89.897151369009947</v>
      </c>
      <c r="AD1145">
        <v>-17612.8</v>
      </c>
      <c r="AE1145">
        <v>7817.8</v>
      </c>
      <c r="AF1145">
        <v>920</v>
      </c>
      <c r="AO1145">
        <v>0</v>
      </c>
      <c r="AP1145">
        <f t="shared" si="22"/>
        <v>50.870573141289285</v>
      </c>
      <c r="AR1145">
        <v>36.870573141289285</v>
      </c>
    </row>
    <row r="1146" spans="1:44" hidden="1" x14ac:dyDescent="0.2">
      <c r="A1146" t="s">
        <v>1316</v>
      </c>
      <c r="B1146" t="s">
        <v>1577</v>
      </c>
      <c r="C1146" t="s">
        <v>1248</v>
      </c>
      <c r="D1146" t="s">
        <v>52</v>
      </c>
      <c r="F1146" t="s">
        <v>1771</v>
      </c>
      <c r="G1146" t="s">
        <v>1742</v>
      </c>
      <c r="H1146" t="s">
        <v>1507</v>
      </c>
      <c r="I1146" t="str">
        <f t="shared" si="20"/>
        <v>AZ18 WHT01_Ol_181_prof_1</v>
      </c>
      <c r="K1146" t="s">
        <v>1250</v>
      </c>
      <c r="L1146" s="28">
        <v>44593</v>
      </c>
      <c r="P1146">
        <v>48.956969999999998</v>
      </c>
      <c r="Q1146">
        <v>40.601689999999998</v>
      </c>
      <c r="R1146">
        <v>6.6360000000000002E-2</v>
      </c>
      <c r="T1146">
        <v>9.9001619999999999</v>
      </c>
      <c r="V1146">
        <v>3.5040000000000002E-3</v>
      </c>
      <c r="X1146">
        <v>1.0938E-2</v>
      </c>
      <c r="Y1146">
        <v>0.14666999999999999</v>
      </c>
      <c r="Z1146">
        <v>0.40027200000000002</v>
      </c>
      <c r="AA1146">
        <v>100.1382</v>
      </c>
      <c r="AB1146" s="10">
        <v>89.811511613988529</v>
      </c>
      <c r="AD1146">
        <v>-17607</v>
      </c>
      <c r="AE1146">
        <v>7818.9</v>
      </c>
      <c r="AF1146">
        <v>920</v>
      </c>
      <c r="AO1146">
        <v>0</v>
      </c>
      <c r="AP1146">
        <f t="shared" si="22"/>
        <v>56.773961998546653</v>
      </c>
      <c r="AQ1146" t="s">
        <v>53</v>
      </c>
      <c r="AR1146">
        <v>42.773961998546646</v>
      </c>
    </row>
    <row r="1147" spans="1:44" hidden="1" x14ac:dyDescent="0.2">
      <c r="A1147" t="s">
        <v>1317</v>
      </c>
      <c r="B1147" t="s">
        <v>1577</v>
      </c>
      <c r="C1147" t="s">
        <v>1248</v>
      </c>
      <c r="D1147" t="s">
        <v>52</v>
      </c>
      <c r="F1147" t="s">
        <v>1771</v>
      </c>
      <c r="G1147" t="s">
        <v>1742</v>
      </c>
      <c r="H1147" t="s">
        <v>1507</v>
      </c>
      <c r="I1147" t="str">
        <f t="shared" si="20"/>
        <v>AZ18 WHT01_Ol_181_prof_1</v>
      </c>
      <c r="K1147" t="s">
        <v>1250</v>
      </c>
      <c r="L1147" s="28">
        <v>44593</v>
      </c>
      <c r="P1147">
        <v>48.84234</v>
      </c>
      <c r="Q1147">
        <v>40.44115</v>
      </c>
      <c r="R1147">
        <v>9.3343999999999996E-2</v>
      </c>
      <c r="T1147">
        <v>9.9066369999999999</v>
      </c>
      <c r="V1147">
        <v>1.2193000000000001E-2</v>
      </c>
      <c r="X1147">
        <v>2.1387E-2</v>
      </c>
      <c r="Y1147">
        <v>0.15453800000000001</v>
      </c>
      <c r="Z1147">
        <v>0.38748700000000003</v>
      </c>
      <c r="AA1147">
        <v>99.883939999999996</v>
      </c>
      <c r="AB1147" s="10">
        <v>89.78404774960822</v>
      </c>
      <c r="AD1147">
        <v>-17601.3</v>
      </c>
      <c r="AE1147">
        <v>7820</v>
      </c>
      <c r="AF1147">
        <v>920</v>
      </c>
      <c r="AO1147">
        <v>0</v>
      </c>
      <c r="AP1147">
        <f t="shared" si="22"/>
        <v>62.57913210802743</v>
      </c>
      <c r="AQ1147" t="s">
        <v>53</v>
      </c>
      <c r="AR1147">
        <v>48.579132108027423</v>
      </c>
    </row>
    <row r="1148" spans="1:44" hidden="1" x14ac:dyDescent="0.2">
      <c r="A1148" t="s">
        <v>1318</v>
      </c>
      <c r="B1148" t="s">
        <v>1577</v>
      </c>
      <c r="C1148" t="s">
        <v>1248</v>
      </c>
      <c r="D1148" t="s">
        <v>52</v>
      </c>
      <c r="F1148" t="s">
        <v>1771</v>
      </c>
      <c r="G1148" t="s">
        <v>1742</v>
      </c>
      <c r="H1148" t="s">
        <v>1507</v>
      </c>
      <c r="I1148" t="str">
        <f t="shared" si="20"/>
        <v>AZ18 WHT01_Ol_181_prof_1</v>
      </c>
      <c r="K1148" t="s">
        <v>1250</v>
      </c>
      <c r="L1148" s="28">
        <v>44593</v>
      </c>
      <c r="P1148">
        <v>48.994990000000001</v>
      </c>
      <c r="Q1148">
        <v>40.579929999999997</v>
      </c>
      <c r="R1148">
        <v>3.6525000000000002E-2</v>
      </c>
      <c r="T1148">
        <v>10.09506</v>
      </c>
      <c r="X1148">
        <v>1.4367E-2</v>
      </c>
      <c r="Y1148">
        <v>0.13509399999999999</v>
      </c>
      <c r="Z1148">
        <v>0.39392199999999999</v>
      </c>
      <c r="AA1148">
        <v>100.26860000000001</v>
      </c>
      <c r="AB1148" s="10">
        <v>89.638947683374539</v>
      </c>
      <c r="AD1148">
        <v>-17595.599999999999</v>
      </c>
      <c r="AE1148">
        <v>7821.1</v>
      </c>
      <c r="AF1148">
        <v>920</v>
      </c>
      <c r="AO1148">
        <v>0</v>
      </c>
      <c r="AP1148">
        <f t="shared" si="22"/>
        <v>68.384302217508221</v>
      </c>
      <c r="AQ1148" t="s">
        <v>53</v>
      </c>
      <c r="AR1148">
        <v>54.384302217508207</v>
      </c>
    </row>
    <row r="1149" spans="1:44" hidden="1" x14ac:dyDescent="0.2">
      <c r="A1149" t="s">
        <v>1319</v>
      </c>
      <c r="B1149" t="s">
        <v>1577</v>
      </c>
      <c r="C1149" t="s">
        <v>1248</v>
      </c>
      <c r="D1149" t="s">
        <v>52</v>
      </c>
      <c r="F1149" t="s">
        <v>1771</v>
      </c>
      <c r="G1149" t="s">
        <v>1742</v>
      </c>
      <c r="H1149" t="s">
        <v>1507</v>
      </c>
      <c r="I1149" t="str">
        <f t="shared" si="20"/>
        <v>AZ18 WHT01_Ol_181_prof_1</v>
      </c>
      <c r="K1149" t="s">
        <v>1250</v>
      </c>
      <c r="L1149" s="28">
        <v>44593</v>
      </c>
      <c r="P1149">
        <v>48.856650000000002</v>
      </c>
      <c r="Q1149">
        <v>40.130429999999997</v>
      </c>
      <c r="R1149">
        <v>7.0553000000000005E-2</v>
      </c>
      <c r="T1149">
        <v>9.8817719999999998</v>
      </c>
      <c r="V1149">
        <v>2.0369999999999999E-2</v>
      </c>
      <c r="X1149">
        <v>8.1700000000000002E-3</v>
      </c>
      <c r="Y1149">
        <v>0.14502000000000001</v>
      </c>
      <c r="Z1149">
        <v>0.39210099999999998</v>
      </c>
      <c r="AA1149">
        <v>99.505080000000007</v>
      </c>
      <c r="AB1149" s="10">
        <v>89.809751919060304</v>
      </c>
      <c r="AD1149">
        <v>-17589.900000000001</v>
      </c>
      <c r="AE1149">
        <v>7822.3</v>
      </c>
      <c r="AF1149">
        <v>920</v>
      </c>
      <c r="AO1149">
        <v>0</v>
      </c>
      <c r="AP1149">
        <f t="shared" si="22"/>
        <v>74.209248569189612</v>
      </c>
      <c r="AQ1149" t="s">
        <v>53</v>
      </c>
      <c r="AR1149">
        <v>60.209248569189597</v>
      </c>
    </row>
    <row r="1150" spans="1:44" hidden="1" x14ac:dyDescent="0.2">
      <c r="A1150" t="s">
        <v>1320</v>
      </c>
      <c r="B1150" t="s">
        <v>1577</v>
      </c>
      <c r="C1150" t="s">
        <v>1248</v>
      </c>
      <c r="D1150" t="s">
        <v>52</v>
      </c>
      <c r="F1150" t="s">
        <v>1771</v>
      </c>
      <c r="G1150" t="s">
        <v>1742</v>
      </c>
      <c r="H1150" t="s">
        <v>1507</v>
      </c>
      <c r="I1150" t="str">
        <f t="shared" si="20"/>
        <v>AZ18 WHT01_Ol_181_prof_1</v>
      </c>
      <c r="K1150" t="s">
        <v>1250</v>
      </c>
      <c r="L1150" s="28">
        <v>44593</v>
      </c>
      <c r="P1150">
        <v>48.95729</v>
      </c>
      <c r="Q1150">
        <v>40.471170000000001</v>
      </c>
      <c r="R1150">
        <v>6.6120999999999999E-2</v>
      </c>
      <c r="T1150">
        <v>10.01357</v>
      </c>
      <c r="V1150">
        <v>1.4728E-2</v>
      </c>
      <c r="X1150">
        <v>5.5909999999999996E-3</v>
      </c>
      <c r="Y1150">
        <v>0.17818899999999999</v>
      </c>
      <c r="Z1150">
        <v>0.37306499999999998</v>
      </c>
      <c r="AA1150">
        <v>100.1191</v>
      </c>
      <c r="AB1150" s="10">
        <v>89.706869466505452</v>
      </c>
      <c r="AD1150">
        <v>-17584.2</v>
      </c>
      <c r="AE1150">
        <v>7823.4</v>
      </c>
      <c r="AF1150">
        <v>920</v>
      </c>
      <c r="AO1150">
        <v>0</v>
      </c>
      <c r="AP1150">
        <f t="shared" si="22"/>
        <v>80.014418678670225</v>
      </c>
      <c r="AQ1150" t="s">
        <v>53</v>
      </c>
      <c r="AR1150">
        <v>66.014418678670211</v>
      </c>
    </row>
    <row r="1151" spans="1:44" hidden="1" x14ac:dyDescent="0.2">
      <c r="A1151" t="s">
        <v>1321</v>
      </c>
      <c r="B1151" t="s">
        <v>1577</v>
      </c>
      <c r="C1151" t="s">
        <v>1248</v>
      </c>
      <c r="D1151" t="s">
        <v>52</v>
      </c>
      <c r="F1151" t="s">
        <v>1771</v>
      </c>
      <c r="G1151" t="s">
        <v>1742</v>
      </c>
      <c r="H1151" t="s">
        <v>1507</v>
      </c>
      <c r="I1151" t="str">
        <f t="shared" si="20"/>
        <v>AZ18 WHT01_Ol_181_prof_1</v>
      </c>
      <c r="K1151" t="s">
        <v>1250</v>
      </c>
      <c r="L1151" s="28">
        <v>44593</v>
      </c>
      <c r="P1151">
        <v>48.956580000000002</v>
      </c>
      <c r="Q1151">
        <v>40.428640000000001</v>
      </c>
      <c r="R1151">
        <v>5.7914E-2</v>
      </c>
      <c r="T1151">
        <v>10.12079</v>
      </c>
      <c r="V1151">
        <v>2.8145E-2</v>
      </c>
      <c r="X1151">
        <v>9.4399999999999996E-4</v>
      </c>
      <c r="Y1151">
        <v>0.17931800000000001</v>
      </c>
      <c r="Z1151">
        <v>0.345192</v>
      </c>
      <c r="AA1151">
        <v>100.11750000000001</v>
      </c>
      <c r="AB1151" s="10">
        <v>89.607971189326364</v>
      </c>
      <c r="AD1151">
        <v>-17578.5</v>
      </c>
      <c r="AE1151">
        <v>7824.5</v>
      </c>
      <c r="AF1151">
        <v>920</v>
      </c>
      <c r="AO1151">
        <v>0</v>
      </c>
      <c r="AP1151">
        <f t="shared" si="22"/>
        <v>85.819588788151009</v>
      </c>
      <c r="AQ1151" t="s">
        <v>53</v>
      </c>
      <c r="AR1151">
        <v>71.819588788150995</v>
      </c>
    </row>
    <row r="1152" spans="1:44" hidden="1" x14ac:dyDescent="0.2">
      <c r="A1152" t="s">
        <v>1322</v>
      </c>
      <c r="B1152" t="s">
        <v>1577</v>
      </c>
      <c r="C1152" t="s">
        <v>1248</v>
      </c>
      <c r="D1152" t="s">
        <v>52</v>
      </c>
      <c r="F1152" t="s">
        <v>1771</v>
      </c>
      <c r="G1152" t="s">
        <v>1742</v>
      </c>
      <c r="H1152" t="s">
        <v>1507</v>
      </c>
      <c r="I1152" t="str">
        <f t="shared" si="20"/>
        <v>AZ18 WHT01_Ol_181_prof_1</v>
      </c>
      <c r="K1152" t="s">
        <v>1250</v>
      </c>
      <c r="L1152" s="28">
        <v>44593</v>
      </c>
      <c r="P1152">
        <v>49.087409999999998</v>
      </c>
      <c r="Q1152">
        <v>40.610639999999997</v>
      </c>
      <c r="R1152">
        <v>6.9819000000000006E-2</v>
      </c>
      <c r="T1152">
        <v>10.028029999999999</v>
      </c>
      <c r="V1152">
        <v>1.8016000000000001E-2</v>
      </c>
      <c r="X1152">
        <v>1.4297000000000001E-2</v>
      </c>
      <c r="Y1152">
        <v>0.16097600000000001</v>
      </c>
      <c r="Z1152">
        <v>0.39966099999999999</v>
      </c>
      <c r="AA1152">
        <v>100.38890000000001</v>
      </c>
      <c r="AB1152" s="10">
        <v>89.718048054186156</v>
      </c>
      <c r="AD1152">
        <v>-17572.8</v>
      </c>
      <c r="AE1152">
        <v>7825.6</v>
      </c>
      <c r="AF1152">
        <v>920</v>
      </c>
      <c r="AO1152">
        <v>0</v>
      </c>
      <c r="AP1152">
        <f t="shared" si="22"/>
        <v>91.624758897631793</v>
      </c>
      <c r="AQ1152" t="s">
        <v>53</v>
      </c>
      <c r="AR1152">
        <v>77.624758897631779</v>
      </c>
    </row>
    <row r="1153" spans="1:44" hidden="1" x14ac:dyDescent="0.2">
      <c r="A1153" t="s">
        <v>1323</v>
      </c>
      <c r="B1153" t="s">
        <v>1577</v>
      </c>
      <c r="C1153" t="s">
        <v>1248</v>
      </c>
      <c r="D1153" t="s">
        <v>52</v>
      </c>
      <c r="F1153" t="s">
        <v>1771</v>
      </c>
      <c r="G1153" t="s">
        <v>1742</v>
      </c>
      <c r="H1153" t="s">
        <v>1507</v>
      </c>
      <c r="I1153" t="str">
        <f t="shared" si="20"/>
        <v>AZ18 WHT01_Ol_181_prof_1</v>
      </c>
      <c r="K1153" t="s">
        <v>1250</v>
      </c>
      <c r="L1153" s="28">
        <v>44593</v>
      </c>
      <c r="P1153">
        <v>48.887740000000001</v>
      </c>
      <c r="Q1153">
        <v>40.35521</v>
      </c>
      <c r="R1153">
        <v>8.4692000000000003E-2</v>
      </c>
      <c r="T1153">
        <v>10.04074</v>
      </c>
      <c r="V1153">
        <v>1.4116E-2</v>
      </c>
      <c r="X1153">
        <v>1.4557E-2</v>
      </c>
      <c r="Y1153">
        <v>0.155386</v>
      </c>
      <c r="Z1153">
        <v>0.36091000000000001</v>
      </c>
      <c r="AA1153">
        <v>99.927610000000001</v>
      </c>
      <c r="AB1153" s="10">
        <v>89.668666111212204</v>
      </c>
      <c r="AD1153">
        <v>-17567.099999999999</v>
      </c>
      <c r="AE1153">
        <v>7826.8</v>
      </c>
      <c r="AF1153">
        <v>920</v>
      </c>
      <c r="AO1153">
        <v>0</v>
      </c>
      <c r="AP1153">
        <f t="shared" si="22"/>
        <v>97.449705249316736</v>
      </c>
      <c r="AQ1153" t="s">
        <v>53</v>
      </c>
      <c r="AR1153">
        <v>83.449705249316736</v>
      </c>
    </row>
    <row r="1154" spans="1:44" hidden="1" x14ac:dyDescent="0.2">
      <c r="A1154" t="s">
        <v>1324</v>
      </c>
      <c r="B1154" t="s">
        <v>1577</v>
      </c>
      <c r="C1154" t="s">
        <v>1248</v>
      </c>
      <c r="D1154" t="s">
        <v>52</v>
      </c>
      <c r="F1154" t="s">
        <v>1771</v>
      </c>
      <c r="G1154" t="s">
        <v>1742</v>
      </c>
      <c r="H1154" t="s">
        <v>1507</v>
      </c>
      <c r="I1154" t="str">
        <f t="shared" si="20"/>
        <v>AZ18 WHT01_Ol_181_prof_1</v>
      </c>
      <c r="K1154" t="s">
        <v>1250</v>
      </c>
      <c r="L1154" s="28">
        <v>44593</v>
      </c>
      <c r="P1154">
        <v>48.891330000000004</v>
      </c>
      <c r="Q1154">
        <v>40.431480000000001</v>
      </c>
      <c r="R1154">
        <v>6.6532999999999995E-2</v>
      </c>
      <c r="T1154">
        <v>10.05151</v>
      </c>
      <c r="V1154">
        <v>6.0089999999999996E-3</v>
      </c>
      <c r="X1154">
        <v>1.5886999999999998E-2</v>
      </c>
      <c r="Y1154">
        <v>0.13842699999999999</v>
      </c>
      <c r="Z1154">
        <v>0.37713200000000002</v>
      </c>
      <c r="AA1154">
        <v>99.978309999999993</v>
      </c>
      <c r="AB1154" s="10">
        <v>89.659411829710507</v>
      </c>
      <c r="AD1154">
        <v>-17561.400000000001</v>
      </c>
      <c r="AE1154">
        <v>7827.9</v>
      </c>
      <c r="AF1154">
        <v>920</v>
      </c>
      <c r="AO1154">
        <v>0</v>
      </c>
      <c r="AP1154">
        <f t="shared" si="22"/>
        <v>103.25487535879378</v>
      </c>
      <c r="AQ1154" t="s">
        <v>53</v>
      </c>
      <c r="AR1154">
        <v>89.254875358793768</v>
      </c>
    </row>
    <row r="1155" spans="1:44" hidden="1" x14ac:dyDescent="0.2">
      <c r="A1155" t="s">
        <v>1325</v>
      </c>
      <c r="B1155" t="s">
        <v>1577</v>
      </c>
      <c r="C1155" t="s">
        <v>1248</v>
      </c>
      <c r="D1155" t="s">
        <v>52</v>
      </c>
      <c r="F1155" t="s">
        <v>1771</v>
      </c>
      <c r="G1155" t="s">
        <v>1742</v>
      </c>
      <c r="H1155" t="s">
        <v>1507</v>
      </c>
      <c r="I1155" t="str">
        <f t="shared" ref="I1155:I1218" si="23">_xlfn.CONCAT(K1155,"_",F1155,"_",H1155)</f>
        <v>AZ18 WHT01_Ol_181_prof_1</v>
      </c>
      <c r="K1155" t="s">
        <v>1250</v>
      </c>
      <c r="L1155" s="28">
        <v>44593</v>
      </c>
      <c r="P1155">
        <v>48.848990000000001</v>
      </c>
      <c r="Q1155">
        <v>40.299050000000001</v>
      </c>
      <c r="R1155">
        <v>9.2807000000000001E-2</v>
      </c>
      <c r="T1155">
        <v>10.043329999999999</v>
      </c>
      <c r="V1155">
        <v>1.9515000000000001E-2</v>
      </c>
      <c r="X1155">
        <v>1.618E-2</v>
      </c>
      <c r="Y1155">
        <v>0.180141</v>
      </c>
      <c r="Z1155">
        <v>0.370087</v>
      </c>
      <c r="AA1155">
        <v>99.916780000000003</v>
      </c>
      <c r="AB1155" s="10">
        <v>89.658925167179234</v>
      </c>
      <c r="AD1155">
        <v>-17555.7</v>
      </c>
      <c r="AE1155">
        <v>7829</v>
      </c>
      <c r="AF1155">
        <v>920</v>
      </c>
      <c r="AO1155">
        <v>0</v>
      </c>
      <c r="AP1155">
        <f t="shared" si="22"/>
        <v>109.06004546827457</v>
      </c>
      <c r="AQ1155" t="s">
        <v>53</v>
      </c>
      <c r="AR1155">
        <v>95.060045468274552</v>
      </c>
    </row>
    <row r="1156" spans="1:44" hidden="1" x14ac:dyDescent="0.2">
      <c r="A1156" t="s">
        <v>1326</v>
      </c>
      <c r="B1156" t="s">
        <v>1577</v>
      </c>
      <c r="C1156" t="s">
        <v>1248</v>
      </c>
      <c r="D1156" t="s">
        <v>52</v>
      </c>
      <c r="F1156" t="s">
        <v>1771</v>
      </c>
      <c r="G1156" t="s">
        <v>1742</v>
      </c>
      <c r="H1156" t="s">
        <v>1507</v>
      </c>
      <c r="I1156" t="str">
        <f t="shared" si="23"/>
        <v>AZ18 WHT01_Ol_181_prof_1</v>
      </c>
      <c r="K1156" t="s">
        <v>1250</v>
      </c>
      <c r="L1156" s="28">
        <v>44593</v>
      </c>
      <c r="P1156">
        <v>48.950940000000003</v>
      </c>
      <c r="Q1156">
        <v>40.39246</v>
      </c>
      <c r="R1156">
        <v>7.2110999999999995E-2</v>
      </c>
      <c r="T1156">
        <v>10.033810000000001</v>
      </c>
      <c r="V1156">
        <v>1.9275E-2</v>
      </c>
      <c r="X1156">
        <v>9.0530000000000003E-3</v>
      </c>
      <c r="Y1156">
        <v>0.136348</v>
      </c>
      <c r="Z1156">
        <v>0.41810399999999998</v>
      </c>
      <c r="AA1156">
        <v>100.0326</v>
      </c>
      <c r="AB1156" s="10">
        <v>89.687018455640271</v>
      </c>
      <c r="AD1156">
        <v>-17550</v>
      </c>
      <c r="AE1156">
        <v>7830.1</v>
      </c>
      <c r="AF1156">
        <v>920</v>
      </c>
      <c r="AO1156">
        <v>0</v>
      </c>
      <c r="AP1156">
        <f t="shared" si="22"/>
        <v>114.86521557775535</v>
      </c>
      <c r="AQ1156" t="s">
        <v>53</v>
      </c>
      <c r="AR1156">
        <v>100.86521557775534</v>
      </c>
    </row>
    <row r="1157" spans="1:44" hidden="1" x14ac:dyDescent="0.2">
      <c r="A1157" t="s">
        <v>1327</v>
      </c>
      <c r="B1157" t="s">
        <v>1577</v>
      </c>
      <c r="C1157" t="s">
        <v>1248</v>
      </c>
      <c r="D1157" t="s">
        <v>52</v>
      </c>
      <c r="F1157" t="s">
        <v>1771</v>
      </c>
      <c r="G1157" t="s">
        <v>1742</v>
      </c>
      <c r="H1157" t="s">
        <v>1507</v>
      </c>
      <c r="I1157" t="str">
        <f t="shared" si="23"/>
        <v>AZ18 WHT01_Ol_181_prof_1</v>
      </c>
      <c r="K1157" t="s">
        <v>1250</v>
      </c>
      <c r="L1157" s="28">
        <v>44593</v>
      </c>
      <c r="P1157">
        <v>48.926209999999998</v>
      </c>
      <c r="Q1157">
        <v>40.442689999999999</v>
      </c>
      <c r="R1157">
        <v>6.1615000000000003E-2</v>
      </c>
      <c r="T1157">
        <v>10.033010000000001</v>
      </c>
      <c r="V1157">
        <v>3.993E-3</v>
      </c>
      <c r="X1157">
        <v>7.4390000000000003E-3</v>
      </c>
      <c r="Y1157">
        <v>0.134324</v>
      </c>
      <c r="Z1157">
        <v>0.379297</v>
      </c>
      <c r="AA1157">
        <v>100.0249</v>
      </c>
      <c r="AB1157" s="10">
        <v>89.683081064139671</v>
      </c>
      <c r="AD1157">
        <v>-17544.3</v>
      </c>
      <c r="AE1157">
        <v>7831.3</v>
      </c>
      <c r="AF1157">
        <v>920</v>
      </c>
      <c r="AO1157">
        <v>0</v>
      </c>
      <c r="AP1157">
        <f t="shared" si="22"/>
        <v>120.69016192944032</v>
      </c>
      <c r="AQ1157" t="s">
        <v>53</v>
      </c>
      <c r="AR1157">
        <v>106.69016192944029</v>
      </c>
    </row>
    <row r="1158" spans="1:44" hidden="1" x14ac:dyDescent="0.2">
      <c r="A1158" t="s">
        <v>1328</v>
      </c>
      <c r="B1158" t="s">
        <v>1577</v>
      </c>
      <c r="C1158" t="s">
        <v>1248</v>
      </c>
      <c r="D1158" t="s">
        <v>52</v>
      </c>
      <c r="F1158" t="s">
        <v>1771</v>
      </c>
      <c r="G1158" t="s">
        <v>1742</v>
      </c>
      <c r="H1158" t="s">
        <v>1507</v>
      </c>
      <c r="I1158" t="str">
        <f t="shared" si="23"/>
        <v>AZ18 WHT01_Ol_181_prof_1</v>
      </c>
      <c r="K1158" t="s">
        <v>1250</v>
      </c>
      <c r="L1158" s="28">
        <v>44593</v>
      </c>
      <c r="P1158">
        <v>48.904449999999997</v>
      </c>
      <c r="Q1158">
        <v>40.376390000000001</v>
      </c>
      <c r="R1158">
        <v>7.3688000000000003E-2</v>
      </c>
      <c r="T1158">
        <v>9.9385410000000007</v>
      </c>
      <c r="V1158">
        <v>1.9369999999999998E-2</v>
      </c>
      <c r="X1158">
        <v>1.3875999999999999E-2</v>
      </c>
      <c r="Y1158">
        <v>0.13111100000000001</v>
      </c>
      <c r="Z1158">
        <v>0.33762500000000001</v>
      </c>
      <c r="AA1158">
        <v>99.803880000000007</v>
      </c>
      <c r="AB1158" s="10">
        <v>89.7661943201025</v>
      </c>
      <c r="AD1158">
        <v>-17538.5</v>
      </c>
      <c r="AE1158">
        <v>7832.4</v>
      </c>
      <c r="AF1158">
        <v>920</v>
      </c>
      <c r="AO1158">
        <v>0</v>
      </c>
      <c r="AP1158">
        <f t="shared" si="22"/>
        <v>126.59355078669769</v>
      </c>
      <c r="AQ1158" t="s">
        <v>53</v>
      </c>
      <c r="AR1158">
        <v>112.59355078669765</v>
      </c>
    </row>
    <row r="1159" spans="1:44" hidden="1" x14ac:dyDescent="0.2">
      <c r="A1159" t="s">
        <v>1329</v>
      </c>
      <c r="B1159" t="s">
        <v>1577</v>
      </c>
      <c r="C1159" t="s">
        <v>1248</v>
      </c>
      <c r="D1159" t="s">
        <v>52</v>
      </c>
      <c r="F1159" t="s">
        <v>1771</v>
      </c>
      <c r="G1159" t="s">
        <v>1742</v>
      </c>
      <c r="H1159" t="s">
        <v>1507</v>
      </c>
      <c r="I1159" t="str">
        <f t="shared" si="23"/>
        <v>AZ18 WHT01_Ol_181_prof_1</v>
      </c>
      <c r="K1159" t="s">
        <v>1250</v>
      </c>
      <c r="L1159" s="28">
        <v>44593</v>
      </c>
      <c r="P1159">
        <v>49.024450000000002</v>
      </c>
      <c r="Q1159">
        <v>40.303330000000003</v>
      </c>
      <c r="R1159">
        <v>1.1457E-2</v>
      </c>
      <c r="T1159">
        <v>10.07108</v>
      </c>
      <c r="X1159">
        <v>1.8419999999999999E-2</v>
      </c>
      <c r="Y1159">
        <v>0.147844</v>
      </c>
      <c r="Z1159">
        <v>0.36440400000000001</v>
      </c>
      <c r="AA1159">
        <v>99.955690000000004</v>
      </c>
      <c r="AB1159" s="10">
        <v>89.666584735233968</v>
      </c>
      <c r="AD1159">
        <v>-17532.8</v>
      </c>
      <c r="AE1159">
        <v>7833.5</v>
      </c>
      <c r="AF1159">
        <v>920</v>
      </c>
      <c r="AO1159">
        <v>0</v>
      </c>
      <c r="AP1159">
        <f t="shared" si="22"/>
        <v>132.39872089617847</v>
      </c>
      <c r="AQ1159" t="s">
        <v>53</v>
      </c>
      <c r="AR1159">
        <v>118.39872089617843</v>
      </c>
    </row>
    <row r="1160" spans="1:44" hidden="1" x14ac:dyDescent="0.2">
      <c r="A1160" t="s">
        <v>1330</v>
      </c>
      <c r="B1160" t="s">
        <v>1577</v>
      </c>
      <c r="C1160" t="s">
        <v>1248</v>
      </c>
      <c r="D1160" t="s">
        <v>52</v>
      </c>
      <c r="F1160" t="s">
        <v>1771</v>
      </c>
      <c r="G1160" t="s">
        <v>1742</v>
      </c>
      <c r="H1160" t="s">
        <v>1507</v>
      </c>
      <c r="I1160" t="str">
        <f t="shared" si="23"/>
        <v>AZ18 WHT01_Ol_181_prof_1</v>
      </c>
      <c r="K1160" t="s">
        <v>1250</v>
      </c>
      <c r="L1160" s="28">
        <v>44593</v>
      </c>
      <c r="P1160">
        <v>49.150350000000003</v>
      </c>
      <c r="Q1160">
        <v>40.147979999999997</v>
      </c>
      <c r="R1160">
        <v>6.2142000000000003E-2</v>
      </c>
      <c r="T1160">
        <v>9.9917529999999992</v>
      </c>
      <c r="V1160">
        <v>7.3769999999999999E-3</v>
      </c>
      <c r="X1160">
        <v>5.934E-3</v>
      </c>
      <c r="Y1160">
        <v>0.111349</v>
      </c>
      <c r="Z1160">
        <v>0.38554100000000002</v>
      </c>
      <c r="AA1160">
        <v>99.862430000000003</v>
      </c>
      <c r="AB1160" s="10">
        <v>89.763214498600888</v>
      </c>
      <c r="AD1160">
        <v>-17527.099999999999</v>
      </c>
      <c r="AE1160">
        <v>7834.6</v>
      </c>
      <c r="AF1160">
        <v>920</v>
      </c>
      <c r="AO1160">
        <v>0</v>
      </c>
      <c r="AP1160">
        <f t="shared" si="22"/>
        <v>138.20389100565927</v>
      </c>
      <c r="AQ1160" t="s">
        <v>53</v>
      </c>
      <c r="AR1160">
        <v>124.20389100565922</v>
      </c>
    </row>
    <row r="1161" spans="1:44" hidden="1" x14ac:dyDescent="0.2">
      <c r="A1161" t="s">
        <v>1331</v>
      </c>
      <c r="B1161" t="s">
        <v>1577</v>
      </c>
      <c r="C1161" t="s">
        <v>1248</v>
      </c>
      <c r="D1161" t="s">
        <v>52</v>
      </c>
      <c r="F1161" t="s">
        <v>1771</v>
      </c>
      <c r="G1161" t="s">
        <v>1742</v>
      </c>
      <c r="H1161" t="s">
        <v>1507</v>
      </c>
      <c r="I1161" t="str">
        <f t="shared" si="23"/>
        <v>AZ18 WHT01_Ol_181_prof_1</v>
      </c>
      <c r="K1161" t="s">
        <v>1250</v>
      </c>
      <c r="L1161" s="28">
        <v>44593</v>
      </c>
      <c r="P1161">
        <v>48.882350000000002</v>
      </c>
      <c r="Q1161">
        <v>40.186579999999999</v>
      </c>
      <c r="R1161">
        <v>7.0916999999999994E-2</v>
      </c>
      <c r="T1161">
        <v>9.9288240000000005</v>
      </c>
      <c r="X1161">
        <v>1.044E-3</v>
      </c>
      <c r="Y1161">
        <v>0.14589299999999999</v>
      </c>
      <c r="Z1161">
        <v>0.35819800000000002</v>
      </c>
      <c r="AA1161">
        <v>99.574129999999997</v>
      </c>
      <c r="AB1161" s="10">
        <v>89.771027263908223</v>
      </c>
      <c r="AD1161">
        <v>-17521.400000000001</v>
      </c>
      <c r="AE1161">
        <v>7835.8</v>
      </c>
      <c r="AF1161">
        <v>920</v>
      </c>
      <c r="AO1161">
        <v>0</v>
      </c>
      <c r="AP1161">
        <f t="shared" si="22"/>
        <v>144.02883735734065</v>
      </c>
      <c r="AQ1161" t="s">
        <v>53</v>
      </c>
      <c r="AR1161">
        <v>130.02883735734062</v>
      </c>
    </row>
    <row r="1162" spans="1:44" hidden="1" x14ac:dyDescent="0.2">
      <c r="A1162" t="s">
        <v>1332</v>
      </c>
      <c r="B1162" t="s">
        <v>1577</v>
      </c>
      <c r="C1162" t="s">
        <v>1248</v>
      </c>
      <c r="D1162" t="s">
        <v>52</v>
      </c>
      <c r="F1162" t="s">
        <v>1771</v>
      </c>
      <c r="G1162" t="s">
        <v>1742</v>
      </c>
      <c r="H1162" t="s">
        <v>1507</v>
      </c>
      <c r="I1162" t="str">
        <f t="shared" si="23"/>
        <v>AZ18 WHT01_Ol_181_prof_1</v>
      </c>
      <c r="K1162" t="s">
        <v>1250</v>
      </c>
      <c r="L1162" s="28">
        <v>44593</v>
      </c>
      <c r="P1162">
        <v>48.892420000000001</v>
      </c>
      <c r="Q1162">
        <v>40.234760000000001</v>
      </c>
      <c r="R1162">
        <v>7.9611000000000001E-2</v>
      </c>
      <c r="T1162">
        <v>10.120279999999999</v>
      </c>
      <c r="V1162">
        <v>5.2110000000000004E-3</v>
      </c>
      <c r="X1162">
        <v>6.1760000000000001E-3</v>
      </c>
      <c r="Y1162">
        <v>0.13391800000000001</v>
      </c>
      <c r="Z1162">
        <v>0.38828499999999999</v>
      </c>
      <c r="AA1162">
        <v>99.887550000000005</v>
      </c>
      <c r="AB1162" s="10">
        <v>89.596230444275577</v>
      </c>
      <c r="AC1162" s="10"/>
      <c r="AD1162">
        <v>-17515.7</v>
      </c>
      <c r="AE1162">
        <v>7836.9</v>
      </c>
      <c r="AF1162">
        <v>920</v>
      </c>
      <c r="AO1162">
        <v>0</v>
      </c>
      <c r="AP1162">
        <f t="shared" si="22"/>
        <v>149.83400746682125</v>
      </c>
      <c r="AQ1162" t="s">
        <v>53</v>
      </c>
      <c r="AR1162">
        <v>135.83400746682122</v>
      </c>
    </row>
    <row r="1163" spans="1:44" hidden="1" x14ac:dyDescent="0.2">
      <c r="A1163" t="s">
        <v>1333</v>
      </c>
      <c r="B1163" t="s">
        <v>1577</v>
      </c>
      <c r="C1163" t="s">
        <v>1248</v>
      </c>
      <c r="D1163" t="s">
        <v>52</v>
      </c>
      <c r="F1163" t="s">
        <v>1771</v>
      </c>
      <c r="G1163" t="s">
        <v>1742</v>
      </c>
      <c r="H1163" t="s">
        <v>1507</v>
      </c>
      <c r="I1163" t="str">
        <f t="shared" si="23"/>
        <v>AZ18 WHT01_Ol_181_prof_1</v>
      </c>
      <c r="K1163" t="s">
        <v>1250</v>
      </c>
      <c r="L1163" s="28">
        <v>44593</v>
      </c>
      <c r="P1163">
        <v>49.024790000000003</v>
      </c>
      <c r="Q1163">
        <v>40.417389999999997</v>
      </c>
      <c r="R1163">
        <v>5.8680000000000003E-2</v>
      </c>
      <c r="T1163">
        <v>9.9242109999999997</v>
      </c>
      <c r="V1163">
        <v>1.2829999999999999E-2</v>
      </c>
      <c r="X1163">
        <v>6.2420000000000002E-3</v>
      </c>
      <c r="Y1163">
        <v>0.110677</v>
      </c>
      <c r="Z1163">
        <v>0.41496300000000003</v>
      </c>
      <c r="AA1163">
        <v>99.991290000000006</v>
      </c>
      <c r="AB1163" s="10">
        <v>89.80197355256837</v>
      </c>
      <c r="AD1163">
        <v>-17510</v>
      </c>
      <c r="AE1163">
        <v>7838</v>
      </c>
      <c r="AF1163">
        <v>920</v>
      </c>
      <c r="AO1163">
        <v>0</v>
      </c>
      <c r="AP1163">
        <f t="shared" si="22"/>
        <v>155.63917757630202</v>
      </c>
      <c r="AQ1163" t="s">
        <v>53</v>
      </c>
      <c r="AR1163">
        <v>141.63917757630199</v>
      </c>
    </row>
    <row r="1164" spans="1:44" hidden="1" x14ac:dyDescent="0.2">
      <c r="A1164" t="s">
        <v>1334</v>
      </c>
      <c r="B1164" t="s">
        <v>1578</v>
      </c>
      <c r="C1164" t="s">
        <v>1248</v>
      </c>
      <c r="D1164" t="s">
        <v>1247</v>
      </c>
      <c r="F1164" t="s">
        <v>1772</v>
      </c>
      <c r="G1164" t="s">
        <v>1742</v>
      </c>
      <c r="H1164" t="s">
        <v>1507</v>
      </c>
      <c r="I1164" t="str">
        <f t="shared" si="23"/>
        <v>AZ18 WHT01_Ol_193_prof_1</v>
      </c>
      <c r="K1164" t="s">
        <v>1250</v>
      </c>
      <c r="L1164" s="28">
        <v>44593</v>
      </c>
      <c r="M1164" t="s">
        <v>1525</v>
      </c>
      <c r="N1164" t="s">
        <v>1742</v>
      </c>
      <c r="P1164">
        <v>42.909390000000002</v>
      </c>
      <c r="Q1164">
        <v>40.876750000000001</v>
      </c>
      <c r="R1164">
        <v>5.1143349999999996</v>
      </c>
      <c r="T1164">
        <v>9.1930840000000007</v>
      </c>
      <c r="V1164">
        <v>9.7743889999999993</v>
      </c>
      <c r="X1164">
        <v>0.53470799999999996</v>
      </c>
      <c r="Y1164">
        <v>0.11562500000000001</v>
      </c>
      <c r="Z1164">
        <v>0.138739</v>
      </c>
      <c r="AA1164">
        <v>108.6825</v>
      </c>
      <c r="AB1164" s="10">
        <v>89.270782157675271</v>
      </c>
      <c r="AD1164">
        <v>9430</v>
      </c>
      <c r="AE1164">
        <v>5936</v>
      </c>
      <c r="AF1164">
        <v>945</v>
      </c>
      <c r="AO1164" s="11">
        <f t="shared" ref="AO1164:AO1193" si="24">SQRT(($AN$2-$AN$127)^2) /1000</f>
        <v>0</v>
      </c>
      <c r="AP1164">
        <v>2</v>
      </c>
    </row>
    <row r="1165" spans="1:44" hidden="1" x14ac:dyDescent="0.2">
      <c r="A1165" t="s">
        <v>1579</v>
      </c>
      <c r="B1165" t="s">
        <v>1578</v>
      </c>
      <c r="C1165" t="s">
        <v>1248</v>
      </c>
      <c r="D1165" t="s">
        <v>1247</v>
      </c>
      <c r="F1165" t="s">
        <v>1772</v>
      </c>
      <c r="G1165" t="s">
        <v>1742</v>
      </c>
      <c r="H1165" t="s">
        <v>1507</v>
      </c>
      <c r="I1165" t="str">
        <f t="shared" si="23"/>
        <v>AZ18 WHT01_Ol_193_prof_1</v>
      </c>
      <c r="K1165" t="s">
        <v>1250</v>
      </c>
      <c r="L1165" s="28">
        <v>44593</v>
      </c>
      <c r="P1165">
        <v>50.448830000000001</v>
      </c>
      <c r="Q1165">
        <v>40.556930000000001</v>
      </c>
      <c r="R1165">
        <v>0.211948</v>
      </c>
      <c r="T1165">
        <v>8.8986660000000004</v>
      </c>
      <c r="V1165">
        <v>9.1544E-2</v>
      </c>
      <c r="X1165">
        <v>2.112E-2</v>
      </c>
      <c r="Y1165">
        <v>0.14327899999999999</v>
      </c>
      <c r="Z1165">
        <v>0.32008700000000001</v>
      </c>
      <c r="AA1165">
        <v>100.7045</v>
      </c>
      <c r="AB1165" s="10">
        <v>90.995799445709622</v>
      </c>
      <c r="AD1165">
        <v>9432.6</v>
      </c>
      <c r="AE1165">
        <v>5932</v>
      </c>
      <c r="AF1165">
        <v>945</v>
      </c>
      <c r="AO1165" s="11">
        <f t="shared" si="24"/>
        <v>0</v>
      </c>
      <c r="AP1165">
        <v>6.7707441767508234</v>
      </c>
    </row>
    <row r="1166" spans="1:44" hidden="1" x14ac:dyDescent="0.2">
      <c r="A1166" t="s">
        <v>1580</v>
      </c>
      <c r="B1166" t="s">
        <v>1578</v>
      </c>
      <c r="C1166" t="s">
        <v>1248</v>
      </c>
      <c r="D1166" t="s">
        <v>1247</v>
      </c>
      <c r="F1166" t="s">
        <v>1772</v>
      </c>
      <c r="G1166" t="s">
        <v>1742</v>
      </c>
      <c r="H1166" t="s">
        <v>1507</v>
      </c>
      <c r="I1166" t="str">
        <f t="shared" si="23"/>
        <v>AZ18 WHT01_Ol_193_prof_1</v>
      </c>
      <c r="K1166" t="s">
        <v>1250</v>
      </c>
      <c r="L1166" s="28">
        <v>44593</v>
      </c>
      <c r="P1166">
        <v>50.510620000000003</v>
      </c>
      <c r="Q1166">
        <v>40.589260000000003</v>
      </c>
      <c r="R1166">
        <v>0.10764799999999999</v>
      </c>
      <c r="T1166">
        <v>9.1635249999999999</v>
      </c>
      <c r="V1166">
        <v>1.3662000000000001E-2</v>
      </c>
      <c r="X1166">
        <v>1.3162999999999999E-2</v>
      </c>
      <c r="Y1166">
        <v>0.13595499999999999</v>
      </c>
      <c r="Z1166">
        <v>0.35349199999999997</v>
      </c>
      <c r="AA1166">
        <v>100.90170000000001</v>
      </c>
      <c r="AB1166" s="10">
        <v>90.762852015500485</v>
      </c>
      <c r="AD1166">
        <v>9435.2000000000007</v>
      </c>
      <c r="AE1166">
        <v>5928.1</v>
      </c>
      <c r="AF1166">
        <v>945</v>
      </c>
      <c r="AO1166" s="11">
        <f t="shared" si="24"/>
        <v>0</v>
      </c>
      <c r="AP1166">
        <v>11.457960834853909</v>
      </c>
    </row>
    <row r="1167" spans="1:44" hidden="1" x14ac:dyDescent="0.2">
      <c r="A1167" t="s">
        <v>1581</v>
      </c>
      <c r="B1167" t="s">
        <v>1578</v>
      </c>
      <c r="C1167" t="s">
        <v>1248</v>
      </c>
      <c r="D1167" t="s">
        <v>1247</v>
      </c>
      <c r="F1167" t="s">
        <v>1772</v>
      </c>
      <c r="G1167" t="s">
        <v>1742</v>
      </c>
      <c r="H1167" t="s">
        <v>1507</v>
      </c>
      <c r="I1167" t="str">
        <f t="shared" si="23"/>
        <v>AZ18 WHT01_Ol_193_prof_1</v>
      </c>
      <c r="K1167" t="s">
        <v>1250</v>
      </c>
      <c r="L1167" s="28">
        <v>44593</v>
      </c>
      <c r="P1167">
        <v>50.295360000000002</v>
      </c>
      <c r="Q1167">
        <v>40.722209999999997</v>
      </c>
      <c r="R1167">
        <v>7.8029000000000001E-2</v>
      </c>
      <c r="T1167">
        <v>9.3269739999999999</v>
      </c>
      <c r="V1167">
        <v>1.1875E-2</v>
      </c>
      <c r="X1167">
        <v>1.5148E-2</v>
      </c>
      <c r="Y1167">
        <v>0.133911</v>
      </c>
      <c r="Z1167">
        <v>0.36601</v>
      </c>
      <c r="AA1167">
        <v>100.9588</v>
      </c>
      <c r="AB1167" s="10">
        <v>90.577164291081132</v>
      </c>
      <c r="AD1167">
        <v>9437.7999999999993</v>
      </c>
      <c r="AE1167">
        <v>5924.1</v>
      </c>
      <c r="AF1167">
        <v>945</v>
      </c>
      <c r="AO1167" s="11">
        <f t="shared" si="24"/>
        <v>0</v>
      </c>
      <c r="AP1167">
        <v>16.22870501160374</v>
      </c>
    </row>
    <row r="1168" spans="1:44" hidden="1" x14ac:dyDescent="0.2">
      <c r="A1168" t="s">
        <v>1582</v>
      </c>
      <c r="B1168" t="s">
        <v>1578</v>
      </c>
      <c r="C1168" t="s">
        <v>1248</v>
      </c>
      <c r="D1168" t="s">
        <v>1247</v>
      </c>
      <c r="F1168" t="s">
        <v>1772</v>
      </c>
      <c r="G1168" t="s">
        <v>1742</v>
      </c>
      <c r="H1168" t="s">
        <v>1507</v>
      </c>
      <c r="I1168" t="str">
        <f t="shared" si="23"/>
        <v>AZ18 WHT01_Ol_193_prof_1</v>
      </c>
      <c r="K1168" t="s">
        <v>1250</v>
      </c>
      <c r="L1168" s="28">
        <v>44593</v>
      </c>
      <c r="P1168">
        <v>50.223880000000001</v>
      </c>
      <c r="Q1168">
        <v>40.522469999999998</v>
      </c>
      <c r="R1168">
        <v>7.3432999999999998E-2</v>
      </c>
      <c r="T1168">
        <v>9.4523580000000003</v>
      </c>
      <c r="V1168">
        <v>1.2435999999999999E-2</v>
      </c>
      <c r="X1168">
        <v>1.6437E-2</v>
      </c>
      <c r="Y1168">
        <v>0.13352800000000001</v>
      </c>
      <c r="Z1168">
        <v>0.38051200000000002</v>
      </c>
      <c r="AA1168">
        <v>100.83</v>
      </c>
      <c r="AB1168" s="10">
        <v>90.450294378771005</v>
      </c>
      <c r="AD1168">
        <v>9440.2999999999993</v>
      </c>
      <c r="AE1168">
        <v>5920.1</v>
      </c>
      <c r="AF1168">
        <v>945</v>
      </c>
      <c r="AO1168" s="11">
        <f t="shared" si="24"/>
        <v>0</v>
      </c>
      <c r="AP1168">
        <v>20.945695577632041</v>
      </c>
    </row>
    <row r="1169" spans="1:43" hidden="1" x14ac:dyDescent="0.2">
      <c r="A1169" t="s">
        <v>1583</v>
      </c>
      <c r="B1169" t="s">
        <v>1578</v>
      </c>
      <c r="C1169" t="s">
        <v>1248</v>
      </c>
      <c r="D1169" t="s">
        <v>1247</v>
      </c>
      <c r="F1169" t="s">
        <v>1772</v>
      </c>
      <c r="G1169" t="s">
        <v>1742</v>
      </c>
      <c r="H1169" t="s">
        <v>1507</v>
      </c>
      <c r="I1169" t="str">
        <f t="shared" si="23"/>
        <v>AZ18 WHT01_Ol_193_prof_1</v>
      </c>
      <c r="K1169" t="s">
        <v>1250</v>
      </c>
      <c r="L1169" s="28">
        <v>44593</v>
      </c>
      <c r="P1169">
        <v>49.965209999999999</v>
      </c>
      <c r="Q1169">
        <v>40.449350000000003</v>
      </c>
      <c r="R1169">
        <v>6.8284999999999998E-2</v>
      </c>
      <c r="T1169">
        <v>9.9162230000000005</v>
      </c>
      <c r="V1169">
        <v>1.0567999999999999E-2</v>
      </c>
      <c r="X1169">
        <v>1.4338999999999999E-2</v>
      </c>
      <c r="Y1169">
        <v>0.14171400000000001</v>
      </c>
      <c r="Z1169">
        <v>0.38851999999999998</v>
      </c>
      <c r="AA1169">
        <v>100.9654</v>
      </c>
      <c r="AB1169" s="10">
        <v>89.981935453342885</v>
      </c>
      <c r="AD1169">
        <v>9442.9</v>
      </c>
      <c r="AE1169">
        <v>5916.2</v>
      </c>
      <c r="AF1169">
        <v>945</v>
      </c>
      <c r="AO1169" s="11">
        <f t="shared" si="24"/>
        <v>0</v>
      </c>
      <c r="AP1169">
        <v>25.632912235735883</v>
      </c>
    </row>
    <row r="1170" spans="1:43" hidden="1" x14ac:dyDescent="0.2">
      <c r="A1170" t="s">
        <v>1584</v>
      </c>
      <c r="B1170" t="s">
        <v>1578</v>
      </c>
      <c r="C1170" t="s">
        <v>1248</v>
      </c>
      <c r="D1170" t="s">
        <v>1247</v>
      </c>
      <c r="F1170" t="s">
        <v>1772</v>
      </c>
      <c r="G1170" t="s">
        <v>1742</v>
      </c>
      <c r="H1170" t="s">
        <v>1507</v>
      </c>
      <c r="I1170" t="str">
        <f t="shared" si="23"/>
        <v>AZ18 WHT01_Ol_193_prof_1</v>
      </c>
      <c r="K1170" t="s">
        <v>1250</v>
      </c>
      <c r="L1170" s="28">
        <v>44593</v>
      </c>
      <c r="P1170">
        <v>49.788379999999997</v>
      </c>
      <c r="Q1170">
        <v>40.222360000000002</v>
      </c>
      <c r="R1170">
        <v>6.0477999999999997E-2</v>
      </c>
      <c r="T1170">
        <v>9.9344210000000004</v>
      </c>
      <c r="V1170">
        <v>1.1474E-2</v>
      </c>
      <c r="X1170">
        <v>1.1023E-2</v>
      </c>
      <c r="Y1170">
        <v>0.14185600000000001</v>
      </c>
      <c r="Z1170">
        <v>0.390401</v>
      </c>
      <c r="AA1170">
        <v>100.5763</v>
      </c>
      <c r="AB1170" s="10">
        <v>89.933344992317856</v>
      </c>
      <c r="AD1170">
        <v>9445.5</v>
      </c>
      <c r="AE1170">
        <v>5912.2</v>
      </c>
      <c r="AF1170">
        <v>945</v>
      </c>
      <c r="AO1170" s="11">
        <f t="shared" si="24"/>
        <v>0</v>
      </c>
      <c r="AP1170">
        <v>30.403656412486708</v>
      </c>
    </row>
    <row r="1171" spans="1:43" hidden="1" x14ac:dyDescent="0.2">
      <c r="A1171" t="s">
        <v>1585</v>
      </c>
      <c r="B1171" t="s">
        <v>1578</v>
      </c>
      <c r="C1171" t="s">
        <v>1248</v>
      </c>
      <c r="D1171" t="s">
        <v>1247</v>
      </c>
      <c r="F1171" t="s">
        <v>1772</v>
      </c>
      <c r="G1171" t="s">
        <v>1742</v>
      </c>
      <c r="H1171" t="s">
        <v>1507</v>
      </c>
      <c r="I1171" t="str">
        <f t="shared" si="23"/>
        <v>AZ18 WHT01_Ol_193_prof_1</v>
      </c>
      <c r="K1171" t="s">
        <v>1250</v>
      </c>
      <c r="L1171" s="28">
        <v>44593</v>
      </c>
      <c r="P1171">
        <v>49.6325</v>
      </c>
      <c r="Q1171">
        <v>40.410130000000002</v>
      </c>
      <c r="R1171">
        <v>4.9836999999999999E-2</v>
      </c>
      <c r="T1171">
        <v>10.14579</v>
      </c>
      <c r="V1171">
        <v>1.3278E-2</v>
      </c>
      <c r="X1171">
        <v>9.3989999999999994E-3</v>
      </c>
      <c r="Y1171">
        <v>0.148502</v>
      </c>
      <c r="Z1171">
        <v>0.39227800000000002</v>
      </c>
      <c r="AA1171">
        <v>100.82250000000001</v>
      </c>
      <c r="AB1171" s="10">
        <v>89.712221570058375</v>
      </c>
      <c r="AD1171">
        <v>9448.1</v>
      </c>
      <c r="AE1171">
        <v>5908.2</v>
      </c>
      <c r="AF1171">
        <v>945</v>
      </c>
      <c r="AO1171" s="11">
        <f t="shared" si="24"/>
        <v>0</v>
      </c>
      <c r="AP1171">
        <v>35.174400589237528</v>
      </c>
    </row>
    <row r="1172" spans="1:43" hidden="1" x14ac:dyDescent="0.2">
      <c r="A1172" t="s">
        <v>1586</v>
      </c>
      <c r="B1172" t="s">
        <v>1578</v>
      </c>
      <c r="C1172" t="s">
        <v>1248</v>
      </c>
      <c r="D1172" t="s">
        <v>1247</v>
      </c>
      <c r="F1172" t="s">
        <v>1772</v>
      </c>
      <c r="G1172" t="s">
        <v>1742</v>
      </c>
      <c r="H1172" t="s">
        <v>1507</v>
      </c>
      <c r="I1172" t="str">
        <f t="shared" si="23"/>
        <v>AZ18 WHT01_Ol_193_prof_1</v>
      </c>
      <c r="K1172" t="s">
        <v>1250</v>
      </c>
      <c r="L1172" s="28">
        <v>44593</v>
      </c>
      <c r="P1172">
        <v>49.560250000000003</v>
      </c>
      <c r="Q1172">
        <v>40.404029999999999</v>
      </c>
      <c r="R1172">
        <v>4.8474000000000003E-2</v>
      </c>
      <c r="T1172">
        <v>10.2592</v>
      </c>
      <c r="V1172">
        <v>1.1199000000000001E-2</v>
      </c>
      <c r="X1172">
        <v>9.4179999999999993E-3</v>
      </c>
      <c r="Y1172">
        <v>0.14841399999999999</v>
      </c>
      <c r="Z1172">
        <v>0.40090399999999998</v>
      </c>
      <c r="AA1172">
        <v>100.8648</v>
      </c>
      <c r="AB1172" s="10">
        <v>89.595604365745729</v>
      </c>
      <c r="AD1172">
        <v>9450.7000000000007</v>
      </c>
      <c r="AE1172">
        <v>5904.3</v>
      </c>
      <c r="AF1172">
        <v>945</v>
      </c>
      <c r="AO1172" s="11">
        <f t="shared" si="24"/>
        <v>0</v>
      </c>
      <c r="AP1172">
        <v>39.861617247340611</v>
      </c>
    </row>
    <row r="1173" spans="1:43" hidden="1" x14ac:dyDescent="0.2">
      <c r="A1173" t="s">
        <v>1587</v>
      </c>
      <c r="B1173" t="s">
        <v>1578</v>
      </c>
      <c r="C1173" t="s">
        <v>1248</v>
      </c>
      <c r="D1173" t="s">
        <v>1247</v>
      </c>
      <c r="F1173" t="s">
        <v>1772</v>
      </c>
      <c r="G1173" t="s">
        <v>1742</v>
      </c>
      <c r="H1173" t="s">
        <v>1507</v>
      </c>
      <c r="I1173" t="str">
        <f t="shared" si="23"/>
        <v>AZ18 WHT01_Ol_193_prof_1</v>
      </c>
      <c r="K1173" t="s">
        <v>1250</v>
      </c>
      <c r="L1173" s="28">
        <v>44593</v>
      </c>
      <c r="P1173">
        <v>49.401760000000003</v>
      </c>
      <c r="Q1173">
        <v>40.493429999999996</v>
      </c>
      <c r="R1173">
        <v>5.3676000000000001E-2</v>
      </c>
      <c r="T1173">
        <v>10.114990000000001</v>
      </c>
      <c r="V1173">
        <v>1.1367E-2</v>
      </c>
      <c r="X1173">
        <v>1.1835E-2</v>
      </c>
      <c r="Y1173">
        <v>0.148176</v>
      </c>
      <c r="Z1173">
        <v>0.39238600000000001</v>
      </c>
      <c r="AA1173">
        <v>100.6403</v>
      </c>
      <c r="AB1173" s="10">
        <v>89.697269958710862</v>
      </c>
      <c r="AD1173">
        <v>9453.2999999999993</v>
      </c>
      <c r="AE1173">
        <v>5900.3</v>
      </c>
      <c r="AF1173">
        <v>945</v>
      </c>
      <c r="AO1173" s="11">
        <f t="shared" si="24"/>
        <v>0</v>
      </c>
      <c r="AP1173">
        <v>44.63236142409044</v>
      </c>
    </row>
    <row r="1174" spans="1:43" hidden="1" x14ac:dyDescent="0.2">
      <c r="A1174" t="s">
        <v>1588</v>
      </c>
      <c r="B1174" t="s">
        <v>1578</v>
      </c>
      <c r="C1174" t="s">
        <v>1248</v>
      </c>
      <c r="D1174" t="s">
        <v>1247</v>
      </c>
      <c r="F1174" t="s">
        <v>1772</v>
      </c>
      <c r="G1174" t="s">
        <v>1742</v>
      </c>
      <c r="H1174" t="s">
        <v>1507</v>
      </c>
      <c r="I1174" t="str">
        <f t="shared" si="23"/>
        <v>AZ18 WHT01_Ol_193_prof_1</v>
      </c>
      <c r="K1174" t="s">
        <v>1250</v>
      </c>
      <c r="L1174" s="28">
        <v>44593</v>
      </c>
      <c r="P1174">
        <v>49.599359999999997</v>
      </c>
      <c r="Q1174">
        <v>40.47927</v>
      </c>
      <c r="R1174">
        <v>4.9021000000000002E-2</v>
      </c>
      <c r="T1174">
        <v>10.03077</v>
      </c>
      <c r="V1174">
        <v>8.9980000000000008E-3</v>
      </c>
      <c r="X1174">
        <v>1.1180000000000001E-2</v>
      </c>
      <c r="Y1174">
        <v>0.14130499999999999</v>
      </c>
      <c r="Z1174">
        <v>0.39960200000000001</v>
      </c>
      <c r="AA1174">
        <v>100.73269999999999</v>
      </c>
      <c r="AB1174" s="10">
        <v>89.810869538298292</v>
      </c>
      <c r="AD1174">
        <v>9455.9</v>
      </c>
      <c r="AE1174">
        <v>5896.3</v>
      </c>
      <c r="AF1174">
        <v>945</v>
      </c>
      <c r="AO1174" s="11">
        <f t="shared" si="24"/>
        <v>0</v>
      </c>
      <c r="AP1174">
        <v>49.403105600841265</v>
      </c>
      <c r="AQ1174" t="s">
        <v>53</v>
      </c>
    </row>
    <row r="1175" spans="1:43" hidden="1" x14ac:dyDescent="0.2">
      <c r="A1175" t="s">
        <v>1589</v>
      </c>
      <c r="B1175" t="s">
        <v>1578</v>
      </c>
      <c r="C1175" t="s">
        <v>1248</v>
      </c>
      <c r="D1175" t="s">
        <v>1247</v>
      </c>
      <c r="F1175" t="s">
        <v>1772</v>
      </c>
      <c r="G1175" t="s">
        <v>1742</v>
      </c>
      <c r="H1175" t="s">
        <v>1507</v>
      </c>
      <c r="I1175" t="str">
        <f t="shared" si="23"/>
        <v>AZ18 WHT01_Ol_193_prof_1</v>
      </c>
      <c r="K1175" t="s">
        <v>1250</v>
      </c>
      <c r="L1175" s="28">
        <v>44593</v>
      </c>
      <c r="P1175">
        <v>49.479680000000002</v>
      </c>
      <c r="Q1175">
        <v>40.202979999999997</v>
      </c>
      <c r="R1175">
        <v>5.8384999999999999E-2</v>
      </c>
      <c r="T1175">
        <v>10.16389</v>
      </c>
      <c r="V1175">
        <v>1.1172E-2</v>
      </c>
      <c r="X1175">
        <v>1.0734E-2</v>
      </c>
      <c r="Y1175">
        <v>0.14544499999999999</v>
      </c>
      <c r="Z1175">
        <v>0.395098</v>
      </c>
      <c r="AA1175">
        <v>100.48480000000001</v>
      </c>
      <c r="AB1175" s="10">
        <v>89.667231631576627</v>
      </c>
      <c r="AD1175">
        <v>9458.4</v>
      </c>
      <c r="AE1175">
        <v>5892.4</v>
      </c>
      <c r="AF1175">
        <v>945</v>
      </c>
      <c r="AO1175" s="11">
        <f t="shared" si="24"/>
        <v>0</v>
      </c>
      <c r="AP1175">
        <v>54.03559952960191</v>
      </c>
      <c r="AQ1175" t="s">
        <v>53</v>
      </c>
    </row>
    <row r="1176" spans="1:43" hidden="1" x14ac:dyDescent="0.2">
      <c r="A1176" t="s">
        <v>1590</v>
      </c>
      <c r="B1176" t="s">
        <v>1578</v>
      </c>
      <c r="C1176" t="s">
        <v>1248</v>
      </c>
      <c r="D1176" t="s">
        <v>1247</v>
      </c>
      <c r="F1176" t="s">
        <v>1772</v>
      </c>
      <c r="G1176" t="s">
        <v>1742</v>
      </c>
      <c r="H1176" t="s">
        <v>1507</v>
      </c>
      <c r="I1176" t="str">
        <f t="shared" si="23"/>
        <v>AZ18 WHT01_Ol_193_prof_1</v>
      </c>
      <c r="K1176" t="s">
        <v>1250</v>
      </c>
      <c r="L1176" s="28">
        <v>44593</v>
      </c>
      <c r="P1176">
        <v>49.555190000000003</v>
      </c>
      <c r="Q1176">
        <v>40.549480000000003</v>
      </c>
      <c r="R1176">
        <v>4.5849000000000001E-2</v>
      </c>
      <c r="T1176">
        <v>10.27997</v>
      </c>
      <c r="V1176">
        <v>1.0703000000000001E-2</v>
      </c>
      <c r="X1176">
        <v>1.2356000000000001E-2</v>
      </c>
      <c r="Y1176">
        <v>0.14020199999999999</v>
      </c>
      <c r="Z1176">
        <v>0.385129</v>
      </c>
      <c r="AA1176">
        <v>100.9973</v>
      </c>
      <c r="AB1176" s="10">
        <v>89.575781124923125</v>
      </c>
      <c r="AD1176">
        <v>9461</v>
      </c>
      <c r="AE1176">
        <v>5888.4</v>
      </c>
      <c r="AF1176">
        <v>945</v>
      </c>
      <c r="AO1176" s="11">
        <f t="shared" si="24"/>
        <v>0</v>
      </c>
      <c r="AP1176">
        <v>58.806343706352735</v>
      </c>
      <c r="AQ1176" t="s">
        <v>53</v>
      </c>
    </row>
    <row r="1177" spans="1:43" hidden="1" x14ac:dyDescent="0.2">
      <c r="A1177" t="s">
        <v>1591</v>
      </c>
      <c r="B1177" t="s">
        <v>1578</v>
      </c>
      <c r="C1177" t="s">
        <v>1248</v>
      </c>
      <c r="D1177" t="s">
        <v>1247</v>
      </c>
      <c r="F1177" t="s">
        <v>1772</v>
      </c>
      <c r="G1177" t="s">
        <v>1742</v>
      </c>
      <c r="H1177" t="s">
        <v>1507</v>
      </c>
      <c r="I1177" t="str">
        <f t="shared" si="23"/>
        <v>AZ18 WHT01_Ol_193_prof_1</v>
      </c>
      <c r="K1177" t="s">
        <v>1250</v>
      </c>
      <c r="L1177" s="28">
        <v>44593</v>
      </c>
      <c r="P1177">
        <v>49.418089999999999</v>
      </c>
      <c r="Q1177">
        <v>40.546199999999999</v>
      </c>
      <c r="R1177">
        <v>6.1024000000000002E-2</v>
      </c>
      <c r="T1177">
        <v>10.35697</v>
      </c>
      <c r="V1177">
        <v>1.1013999999999999E-2</v>
      </c>
      <c r="X1177">
        <v>6.4989999999999996E-3</v>
      </c>
      <c r="Y1177">
        <v>0.141736</v>
      </c>
      <c r="Z1177">
        <v>0.38873999999999997</v>
      </c>
      <c r="AA1177">
        <v>100.9538</v>
      </c>
      <c r="AB1177" s="10">
        <v>89.479845328220577</v>
      </c>
      <c r="AD1177">
        <v>9463.6</v>
      </c>
      <c r="AE1177">
        <v>5884.4</v>
      </c>
      <c r="AF1177">
        <v>945</v>
      </c>
      <c r="AO1177" s="11">
        <f t="shared" si="24"/>
        <v>0</v>
      </c>
      <c r="AP1177">
        <v>63.577087883103559</v>
      </c>
      <c r="AQ1177" t="s">
        <v>53</v>
      </c>
    </row>
    <row r="1178" spans="1:43" hidden="1" x14ac:dyDescent="0.2">
      <c r="A1178" t="s">
        <v>1592</v>
      </c>
      <c r="B1178" t="s">
        <v>1578</v>
      </c>
      <c r="C1178" t="s">
        <v>1248</v>
      </c>
      <c r="D1178" t="s">
        <v>1247</v>
      </c>
      <c r="F1178" t="s">
        <v>1772</v>
      </c>
      <c r="G1178" t="s">
        <v>1742</v>
      </c>
      <c r="H1178" t="s">
        <v>1507</v>
      </c>
      <c r="I1178" t="str">
        <f t="shared" si="23"/>
        <v>AZ18 WHT01_Ol_193_prof_1</v>
      </c>
      <c r="K1178" t="s">
        <v>1250</v>
      </c>
      <c r="L1178" s="28">
        <v>44593</v>
      </c>
      <c r="P1178">
        <v>49.53219</v>
      </c>
      <c r="Q1178">
        <v>40.358730000000001</v>
      </c>
      <c r="R1178">
        <v>4.9798000000000002E-2</v>
      </c>
      <c r="T1178">
        <v>10.142010000000001</v>
      </c>
      <c r="V1178">
        <v>1.1358E-2</v>
      </c>
      <c r="X1178">
        <v>1.2246999999999999E-2</v>
      </c>
      <c r="Y1178">
        <v>0.14202899999999999</v>
      </c>
      <c r="Z1178">
        <v>0.39089499999999999</v>
      </c>
      <c r="AA1178">
        <v>100.65479999999999</v>
      </c>
      <c r="AB1178" s="10">
        <v>89.696983125842365</v>
      </c>
      <c r="AD1178">
        <v>9466.2000000000007</v>
      </c>
      <c r="AE1178">
        <v>5880.5</v>
      </c>
      <c r="AF1178">
        <v>945</v>
      </c>
      <c r="AO1178" s="11">
        <f t="shared" si="24"/>
        <v>0</v>
      </c>
      <c r="AP1178">
        <v>68.264304541206641</v>
      </c>
      <c r="AQ1178" t="s">
        <v>53</v>
      </c>
    </row>
    <row r="1179" spans="1:43" hidden="1" x14ac:dyDescent="0.2">
      <c r="A1179" t="s">
        <v>1593</v>
      </c>
      <c r="B1179" t="s">
        <v>1578</v>
      </c>
      <c r="C1179" t="s">
        <v>1248</v>
      </c>
      <c r="D1179" t="s">
        <v>1247</v>
      </c>
      <c r="F1179" t="s">
        <v>1772</v>
      </c>
      <c r="G1179" t="s">
        <v>1742</v>
      </c>
      <c r="H1179" t="s">
        <v>1507</v>
      </c>
      <c r="I1179" t="str">
        <f t="shared" si="23"/>
        <v>AZ18 WHT01_Ol_193_prof_1</v>
      </c>
      <c r="K1179" t="s">
        <v>1250</v>
      </c>
      <c r="L1179" s="28">
        <v>44593</v>
      </c>
      <c r="P1179">
        <v>49.6128</v>
      </c>
      <c r="Q1179">
        <v>40.429769999999998</v>
      </c>
      <c r="R1179">
        <v>5.7674000000000003E-2</v>
      </c>
      <c r="T1179">
        <v>10.136760000000001</v>
      </c>
      <c r="V1179">
        <v>1.1989E-2</v>
      </c>
      <c r="X1179">
        <v>8.6709999999999999E-3</v>
      </c>
      <c r="Y1179">
        <v>0.147037</v>
      </c>
      <c r="Z1179">
        <v>0.38284600000000002</v>
      </c>
      <c r="AA1179">
        <v>100.80200000000001</v>
      </c>
      <c r="AB1179" s="10">
        <v>89.716774721565145</v>
      </c>
      <c r="AD1179">
        <v>9468.7999999999993</v>
      </c>
      <c r="AE1179">
        <v>5876.5</v>
      </c>
      <c r="AF1179">
        <v>945</v>
      </c>
      <c r="AO1179" s="11">
        <f t="shared" si="24"/>
        <v>0</v>
      </c>
      <c r="AP1179">
        <v>73.035048717956471</v>
      </c>
      <c r="AQ1179" t="s">
        <v>53</v>
      </c>
    </row>
    <row r="1180" spans="1:43" hidden="1" x14ac:dyDescent="0.2">
      <c r="A1180" t="s">
        <v>1594</v>
      </c>
      <c r="B1180" t="s">
        <v>1578</v>
      </c>
      <c r="C1180" t="s">
        <v>1248</v>
      </c>
      <c r="D1180" t="s">
        <v>1247</v>
      </c>
      <c r="F1180" t="s">
        <v>1772</v>
      </c>
      <c r="G1180" t="s">
        <v>1742</v>
      </c>
      <c r="H1180" t="s">
        <v>1507</v>
      </c>
      <c r="I1180" t="str">
        <f t="shared" si="23"/>
        <v>AZ18 WHT01_Ol_193_prof_1</v>
      </c>
      <c r="K1180" t="s">
        <v>1250</v>
      </c>
      <c r="L1180" s="28">
        <v>44593</v>
      </c>
      <c r="P1180">
        <v>49.632179999999998</v>
      </c>
      <c r="Q1180">
        <v>40.25311</v>
      </c>
      <c r="R1180">
        <v>6.0124999999999998E-2</v>
      </c>
      <c r="T1180">
        <v>10.26956</v>
      </c>
      <c r="V1180">
        <v>8.9259999999999999E-3</v>
      </c>
      <c r="X1180">
        <v>1.2397999999999999E-2</v>
      </c>
      <c r="Y1180">
        <v>0.14384</v>
      </c>
      <c r="Z1180">
        <v>0.39450499999999999</v>
      </c>
      <c r="AA1180">
        <v>100.7936</v>
      </c>
      <c r="AB1180" s="10">
        <v>89.599722596054349</v>
      </c>
      <c r="AC1180" s="10"/>
      <c r="AD1180">
        <v>9471.4</v>
      </c>
      <c r="AE1180">
        <v>5872.6</v>
      </c>
      <c r="AF1180">
        <v>945</v>
      </c>
      <c r="AO1180" s="11">
        <f t="shared" si="24"/>
        <v>0</v>
      </c>
      <c r="AP1180">
        <v>77.722265376059553</v>
      </c>
      <c r="AQ1180" t="s">
        <v>53</v>
      </c>
    </row>
    <row r="1181" spans="1:43" hidden="1" x14ac:dyDescent="0.2">
      <c r="A1181" t="s">
        <v>1595</v>
      </c>
      <c r="B1181" t="s">
        <v>1578</v>
      </c>
      <c r="C1181" t="s">
        <v>1248</v>
      </c>
      <c r="D1181" t="s">
        <v>1247</v>
      </c>
      <c r="F1181" t="s">
        <v>1772</v>
      </c>
      <c r="G1181" t="s">
        <v>1742</v>
      </c>
      <c r="H1181" t="s">
        <v>1507</v>
      </c>
      <c r="I1181" t="str">
        <f t="shared" si="23"/>
        <v>AZ18 WHT01_Ol_193_prof_1</v>
      </c>
      <c r="K1181" t="s">
        <v>1250</v>
      </c>
      <c r="L1181" s="28">
        <v>44593</v>
      </c>
      <c r="P1181">
        <v>49.600810000000003</v>
      </c>
      <c r="Q1181">
        <v>39.96255</v>
      </c>
      <c r="R1181">
        <v>5.0068000000000001E-2</v>
      </c>
      <c r="T1181">
        <v>10.2035</v>
      </c>
      <c r="V1181">
        <v>7.8989999999999998E-3</v>
      </c>
      <c r="X1181">
        <v>1.2213999999999999E-2</v>
      </c>
      <c r="Y1181">
        <v>0.144284</v>
      </c>
      <c r="Z1181">
        <v>0.39060699999999998</v>
      </c>
      <c r="AA1181">
        <v>100.3877</v>
      </c>
      <c r="AB1181" s="10">
        <v>89.653840976519845</v>
      </c>
      <c r="AD1181">
        <v>9474</v>
      </c>
      <c r="AE1181">
        <v>5868.6</v>
      </c>
      <c r="AF1181">
        <v>945</v>
      </c>
      <c r="AO1181" s="11">
        <f t="shared" si="24"/>
        <v>0</v>
      </c>
      <c r="AP1181">
        <v>82.493009552810378</v>
      </c>
      <c r="AQ1181" t="s">
        <v>53</v>
      </c>
    </row>
    <row r="1182" spans="1:43" hidden="1" x14ac:dyDescent="0.2">
      <c r="A1182" t="s">
        <v>1596</v>
      </c>
      <c r="B1182" t="s">
        <v>1578</v>
      </c>
      <c r="C1182" t="s">
        <v>1248</v>
      </c>
      <c r="D1182" t="s">
        <v>1247</v>
      </c>
      <c r="F1182" t="s">
        <v>1772</v>
      </c>
      <c r="G1182" t="s">
        <v>1742</v>
      </c>
      <c r="H1182" t="s">
        <v>1507</v>
      </c>
      <c r="I1182" t="str">
        <f t="shared" si="23"/>
        <v>AZ18 WHT01_Ol_193_prof_1</v>
      </c>
      <c r="K1182" t="s">
        <v>1250</v>
      </c>
      <c r="L1182" s="28">
        <v>44593</v>
      </c>
      <c r="P1182">
        <v>49.519410000000001</v>
      </c>
      <c r="Q1182">
        <v>40.435650000000003</v>
      </c>
      <c r="R1182">
        <v>5.9607E-2</v>
      </c>
      <c r="T1182">
        <v>10.319129999999999</v>
      </c>
      <c r="V1182">
        <v>8.9160000000000003E-3</v>
      </c>
      <c r="X1182">
        <v>8.8990000000000007E-3</v>
      </c>
      <c r="Y1182">
        <v>0.148373</v>
      </c>
      <c r="Z1182">
        <v>0.401783</v>
      </c>
      <c r="AA1182">
        <v>100.9198</v>
      </c>
      <c r="AB1182" s="10">
        <v>89.533462007112306</v>
      </c>
      <c r="AD1182">
        <v>9476.6</v>
      </c>
      <c r="AE1182">
        <v>5864.6</v>
      </c>
      <c r="AF1182">
        <v>945</v>
      </c>
      <c r="AO1182" s="11">
        <f t="shared" si="24"/>
        <v>0</v>
      </c>
      <c r="AP1182">
        <v>87.263753729561202</v>
      </c>
      <c r="AQ1182" t="s">
        <v>53</v>
      </c>
    </row>
    <row r="1183" spans="1:43" hidden="1" x14ac:dyDescent="0.2">
      <c r="A1183" t="s">
        <v>1597</v>
      </c>
      <c r="B1183" t="s">
        <v>1578</v>
      </c>
      <c r="C1183" t="s">
        <v>1248</v>
      </c>
      <c r="D1183" t="s">
        <v>1247</v>
      </c>
      <c r="F1183" t="s">
        <v>1772</v>
      </c>
      <c r="G1183" t="s">
        <v>1742</v>
      </c>
      <c r="H1183" t="s">
        <v>1507</v>
      </c>
      <c r="I1183" t="str">
        <f t="shared" si="23"/>
        <v>AZ18 WHT01_Ol_193_prof_1</v>
      </c>
      <c r="K1183" t="s">
        <v>1250</v>
      </c>
      <c r="L1183" s="28">
        <v>44593</v>
      </c>
      <c r="P1183">
        <v>49.342570000000002</v>
      </c>
      <c r="Q1183">
        <v>40.265270000000001</v>
      </c>
      <c r="R1183">
        <v>4.9593999999999999E-2</v>
      </c>
      <c r="T1183">
        <v>10.266640000000001</v>
      </c>
      <c r="V1183">
        <v>1.057E-2</v>
      </c>
      <c r="X1183">
        <v>9.0889999999999999E-3</v>
      </c>
      <c r="Y1183">
        <v>0.14582999999999999</v>
      </c>
      <c r="Z1183">
        <v>0.396422</v>
      </c>
      <c r="AA1183">
        <v>100.4965</v>
      </c>
      <c r="AB1183" s="10">
        <v>89.54771480190459</v>
      </c>
      <c r="AD1183">
        <v>9479.1</v>
      </c>
      <c r="AE1183">
        <v>5860.7</v>
      </c>
      <c r="AF1183">
        <v>945</v>
      </c>
      <c r="AO1183" s="11">
        <f t="shared" si="24"/>
        <v>0</v>
      </c>
      <c r="AP1183">
        <v>91.896247658321855</v>
      </c>
      <c r="AQ1183" t="s">
        <v>53</v>
      </c>
    </row>
    <row r="1184" spans="1:43" hidden="1" x14ac:dyDescent="0.2">
      <c r="A1184" t="s">
        <v>1598</v>
      </c>
      <c r="B1184" t="s">
        <v>1578</v>
      </c>
      <c r="C1184" t="s">
        <v>1248</v>
      </c>
      <c r="D1184" t="s">
        <v>1247</v>
      </c>
      <c r="F1184" t="s">
        <v>1772</v>
      </c>
      <c r="G1184" t="s">
        <v>1742</v>
      </c>
      <c r="H1184" t="s">
        <v>1507</v>
      </c>
      <c r="I1184" t="str">
        <f t="shared" si="23"/>
        <v>AZ18 WHT01_Ol_193_prof_1</v>
      </c>
      <c r="K1184" t="s">
        <v>1250</v>
      </c>
      <c r="L1184" s="28">
        <v>44593</v>
      </c>
      <c r="P1184">
        <v>49.386890000000001</v>
      </c>
      <c r="Q1184">
        <v>40.353149999999999</v>
      </c>
      <c r="R1184">
        <v>5.6694000000000001E-2</v>
      </c>
      <c r="T1184">
        <v>10.29843</v>
      </c>
      <c r="V1184">
        <v>9.8300000000000002E-3</v>
      </c>
      <c r="X1184">
        <v>1.0484E-2</v>
      </c>
      <c r="Y1184">
        <v>0.144206</v>
      </c>
      <c r="Z1184">
        <v>0.39216400000000001</v>
      </c>
      <c r="AA1184">
        <v>100.6636</v>
      </c>
      <c r="AB1184" s="10">
        <v>89.527163140559423</v>
      </c>
      <c r="AD1184">
        <v>9481.7000000000007</v>
      </c>
      <c r="AE1184">
        <v>5856.7</v>
      </c>
      <c r="AF1184">
        <v>945</v>
      </c>
      <c r="AO1184" s="11">
        <f t="shared" si="24"/>
        <v>0</v>
      </c>
      <c r="AP1184">
        <v>96.666991835072679</v>
      </c>
      <c r="AQ1184" t="s">
        <v>53</v>
      </c>
    </row>
    <row r="1185" spans="1:43" hidden="1" x14ac:dyDescent="0.2">
      <c r="A1185" t="s">
        <v>1599</v>
      </c>
      <c r="B1185" t="s">
        <v>1578</v>
      </c>
      <c r="C1185" t="s">
        <v>1248</v>
      </c>
      <c r="D1185" t="s">
        <v>1247</v>
      </c>
      <c r="F1185" t="s">
        <v>1772</v>
      </c>
      <c r="G1185" t="s">
        <v>1742</v>
      </c>
      <c r="H1185" t="s">
        <v>1507</v>
      </c>
      <c r="I1185" t="str">
        <f t="shared" si="23"/>
        <v>AZ18 WHT01_Ol_193_prof_1</v>
      </c>
      <c r="K1185" t="s">
        <v>1250</v>
      </c>
      <c r="L1185" s="28">
        <v>44593</v>
      </c>
      <c r="P1185">
        <v>49.856400000000001</v>
      </c>
      <c r="Q1185">
        <v>40.200420000000001</v>
      </c>
      <c r="R1185">
        <v>5.1637000000000002E-2</v>
      </c>
      <c r="T1185">
        <v>10.19007</v>
      </c>
      <c r="V1185">
        <v>1.0290000000000001E-2</v>
      </c>
      <c r="X1185">
        <v>1.0975E-2</v>
      </c>
      <c r="Y1185">
        <v>0.14460000000000001</v>
      </c>
      <c r="Z1185">
        <v>0.389214</v>
      </c>
      <c r="AA1185">
        <v>100.863</v>
      </c>
      <c r="AB1185" s="10">
        <v>89.713575489747441</v>
      </c>
      <c r="AD1185">
        <v>9484.2999999999993</v>
      </c>
      <c r="AE1185">
        <v>5852.7</v>
      </c>
      <c r="AF1185">
        <v>945</v>
      </c>
      <c r="AO1185" s="11">
        <f t="shared" si="24"/>
        <v>0</v>
      </c>
      <c r="AP1185">
        <v>101.43773601182251</v>
      </c>
      <c r="AQ1185" t="s">
        <v>53</v>
      </c>
    </row>
    <row r="1186" spans="1:43" hidden="1" x14ac:dyDescent="0.2">
      <c r="A1186" t="s">
        <v>1600</v>
      </c>
      <c r="B1186" t="s">
        <v>1578</v>
      </c>
      <c r="C1186" t="s">
        <v>1248</v>
      </c>
      <c r="D1186" t="s">
        <v>1247</v>
      </c>
      <c r="F1186" t="s">
        <v>1772</v>
      </c>
      <c r="G1186" t="s">
        <v>1742</v>
      </c>
      <c r="H1186" t="s">
        <v>1507</v>
      </c>
      <c r="I1186" t="str">
        <f t="shared" si="23"/>
        <v>AZ18 WHT01_Ol_193_prof_1</v>
      </c>
      <c r="K1186" t="s">
        <v>1250</v>
      </c>
      <c r="L1186" s="28">
        <v>44593</v>
      </c>
      <c r="P1186">
        <v>49.788800000000002</v>
      </c>
      <c r="Q1186">
        <v>40.202449999999999</v>
      </c>
      <c r="R1186">
        <v>6.2122999999999998E-2</v>
      </c>
      <c r="T1186">
        <v>10.2445</v>
      </c>
      <c r="V1186">
        <v>8.6809999999999995E-3</v>
      </c>
      <c r="X1186">
        <v>1.2076999999999999E-2</v>
      </c>
      <c r="Y1186">
        <v>0.14699200000000001</v>
      </c>
      <c r="Z1186">
        <v>0.39195200000000002</v>
      </c>
      <c r="AA1186">
        <v>100.87269999999999</v>
      </c>
      <c r="AB1186" s="10">
        <v>89.651731911967005</v>
      </c>
      <c r="AD1186">
        <v>9486.9</v>
      </c>
      <c r="AE1186">
        <v>5848.8</v>
      </c>
      <c r="AF1186">
        <v>945</v>
      </c>
      <c r="AO1186" s="11">
        <f t="shared" si="24"/>
        <v>0</v>
      </c>
      <c r="AP1186">
        <v>106.12495266992559</v>
      </c>
      <c r="AQ1186" t="s">
        <v>53</v>
      </c>
    </row>
    <row r="1187" spans="1:43" hidden="1" x14ac:dyDescent="0.2">
      <c r="A1187" t="s">
        <v>1601</v>
      </c>
      <c r="B1187" t="s">
        <v>1578</v>
      </c>
      <c r="C1187" t="s">
        <v>1248</v>
      </c>
      <c r="D1187" t="s">
        <v>1247</v>
      </c>
      <c r="F1187" t="s">
        <v>1772</v>
      </c>
      <c r="G1187" t="s">
        <v>1742</v>
      </c>
      <c r="H1187" t="s">
        <v>1507</v>
      </c>
      <c r="I1187" t="str">
        <f t="shared" si="23"/>
        <v>AZ18 WHT01_Ol_193_prof_1</v>
      </c>
      <c r="K1187" t="s">
        <v>1250</v>
      </c>
      <c r="L1187" s="28">
        <v>44593</v>
      </c>
      <c r="P1187">
        <v>49.600749999999998</v>
      </c>
      <c r="Q1187">
        <v>40.079859999999996</v>
      </c>
      <c r="R1187">
        <v>4.3522999999999999E-2</v>
      </c>
      <c r="T1187">
        <v>10.16412</v>
      </c>
      <c r="V1187">
        <v>9.2060000000000006E-3</v>
      </c>
      <c r="X1187">
        <v>9.2339999999999992E-3</v>
      </c>
      <c r="Y1187">
        <v>0.15192600000000001</v>
      </c>
      <c r="Z1187">
        <v>0.40092899999999998</v>
      </c>
      <c r="AA1187">
        <v>100.4722</v>
      </c>
      <c r="AB1187" s="10">
        <v>89.689639955019715</v>
      </c>
      <c r="AD1187">
        <v>9489.5</v>
      </c>
      <c r="AE1187">
        <v>5844.8</v>
      </c>
      <c r="AF1187">
        <v>945</v>
      </c>
      <c r="AO1187" s="11">
        <f t="shared" si="24"/>
        <v>0</v>
      </c>
      <c r="AP1187">
        <v>110.89569684667642</v>
      </c>
      <c r="AQ1187" t="s">
        <v>53</v>
      </c>
    </row>
    <row r="1188" spans="1:43" hidden="1" x14ac:dyDescent="0.2">
      <c r="A1188" t="s">
        <v>1602</v>
      </c>
      <c r="B1188" t="s">
        <v>1578</v>
      </c>
      <c r="C1188" t="s">
        <v>1248</v>
      </c>
      <c r="D1188" t="s">
        <v>1247</v>
      </c>
      <c r="F1188" t="s">
        <v>1772</v>
      </c>
      <c r="G1188" t="s">
        <v>1742</v>
      </c>
      <c r="H1188" t="s">
        <v>1507</v>
      </c>
      <c r="I1188" t="str">
        <f t="shared" si="23"/>
        <v>AZ18 WHT01_Ol_193_prof_1</v>
      </c>
      <c r="K1188" t="s">
        <v>1250</v>
      </c>
      <c r="L1188" s="28">
        <v>44593</v>
      </c>
      <c r="P1188">
        <v>49.59554</v>
      </c>
      <c r="Q1188">
        <v>40.154870000000003</v>
      </c>
      <c r="R1188">
        <v>5.1142E-2</v>
      </c>
      <c r="T1188">
        <v>10.305529999999999</v>
      </c>
      <c r="V1188">
        <v>8.1560000000000001E-3</v>
      </c>
      <c r="X1188">
        <v>1.0132E-2</v>
      </c>
      <c r="Y1188">
        <v>0.147478</v>
      </c>
      <c r="Z1188">
        <v>0.39472299999999999</v>
      </c>
      <c r="AA1188">
        <v>100.67910000000001</v>
      </c>
      <c r="AB1188" s="10">
        <v>89.560185075069867</v>
      </c>
      <c r="AD1188">
        <v>9492.1</v>
      </c>
      <c r="AE1188">
        <v>5840.8</v>
      </c>
      <c r="AF1188">
        <v>945</v>
      </c>
      <c r="AO1188" s="11">
        <f t="shared" si="24"/>
        <v>0</v>
      </c>
      <c r="AP1188">
        <v>115.66644102342724</v>
      </c>
      <c r="AQ1188" t="s">
        <v>53</v>
      </c>
    </row>
    <row r="1189" spans="1:43" hidden="1" x14ac:dyDescent="0.2">
      <c r="A1189" t="s">
        <v>1603</v>
      </c>
      <c r="B1189" t="s">
        <v>1578</v>
      </c>
      <c r="C1189" t="s">
        <v>1248</v>
      </c>
      <c r="D1189" t="s">
        <v>1247</v>
      </c>
      <c r="F1189" t="s">
        <v>1772</v>
      </c>
      <c r="G1189" t="s">
        <v>1742</v>
      </c>
      <c r="H1189" t="s">
        <v>1507</v>
      </c>
      <c r="I1189" t="str">
        <f t="shared" si="23"/>
        <v>AZ18 WHT01_Ol_193_prof_1</v>
      </c>
      <c r="K1189" t="s">
        <v>1250</v>
      </c>
      <c r="L1189" s="28">
        <v>44593</v>
      </c>
      <c r="P1189">
        <v>49.608640000000001</v>
      </c>
      <c r="Q1189">
        <v>40.249609999999997</v>
      </c>
      <c r="R1189">
        <v>6.1907999999999998E-2</v>
      </c>
      <c r="T1189">
        <v>10.145810000000001</v>
      </c>
      <c r="V1189">
        <v>9.7739999999999997E-3</v>
      </c>
      <c r="X1189">
        <v>1.2482E-2</v>
      </c>
      <c r="Y1189">
        <v>0.148452</v>
      </c>
      <c r="Z1189">
        <v>0.39874599999999999</v>
      </c>
      <c r="AA1189">
        <v>100.6494</v>
      </c>
      <c r="AB1189" s="10">
        <v>89.707773281427947</v>
      </c>
      <c r="AD1189">
        <v>9494.7000000000007</v>
      </c>
      <c r="AE1189">
        <v>5836.9</v>
      </c>
      <c r="AF1189">
        <v>945</v>
      </c>
      <c r="AO1189" s="11">
        <f t="shared" si="24"/>
        <v>0</v>
      </c>
      <c r="AP1189">
        <v>120.35365768153108</v>
      </c>
      <c r="AQ1189" t="s">
        <v>53</v>
      </c>
    </row>
    <row r="1190" spans="1:43" hidden="1" x14ac:dyDescent="0.2">
      <c r="A1190" t="s">
        <v>1604</v>
      </c>
      <c r="B1190" t="s">
        <v>1578</v>
      </c>
      <c r="C1190" t="s">
        <v>1248</v>
      </c>
      <c r="D1190" t="s">
        <v>1247</v>
      </c>
      <c r="F1190" t="s">
        <v>1772</v>
      </c>
      <c r="G1190" t="s">
        <v>1742</v>
      </c>
      <c r="H1190" t="s">
        <v>1507</v>
      </c>
      <c r="I1190" t="str">
        <f t="shared" si="23"/>
        <v>AZ18 WHT01_Ol_193_prof_1</v>
      </c>
      <c r="K1190" t="s">
        <v>1250</v>
      </c>
      <c r="L1190" s="28">
        <v>44593</v>
      </c>
      <c r="P1190">
        <v>49.553829999999998</v>
      </c>
      <c r="Q1190">
        <v>40.192300000000003</v>
      </c>
      <c r="R1190">
        <v>5.901E-2</v>
      </c>
      <c r="T1190">
        <v>10.147320000000001</v>
      </c>
      <c r="V1190">
        <v>9.502E-3</v>
      </c>
      <c r="X1190">
        <v>1.4893E-2</v>
      </c>
      <c r="Y1190">
        <v>0.14882899999999999</v>
      </c>
      <c r="Z1190">
        <v>0.38773999999999997</v>
      </c>
      <c r="AA1190">
        <v>100.52330000000001</v>
      </c>
      <c r="AB1190" s="10">
        <v>89.69618471111643</v>
      </c>
      <c r="AD1190">
        <v>9497.2000000000007</v>
      </c>
      <c r="AE1190">
        <v>5832.9</v>
      </c>
      <c r="AF1190">
        <v>945</v>
      </c>
      <c r="AO1190" s="11">
        <f t="shared" si="24"/>
        <v>0</v>
      </c>
      <c r="AP1190">
        <v>125.07064824755938</v>
      </c>
      <c r="AQ1190" t="s">
        <v>53</v>
      </c>
    </row>
    <row r="1191" spans="1:43" hidden="1" x14ac:dyDescent="0.2">
      <c r="A1191" t="s">
        <v>1605</v>
      </c>
      <c r="B1191" t="s">
        <v>1578</v>
      </c>
      <c r="C1191" t="s">
        <v>1248</v>
      </c>
      <c r="D1191" t="s">
        <v>1247</v>
      </c>
      <c r="F1191" t="s">
        <v>1772</v>
      </c>
      <c r="G1191" t="s">
        <v>1742</v>
      </c>
      <c r="H1191" t="s">
        <v>1507</v>
      </c>
      <c r="I1191" t="str">
        <f t="shared" si="23"/>
        <v>AZ18 WHT01_Ol_193_prof_1</v>
      </c>
      <c r="K1191" t="s">
        <v>1250</v>
      </c>
      <c r="L1191" s="28">
        <v>44593</v>
      </c>
      <c r="P1191">
        <v>49.407859999999999</v>
      </c>
      <c r="Q1191">
        <v>40.281390000000002</v>
      </c>
      <c r="R1191">
        <v>5.9464000000000003E-2</v>
      </c>
      <c r="T1191">
        <v>10.09464</v>
      </c>
      <c r="V1191">
        <v>9.6039999999999997E-3</v>
      </c>
      <c r="X1191">
        <v>8.2520000000000007E-3</v>
      </c>
      <c r="Y1191">
        <v>0.14898900000000001</v>
      </c>
      <c r="Z1191">
        <v>0.39628400000000003</v>
      </c>
      <c r="AA1191">
        <v>100.4186</v>
      </c>
      <c r="AB1191" s="10">
        <v>89.717002774129966</v>
      </c>
      <c r="AD1191">
        <v>9499.7999999999993</v>
      </c>
      <c r="AE1191">
        <v>5828.9</v>
      </c>
      <c r="AF1191">
        <v>945</v>
      </c>
      <c r="AO1191" s="11">
        <f t="shared" si="24"/>
        <v>0</v>
      </c>
      <c r="AP1191">
        <v>129.84139242430922</v>
      </c>
      <c r="AQ1191" t="s">
        <v>53</v>
      </c>
    </row>
    <row r="1192" spans="1:43" hidden="1" x14ac:dyDescent="0.2">
      <c r="A1192" t="s">
        <v>1606</v>
      </c>
      <c r="B1192" t="s">
        <v>1578</v>
      </c>
      <c r="C1192" t="s">
        <v>1248</v>
      </c>
      <c r="D1192" t="s">
        <v>1247</v>
      </c>
      <c r="F1192" t="s">
        <v>1772</v>
      </c>
      <c r="G1192" t="s">
        <v>1742</v>
      </c>
      <c r="H1192" t="s">
        <v>1507</v>
      </c>
      <c r="I1192" t="str">
        <f t="shared" si="23"/>
        <v>AZ18 WHT01_Ol_193_prof_1</v>
      </c>
      <c r="K1192" t="s">
        <v>1250</v>
      </c>
      <c r="L1192" s="28">
        <v>44593</v>
      </c>
      <c r="P1192">
        <v>49.607880000000002</v>
      </c>
      <c r="Q1192">
        <v>40.12444</v>
      </c>
      <c r="R1192">
        <v>5.5513E-2</v>
      </c>
      <c r="T1192">
        <v>10.12152</v>
      </c>
      <c r="V1192">
        <v>7.4840000000000002E-3</v>
      </c>
      <c r="X1192">
        <v>9.8130000000000005E-3</v>
      </c>
      <c r="Y1192">
        <v>0.14133799999999999</v>
      </c>
      <c r="Z1192">
        <v>0.39063199999999998</v>
      </c>
      <c r="AA1192">
        <v>100.4709</v>
      </c>
      <c r="AB1192" s="10">
        <v>89.72974219665258</v>
      </c>
      <c r="AD1192">
        <v>9502.4</v>
      </c>
      <c r="AE1192">
        <v>5825</v>
      </c>
      <c r="AF1192">
        <v>945</v>
      </c>
      <c r="AO1192" s="11">
        <f t="shared" si="24"/>
        <v>0</v>
      </c>
      <c r="AP1192">
        <v>134.52860908241232</v>
      </c>
      <c r="AQ1192" t="s">
        <v>53</v>
      </c>
    </row>
    <row r="1193" spans="1:43" hidden="1" x14ac:dyDescent="0.2">
      <c r="A1193" t="s">
        <v>1607</v>
      </c>
      <c r="B1193" t="s">
        <v>1578</v>
      </c>
      <c r="C1193" t="s">
        <v>1248</v>
      </c>
      <c r="D1193" t="s">
        <v>1247</v>
      </c>
      <c r="F1193" t="s">
        <v>1772</v>
      </c>
      <c r="G1193" t="s">
        <v>1742</v>
      </c>
      <c r="H1193" t="s">
        <v>1507</v>
      </c>
      <c r="I1193" t="str">
        <f t="shared" si="23"/>
        <v>AZ18 WHT01_Ol_193_prof_1</v>
      </c>
      <c r="K1193" t="s">
        <v>1250</v>
      </c>
      <c r="L1193" s="28">
        <v>44593</v>
      </c>
      <c r="P1193">
        <v>49.490830000000003</v>
      </c>
      <c r="Q1193">
        <v>40.315809999999999</v>
      </c>
      <c r="R1193">
        <v>5.5240999999999998E-2</v>
      </c>
      <c r="T1193">
        <v>10.20223</v>
      </c>
      <c r="V1193">
        <v>8.7060000000000002E-3</v>
      </c>
      <c r="X1193">
        <v>9.7649999999999994E-3</v>
      </c>
      <c r="Y1193">
        <v>0.14640400000000001</v>
      </c>
      <c r="Z1193">
        <v>0.38907900000000001</v>
      </c>
      <c r="AA1193">
        <v>100.6281</v>
      </c>
      <c r="AB1193" s="10">
        <v>89.634387644959318</v>
      </c>
      <c r="AD1193">
        <v>9505</v>
      </c>
      <c r="AE1193">
        <v>5821</v>
      </c>
      <c r="AF1193">
        <v>945</v>
      </c>
      <c r="AO1193" s="11">
        <f t="shared" si="24"/>
        <v>0</v>
      </c>
      <c r="AP1193">
        <v>139.29935325916313</v>
      </c>
      <c r="AQ1193" t="s">
        <v>53</v>
      </c>
    </row>
    <row r="1194" spans="1:43" hidden="1" x14ac:dyDescent="0.2">
      <c r="A1194" t="s">
        <v>188</v>
      </c>
      <c r="B1194" t="s">
        <v>1608</v>
      </c>
      <c r="C1194" t="s">
        <v>1248</v>
      </c>
      <c r="D1194" t="s">
        <v>52</v>
      </c>
      <c r="F1194" t="s">
        <v>1768</v>
      </c>
      <c r="G1194" t="s">
        <v>1742</v>
      </c>
      <c r="H1194" t="s">
        <v>1507</v>
      </c>
      <c r="I1194" t="str">
        <f t="shared" si="23"/>
        <v>AZ18 WHT01_Ol_180_prof_1</v>
      </c>
      <c r="K1194" t="s">
        <v>1250</v>
      </c>
      <c r="L1194" s="28">
        <v>44593</v>
      </c>
      <c r="M1194" t="s">
        <v>1525</v>
      </c>
      <c r="N1194" t="s">
        <v>1742</v>
      </c>
      <c r="P1194">
        <v>6.3076179999999997</v>
      </c>
      <c r="Q1194">
        <v>49.964379999999998</v>
      </c>
      <c r="R1194">
        <v>6.8809459999999998</v>
      </c>
      <c r="T1194">
        <v>8.7235150000000008</v>
      </c>
      <c r="V1194">
        <v>16.865379999999998</v>
      </c>
      <c r="X1194">
        <v>2.7024249999999999</v>
      </c>
      <c r="Y1194">
        <v>0.14230799999999999</v>
      </c>
      <c r="Z1194">
        <v>1.8206E-2</v>
      </c>
      <c r="AA1194">
        <v>92.285899999999998</v>
      </c>
      <c r="AB1194" s="10">
        <v>56.311155814409332</v>
      </c>
      <c r="AD1194">
        <v>-18342</v>
      </c>
      <c r="AE1194">
        <v>5292</v>
      </c>
      <c r="AF1194">
        <v>980</v>
      </c>
      <c r="AO1194">
        <v>0</v>
      </c>
      <c r="AP1194">
        <v>2</v>
      </c>
    </row>
    <row r="1195" spans="1:43" hidden="1" x14ac:dyDescent="0.2">
      <c r="A1195" t="s">
        <v>1354</v>
      </c>
      <c r="B1195" t="s">
        <v>1608</v>
      </c>
      <c r="C1195" t="s">
        <v>1248</v>
      </c>
      <c r="D1195" t="s">
        <v>52</v>
      </c>
      <c r="F1195" t="s">
        <v>1768</v>
      </c>
      <c r="G1195" t="s">
        <v>1742</v>
      </c>
      <c r="H1195" t="s">
        <v>1507</v>
      </c>
      <c r="I1195" t="str">
        <f t="shared" si="23"/>
        <v>AZ18 WHT01_Ol_180_prof_1</v>
      </c>
      <c r="K1195" t="s">
        <v>1250</v>
      </c>
      <c r="L1195" s="28">
        <v>44593</v>
      </c>
      <c r="M1195" t="s">
        <v>1525</v>
      </c>
      <c r="N1195" t="s">
        <v>1742</v>
      </c>
      <c r="P1195">
        <v>42.349870000000003</v>
      </c>
      <c r="Q1195">
        <v>40.545369999999998</v>
      </c>
      <c r="R1195">
        <v>0.286887</v>
      </c>
      <c r="T1195">
        <v>16.87311</v>
      </c>
      <c r="V1195">
        <v>0.233122</v>
      </c>
      <c r="X1195">
        <v>5.6568E-2</v>
      </c>
      <c r="Y1195">
        <v>0.26674999999999999</v>
      </c>
      <c r="Z1195">
        <v>0.276503</v>
      </c>
      <c r="AA1195">
        <v>100.9037</v>
      </c>
      <c r="AB1195" s="10">
        <v>81.73220375990239</v>
      </c>
      <c r="AD1195">
        <v>-18337</v>
      </c>
      <c r="AE1195">
        <v>5292</v>
      </c>
      <c r="AF1195">
        <v>980</v>
      </c>
      <c r="AO1195">
        <v>0</v>
      </c>
      <c r="AP1195">
        <v>7</v>
      </c>
    </row>
    <row r="1196" spans="1:43" hidden="1" x14ac:dyDescent="0.2">
      <c r="A1196" t="s">
        <v>1355</v>
      </c>
      <c r="B1196" t="s">
        <v>1608</v>
      </c>
      <c r="C1196" t="s">
        <v>1248</v>
      </c>
      <c r="D1196" t="s">
        <v>52</v>
      </c>
      <c r="F1196" t="s">
        <v>1768</v>
      </c>
      <c r="G1196" t="s">
        <v>1742</v>
      </c>
      <c r="H1196" t="s">
        <v>1507</v>
      </c>
      <c r="I1196" t="str">
        <f t="shared" si="23"/>
        <v>AZ18 WHT01_Ol_180_prof_1</v>
      </c>
      <c r="K1196" t="s">
        <v>1250</v>
      </c>
      <c r="L1196" s="28">
        <v>44593</v>
      </c>
      <c r="P1196">
        <v>43.604320000000001</v>
      </c>
      <c r="Q1196">
        <v>40.455260000000003</v>
      </c>
      <c r="R1196">
        <v>0.20488700000000001</v>
      </c>
      <c r="T1196">
        <v>14.95486</v>
      </c>
      <c r="V1196">
        <v>2.0115000000000001E-2</v>
      </c>
      <c r="X1196">
        <v>2.6449E-2</v>
      </c>
      <c r="Y1196">
        <v>0.23350799999999999</v>
      </c>
      <c r="Z1196">
        <v>0.385355</v>
      </c>
      <c r="AA1196">
        <v>99.893990000000002</v>
      </c>
      <c r="AB1196" s="10">
        <v>83.864542911461129</v>
      </c>
      <c r="AD1196">
        <v>-18332</v>
      </c>
      <c r="AE1196">
        <v>5292</v>
      </c>
      <c r="AF1196">
        <v>980</v>
      </c>
      <c r="AO1196">
        <v>0</v>
      </c>
      <c r="AP1196">
        <v>12</v>
      </c>
    </row>
    <row r="1197" spans="1:43" hidden="1" x14ac:dyDescent="0.2">
      <c r="A1197" t="s">
        <v>1356</v>
      </c>
      <c r="B1197" t="s">
        <v>1608</v>
      </c>
      <c r="C1197" t="s">
        <v>1248</v>
      </c>
      <c r="D1197" t="s">
        <v>52</v>
      </c>
      <c r="F1197" t="s">
        <v>1768</v>
      </c>
      <c r="G1197" t="s">
        <v>1742</v>
      </c>
      <c r="H1197" t="s">
        <v>1507</v>
      </c>
      <c r="I1197" t="str">
        <f t="shared" si="23"/>
        <v>AZ18 WHT01_Ol_180_prof_1</v>
      </c>
      <c r="K1197" t="s">
        <v>1250</v>
      </c>
      <c r="L1197" s="28">
        <v>44593</v>
      </c>
      <c r="P1197">
        <v>44.56635</v>
      </c>
      <c r="Q1197">
        <v>40.796970000000002</v>
      </c>
      <c r="R1197">
        <v>0.15473300000000001</v>
      </c>
      <c r="T1197">
        <v>14.336320000000001</v>
      </c>
      <c r="V1197">
        <v>2.0777E-2</v>
      </c>
      <c r="X1197">
        <v>2.4101999999999998E-2</v>
      </c>
      <c r="Y1197">
        <v>0.20727799999999999</v>
      </c>
      <c r="Z1197">
        <v>0.42422900000000002</v>
      </c>
      <c r="AA1197">
        <v>100.54730000000001</v>
      </c>
      <c r="AB1197" s="10">
        <v>84.712747232565121</v>
      </c>
      <c r="AD1197">
        <v>-18327</v>
      </c>
      <c r="AE1197">
        <v>5292</v>
      </c>
      <c r="AF1197">
        <v>980</v>
      </c>
      <c r="AO1197">
        <v>0</v>
      </c>
      <c r="AP1197">
        <v>17</v>
      </c>
    </row>
    <row r="1198" spans="1:43" hidden="1" x14ac:dyDescent="0.2">
      <c r="A1198" t="s">
        <v>1357</v>
      </c>
      <c r="B1198" t="s">
        <v>1608</v>
      </c>
      <c r="C1198" t="s">
        <v>1248</v>
      </c>
      <c r="D1198" t="s">
        <v>52</v>
      </c>
      <c r="F1198" t="s">
        <v>1768</v>
      </c>
      <c r="G1198" t="s">
        <v>1742</v>
      </c>
      <c r="H1198" t="s">
        <v>1507</v>
      </c>
      <c r="I1198" t="str">
        <f t="shared" si="23"/>
        <v>AZ18 WHT01_Ol_180_prof_1</v>
      </c>
      <c r="K1198" t="s">
        <v>1250</v>
      </c>
      <c r="L1198" s="28">
        <v>44593</v>
      </c>
      <c r="P1198">
        <v>45.595280000000002</v>
      </c>
      <c r="Q1198">
        <v>40.988169999999997</v>
      </c>
      <c r="R1198">
        <v>0.137851</v>
      </c>
      <c r="T1198">
        <v>13.56427</v>
      </c>
      <c r="V1198">
        <v>2.0681999999999999E-2</v>
      </c>
      <c r="X1198">
        <v>2.2679000000000001E-2</v>
      </c>
      <c r="Y1198">
        <v>0.191581</v>
      </c>
      <c r="Z1198">
        <v>0.421014</v>
      </c>
      <c r="AA1198">
        <v>100.9573</v>
      </c>
      <c r="AB1198" s="10">
        <v>85.697989117405243</v>
      </c>
      <c r="AD1198">
        <v>-18322</v>
      </c>
      <c r="AE1198">
        <v>5292</v>
      </c>
      <c r="AF1198">
        <v>980</v>
      </c>
      <c r="AO1198">
        <v>0</v>
      </c>
      <c r="AP1198">
        <v>22</v>
      </c>
    </row>
    <row r="1199" spans="1:43" hidden="1" x14ac:dyDescent="0.2">
      <c r="A1199" t="s">
        <v>1358</v>
      </c>
      <c r="B1199" t="s">
        <v>1608</v>
      </c>
      <c r="C1199" t="s">
        <v>1248</v>
      </c>
      <c r="D1199" t="s">
        <v>52</v>
      </c>
      <c r="F1199" t="s">
        <v>1768</v>
      </c>
      <c r="G1199" t="s">
        <v>1742</v>
      </c>
      <c r="H1199" t="s">
        <v>1507</v>
      </c>
      <c r="I1199" t="str">
        <f t="shared" si="23"/>
        <v>AZ18 WHT01_Ol_180_prof_1</v>
      </c>
      <c r="K1199" t="s">
        <v>1250</v>
      </c>
      <c r="L1199" s="28">
        <v>44593</v>
      </c>
      <c r="P1199">
        <v>46.821980000000003</v>
      </c>
      <c r="Q1199">
        <v>41.572000000000003</v>
      </c>
      <c r="R1199">
        <v>0.10439900000000001</v>
      </c>
      <c r="T1199">
        <v>12.121169999999999</v>
      </c>
      <c r="V1199">
        <v>1.7104000000000001E-2</v>
      </c>
      <c r="X1199">
        <v>1.4470999999999999E-2</v>
      </c>
      <c r="Y1199">
        <v>0.17072100000000001</v>
      </c>
      <c r="Z1199">
        <v>0.38818900000000001</v>
      </c>
      <c r="AA1199">
        <v>101.2308</v>
      </c>
      <c r="AB1199" s="10">
        <v>87.31899601482607</v>
      </c>
      <c r="AD1199">
        <v>-18317</v>
      </c>
      <c r="AE1199">
        <v>5292</v>
      </c>
      <c r="AF1199">
        <v>980</v>
      </c>
      <c r="AO1199">
        <v>0</v>
      </c>
      <c r="AP1199">
        <v>27</v>
      </c>
    </row>
    <row r="1200" spans="1:43" hidden="1" x14ac:dyDescent="0.2">
      <c r="A1200" t="s">
        <v>1359</v>
      </c>
      <c r="B1200" t="s">
        <v>1608</v>
      </c>
      <c r="C1200" t="s">
        <v>1248</v>
      </c>
      <c r="D1200" t="s">
        <v>52</v>
      </c>
      <c r="F1200" t="s">
        <v>1768</v>
      </c>
      <c r="G1200" t="s">
        <v>1742</v>
      </c>
      <c r="H1200" t="s">
        <v>1507</v>
      </c>
      <c r="I1200" t="str">
        <f t="shared" si="23"/>
        <v>AZ18 WHT01_Ol_180_prof_1</v>
      </c>
      <c r="K1200" t="s">
        <v>1250</v>
      </c>
      <c r="L1200" s="28">
        <v>44593</v>
      </c>
      <c r="P1200">
        <v>47.722230000000003</v>
      </c>
      <c r="Q1200">
        <v>41.246009999999998</v>
      </c>
      <c r="R1200">
        <v>7.0275000000000004E-2</v>
      </c>
      <c r="T1200">
        <v>11.0113</v>
      </c>
      <c r="V1200">
        <v>1.2357E-2</v>
      </c>
      <c r="X1200">
        <v>1.4564000000000001E-2</v>
      </c>
      <c r="Y1200">
        <v>0.16001799999999999</v>
      </c>
      <c r="Z1200">
        <v>0.37526399999999999</v>
      </c>
      <c r="AA1200">
        <v>100.6418</v>
      </c>
      <c r="AB1200" s="10">
        <v>88.539470170690052</v>
      </c>
      <c r="AD1200">
        <v>-18312</v>
      </c>
      <c r="AE1200">
        <v>5292</v>
      </c>
      <c r="AF1200">
        <v>980</v>
      </c>
      <c r="AO1200">
        <v>0</v>
      </c>
      <c r="AP1200">
        <v>32</v>
      </c>
    </row>
    <row r="1201" spans="1:43" hidden="1" x14ac:dyDescent="0.2">
      <c r="A1201" t="s">
        <v>1360</v>
      </c>
      <c r="B1201" t="s">
        <v>1608</v>
      </c>
      <c r="C1201" t="s">
        <v>1248</v>
      </c>
      <c r="D1201" t="s">
        <v>52</v>
      </c>
      <c r="F1201" t="s">
        <v>1768</v>
      </c>
      <c r="G1201" t="s">
        <v>1742</v>
      </c>
      <c r="H1201" t="s">
        <v>1507</v>
      </c>
      <c r="I1201" t="str">
        <f t="shared" si="23"/>
        <v>AZ18 WHT01_Ol_180_prof_1</v>
      </c>
      <c r="K1201" t="s">
        <v>1250</v>
      </c>
      <c r="L1201" s="28">
        <v>44593</v>
      </c>
      <c r="P1201">
        <v>48.244790000000002</v>
      </c>
      <c r="Q1201">
        <v>41.501460000000002</v>
      </c>
      <c r="R1201">
        <v>5.8499000000000002E-2</v>
      </c>
      <c r="T1201">
        <v>10.468120000000001</v>
      </c>
      <c r="V1201">
        <v>9.9699999999999997E-3</v>
      </c>
      <c r="X1201">
        <v>1.2751999999999999E-2</v>
      </c>
      <c r="Y1201">
        <v>0.14618300000000001</v>
      </c>
      <c r="Z1201">
        <v>0.37762400000000002</v>
      </c>
      <c r="AA1201">
        <v>100.8532</v>
      </c>
      <c r="AB1201" s="10">
        <v>89.148671024991273</v>
      </c>
      <c r="AD1201">
        <v>-18307</v>
      </c>
      <c r="AE1201">
        <v>5292</v>
      </c>
      <c r="AF1201">
        <v>980</v>
      </c>
      <c r="AO1201">
        <v>0</v>
      </c>
      <c r="AP1201">
        <v>37</v>
      </c>
    </row>
    <row r="1202" spans="1:43" hidden="1" x14ac:dyDescent="0.2">
      <c r="A1202" t="s">
        <v>1361</v>
      </c>
      <c r="B1202" t="s">
        <v>1608</v>
      </c>
      <c r="C1202" t="s">
        <v>1248</v>
      </c>
      <c r="D1202" t="s">
        <v>52</v>
      </c>
      <c r="F1202" t="s">
        <v>1768</v>
      </c>
      <c r="G1202" t="s">
        <v>1742</v>
      </c>
      <c r="H1202" t="s">
        <v>1507</v>
      </c>
      <c r="I1202" t="str">
        <f t="shared" si="23"/>
        <v>AZ18 WHT01_Ol_180_prof_1</v>
      </c>
      <c r="K1202" t="s">
        <v>1250</v>
      </c>
      <c r="L1202" s="28">
        <v>44593</v>
      </c>
      <c r="P1202">
        <v>48.459800000000001</v>
      </c>
      <c r="Q1202">
        <v>41.564929999999997</v>
      </c>
      <c r="R1202">
        <v>6.1671999999999998E-2</v>
      </c>
      <c r="T1202">
        <v>10.40949</v>
      </c>
      <c r="V1202">
        <v>9.0969999999999992E-3</v>
      </c>
      <c r="X1202">
        <v>1.3285E-2</v>
      </c>
      <c r="Y1202">
        <v>0.14491299999999999</v>
      </c>
      <c r="Z1202">
        <v>0.374025</v>
      </c>
      <c r="AA1202">
        <v>101.06610000000001</v>
      </c>
      <c r="AB1202" s="10">
        <v>89.245634585121195</v>
      </c>
      <c r="AD1202">
        <v>-18302</v>
      </c>
      <c r="AE1202">
        <v>5292</v>
      </c>
      <c r="AF1202">
        <v>980</v>
      </c>
      <c r="AO1202">
        <v>0</v>
      </c>
      <c r="AP1202">
        <v>42</v>
      </c>
    </row>
    <row r="1203" spans="1:43" hidden="1" x14ac:dyDescent="0.2">
      <c r="A1203" t="s">
        <v>1362</v>
      </c>
      <c r="B1203" t="s">
        <v>1608</v>
      </c>
      <c r="C1203" t="s">
        <v>1248</v>
      </c>
      <c r="D1203" t="s">
        <v>52</v>
      </c>
      <c r="F1203" t="s">
        <v>1768</v>
      </c>
      <c r="G1203" t="s">
        <v>1742</v>
      </c>
      <c r="H1203" t="s">
        <v>1507</v>
      </c>
      <c r="I1203" t="str">
        <f t="shared" si="23"/>
        <v>AZ18 WHT01_Ol_180_prof_1</v>
      </c>
      <c r="K1203" t="s">
        <v>1250</v>
      </c>
      <c r="L1203" s="28">
        <v>44593</v>
      </c>
      <c r="P1203">
        <v>48.545670000000001</v>
      </c>
      <c r="Q1203">
        <v>41.783299999999997</v>
      </c>
      <c r="R1203">
        <v>5.7278999999999997E-2</v>
      </c>
      <c r="T1203">
        <v>10.084630000000001</v>
      </c>
      <c r="V1203">
        <v>1.1650000000000001E-2</v>
      </c>
      <c r="X1203">
        <v>1.4024E-2</v>
      </c>
      <c r="Y1203">
        <v>0.141074</v>
      </c>
      <c r="Z1203">
        <v>0.37040600000000001</v>
      </c>
      <c r="AA1203">
        <v>101.0372</v>
      </c>
      <c r="AB1203" s="10">
        <v>89.562730063875833</v>
      </c>
      <c r="AD1203">
        <v>-18297</v>
      </c>
      <c r="AE1203">
        <v>5292</v>
      </c>
      <c r="AF1203">
        <v>980</v>
      </c>
      <c r="AO1203">
        <v>0</v>
      </c>
      <c r="AP1203">
        <v>47</v>
      </c>
      <c r="AQ1203" t="s">
        <v>53</v>
      </c>
    </row>
    <row r="1204" spans="1:43" hidden="1" x14ac:dyDescent="0.2">
      <c r="A1204" t="s">
        <v>1363</v>
      </c>
      <c r="B1204" t="s">
        <v>1608</v>
      </c>
      <c r="C1204" t="s">
        <v>1248</v>
      </c>
      <c r="D1204" t="s">
        <v>52</v>
      </c>
      <c r="F1204" t="s">
        <v>1768</v>
      </c>
      <c r="G1204" t="s">
        <v>1742</v>
      </c>
      <c r="H1204" t="s">
        <v>1507</v>
      </c>
      <c r="I1204" t="str">
        <f t="shared" si="23"/>
        <v>AZ18 WHT01_Ol_180_prof_1</v>
      </c>
      <c r="K1204" t="s">
        <v>1250</v>
      </c>
      <c r="L1204" s="28">
        <v>44593</v>
      </c>
      <c r="P1204">
        <v>48.686169999999997</v>
      </c>
      <c r="Q1204">
        <v>41.552210000000002</v>
      </c>
      <c r="R1204">
        <v>5.1756000000000003E-2</v>
      </c>
      <c r="T1204">
        <v>10.26211</v>
      </c>
      <c r="V1204">
        <v>8.43E-3</v>
      </c>
      <c r="X1204">
        <v>1.2673E-2</v>
      </c>
      <c r="Y1204">
        <v>0.14768400000000001</v>
      </c>
      <c r="Z1204">
        <v>0.38441900000000001</v>
      </c>
      <c r="AA1204">
        <v>101.12739999999999</v>
      </c>
      <c r="AB1204" s="10">
        <v>89.425885577490817</v>
      </c>
      <c r="AD1204">
        <v>-18292</v>
      </c>
      <c r="AE1204">
        <v>5292</v>
      </c>
      <c r="AF1204">
        <v>980</v>
      </c>
      <c r="AO1204">
        <v>0</v>
      </c>
      <c r="AP1204">
        <v>52</v>
      </c>
      <c r="AQ1204" t="s">
        <v>53</v>
      </c>
    </row>
    <row r="1205" spans="1:43" hidden="1" x14ac:dyDescent="0.2">
      <c r="A1205" t="s">
        <v>1364</v>
      </c>
      <c r="B1205" t="s">
        <v>1608</v>
      </c>
      <c r="C1205" t="s">
        <v>1248</v>
      </c>
      <c r="D1205" t="s">
        <v>52</v>
      </c>
      <c r="F1205" t="s">
        <v>1768</v>
      </c>
      <c r="G1205" t="s">
        <v>1742</v>
      </c>
      <c r="H1205" t="s">
        <v>1507</v>
      </c>
      <c r="I1205" t="str">
        <f t="shared" si="23"/>
        <v>AZ18 WHT01_Ol_180_prof_1</v>
      </c>
      <c r="K1205" t="s">
        <v>1250</v>
      </c>
      <c r="L1205" s="28">
        <v>44593</v>
      </c>
      <c r="P1205">
        <v>48.638500000000001</v>
      </c>
      <c r="Q1205">
        <v>41.66093</v>
      </c>
      <c r="R1205">
        <v>4.9929000000000001E-2</v>
      </c>
      <c r="T1205">
        <v>10.209630000000001</v>
      </c>
      <c r="V1205">
        <v>7.8390000000000005E-3</v>
      </c>
      <c r="X1205">
        <v>1.4551E-2</v>
      </c>
      <c r="Y1205">
        <v>0.146679</v>
      </c>
      <c r="Z1205">
        <v>0.37705899999999998</v>
      </c>
      <c r="AA1205">
        <v>101.1266</v>
      </c>
      <c r="AB1205" s="10">
        <v>89.465029501330633</v>
      </c>
      <c r="AD1205">
        <v>-18287</v>
      </c>
      <c r="AE1205">
        <v>5292</v>
      </c>
      <c r="AF1205">
        <v>980</v>
      </c>
      <c r="AO1205">
        <v>0</v>
      </c>
      <c r="AP1205">
        <v>57</v>
      </c>
      <c r="AQ1205" t="s">
        <v>53</v>
      </c>
    </row>
    <row r="1206" spans="1:43" hidden="1" x14ac:dyDescent="0.2">
      <c r="A1206" t="s">
        <v>1365</v>
      </c>
      <c r="B1206" t="s">
        <v>1608</v>
      </c>
      <c r="C1206" t="s">
        <v>1248</v>
      </c>
      <c r="D1206" t="s">
        <v>52</v>
      </c>
      <c r="F1206" t="s">
        <v>1768</v>
      </c>
      <c r="G1206" t="s">
        <v>1742</v>
      </c>
      <c r="H1206" t="s">
        <v>1507</v>
      </c>
      <c r="I1206" t="str">
        <f t="shared" si="23"/>
        <v>AZ18 WHT01_Ol_180_prof_1</v>
      </c>
      <c r="K1206" t="s">
        <v>1250</v>
      </c>
      <c r="L1206" s="28">
        <v>44593</v>
      </c>
      <c r="P1206">
        <v>48.667630000000003</v>
      </c>
      <c r="Q1206">
        <v>41.475459999999998</v>
      </c>
      <c r="R1206">
        <v>5.2687999999999999E-2</v>
      </c>
      <c r="T1206">
        <v>10.1854</v>
      </c>
      <c r="V1206">
        <v>8.7869999999999997E-3</v>
      </c>
      <c r="X1206">
        <v>1.1401E-2</v>
      </c>
      <c r="Y1206">
        <v>0.14505000000000001</v>
      </c>
      <c r="Z1206">
        <v>0.38314300000000001</v>
      </c>
      <c r="AA1206">
        <v>100.96210000000001</v>
      </c>
      <c r="AB1206" s="10">
        <v>89.493038350772864</v>
      </c>
      <c r="AD1206">
        <v>-18282</v>
      </c>
      <c r="AE1206">
        <v>5292</v>
      </c>
      <c r="AF1206">
        <v>980</v>
      </c>
      <c r="AO1206">
        <v>0</v>
      </c>
      <c r="AP1206">
        <v>62</v>
      </c>
      <c r="AQ1206" t="s">
        <v>53</v>
      </c>
    </row>
    <row r="1207" spans="1:43" hidden="1" x14ac:dyDescent="0.2">
      <c r="A1207" t="s">
        <v>1366</v>
      </c>
      <c r="B1207" t="s">
        <v>1608</v>
      </c>
      <c r="C1207" t="s">
        <v>1248</v>
      </c>
      <c r="D1207" t="s">
        <v>52</v>
      </c>
      <c r="F1207" t="s">
        <v>1768</v>
      </c>
      <c r="G1207" t="s">
        <v>1742</v>
      </c>
      <c r="H1207" t="s">
        <v>1507</v>
      </c>
      <c r="I1207" t="str">
        <f t="shared" si="23"/>
        <v>AZ18 WHT01_Ol_180_prof_1</v>
      </c>
      <c r="K1207" t="s">
        <v>1250</v>
      </c>
      <c r="L1207" s="28">
        <v>44593</v>
      </c>
      <c r="P1207">
        <v>48.692329999999998</v>
      </c>
      <c r="Q1207">
        <v>41.603050000000003</v>
      </c>
      <c r="R1207">
        <v>5.3537000000000001E-2</v>
      </c>
      <c r="T1207">
        <v>10.039160000000001</v>
      </c>
      <c r="V1207">
        <v>1.2238000000000001E-2</v>
      </c>
      <c r="X1207">
        <v>1.2076E-2</v>
      </c>
      <c r="Y1207">
        <v>0.151003</v>
      </c>
      <c r="Z1207">
        <v>0.37071300000000001</v>
      </c>
      <c r="AA1207">
        <v>100.9568</v>
      </c>
      <c r="AB1207" s="10">
        <v>89.632962693820062</v>
      </c>
      <c r="AD1207">
        <v>-18277</v>
      </c>
      <c r="AE1207">
        <v>5292</v>
      </c>
      <c r="AF1207">
        <v>980</v>
      </c>
      <c r="AO1207">
        <v>0</v>
      </c>
      <c r="AP1207">
        <v>67</v>
      </c>
      <c r="AQ1207" t="s">
        <v>53</v>
      </c>
    </row>
    <row r="1208" spans="1:43" hidden="1" x14ac:dyDescent="0.2">
      <c r="A1208" t="s">
        <v>1367</v>
      </c>
      <c r="B1208" t="s">
        <v>1608</v>
      </c>
      <c r="C1208" t="s">
        <v>1248</v>
      </c>
      <c r="D1208" t="s">
        <v>52</v>
      </c>
      <c r="F1208" t="s">
        <v>1768</v>
      </c>
      <c r="G1208" t="s">
        <v>1742</v>
      </c>
      <c r="H1208" t="s">
        <v>1507</v>
      </c>
      <c r="I1208" t="str">
        <f t="shared" si="23"/>
        <v>AZ18 WHT01_Ol_180_prof_1</v>
      </c>
      <c r="K1208" t="s">
        <v>1250</v>
      </c>
      <c r="L1208" s="28">
        <v>44593</v>
      </c>
      <c r="P1208">
        <v>48.625520000000002</v>
      </c>
      <c r="Q1208">
        <v>41.651859999999999</v>
      </c>
      <c r="R1208">
        <v>5.2274000000000001E-2</v>
      </c>
      <c r="T1208">
        <v>10.06568</v>
      </c>
      <c r="V1208">
        <v>8.3560000000000006E-3</v>
      </c>
      <c r="X1208">
        <v>1.2722000000000001E-2</v>
      </c>
      <c r="Y1208">
        <v>0.14919299999999999</v>
      </c>
      <c r="Z1208">
        <v>0.39054899999999998</v>
      </c>
      <c r="AA1208">
        <v>100.9748</v>
      </c>
      <c r="AB1208" s="10">
        <v>89.595636816943738</v>
      </c>
      <c r="AD1208">
        <v>-18272</v>
      </c>
      <c r="AE1208">
        <v>5292</v>
      </c>
      <c r="AF1208">
        <v>980</v>
      </c>
      <c r="AO1208">
        <v>0</v>
      </c>
      <c r="AP1208">
        <v>72</v>
      </c>
      <c r="AQ1208" t="s">
        <v>53</v>
      </c>
    </row>
    <row r="1209" spans="1:43" hidden="1" x14ac:dyDescent="0.2">
      <c r="A1209" t="s">
        <v>1368</v>
      </c>
      <c r="B1209" t="s">
        <v>1608</v>
      </c>
      <c r="C1209" t="s">
        <v>1248</v>
      </c>
      <c r="D1209" t="s">
        <v>52</v>
      </c>
      <c r="F1209" t="s">
        <v>1768</v>
      </c>
      <c r="G1209" t="s">
        <v>1742</v>
      </c>
      <c r="H1209" t="s">
        <v>1507</v>
      </c>
      <c r="I1209" t="str">
        <f t="shared" si="23"/>
        <v>AZ18 WHT01_Ol_180_prof_1</v>
      </c>
      <c r="K1209" t="s">
        <v>1250</v>
      </c>
      <c r="L1209" s="28">
        <v>44593</v>
      </c>
      <c r="P1209">
        <v>48.43553</v>
      </c>
      <c r="Q1209">
        <v>41.686489999999999</v>
      </c>
      <c r="R1209">
        <v>5.1975E-2</v>
      </c>
      <c r="T1209">
        <v>10.179729999999999</v>
      </c>
      <c r="V1209">
        <v>1.0101000000000001E-2</v>
      </c>
      <c r="X1209">
        <v>1.3325E-2</v>
      </c>
      <c r="Y1209">
        <v>0.14303299999999999</v>
      </c>
      <c r="Z1209">
        <v>0.38104100000000002</v>
      </c>
      <c r="AA1209">
        <v>100.9234</v>
      </c>
      <c r="AB1209" s="10">
        <v>89.453259956432902</v>
      </c>
      <c r="AD1209">
        <v>-18267</v>
      </c>
      <c r="AE1209">
        <v>5292</v>
      </c>
      <c r="AF1209">
        <v>980</v>
      </c>
      <c r="AO1209">
        <v>0</v>
      </c>
      <c r="AP1209">
        <v>77</v>
      </c>
      <c r="AQ1209" t="s">
        <v>53</v>
      </c>
    </row>
    <row r="1210" spans="1:43" hidden="1" x14ac:dyDescent="0.2">
      <c r="A1210" t="s">
        <v>1369</v>
      </c>
      <c r="B1210" t="s">
        <v>1608</v>
      </c>
      <c r="C1210" t="s">
        <v>1248</v>
      </c>
      <c r="D1210" t="s">
        <v>52</v>
      </c>
      <c r="F1210" t="s">
        <v>1768</v>
      </c>
      <c r="G1210" t="s">
        <v>1742</v>
      </c>
      <c r="H1210" t="s">
        <v>1507</v>
      </c>
      <c r="I1210" t="str">
        <f t="shared" si="23"/>
        <v>AZ18 WHT01_Ol_180_prof_1</v>
      </c>
      <c r="K1210" t="s">
        <v>1250</v>
      </c>
      <c r="L1210" s="28">
        <v>44593</v>
      </c>
      <c r="P1210">
        <v>48.670290000000001</v>
      </c>
      <c r="Q1210">
        <v>41.590150000000001</v>
      </c>
      <c r="R1210">
        <v>5.4176000000000002E-2</v>
      </c>
      <c r="T1210">
        <v>10.136380000000001</v>
      </c>
      <c r="V1210">
        <v>8.4489999999999999E-3</v>
      </c>
      <c r="X1210">
        <v>1.1542999999999999E-2</v>
      </c>
      <c r="Y1210">
        <v>0.14954600000000001</v>
      </c>
      <c r="Z1210">
        <v>0.39118399999999998</v>
      </c>
      <c r="AA1210">
        <v>101.03959999999999</v>
      </c>
      <c r="AB1210" s="10">
        <v>89.538829626919863</v>
      </c>
      <c r="AD1210">
        <v>-18259.3</v>
      </c>
      <c r="AE1210">
        <v>5292</v>
      </c>
      <c r="AF1210">
        <v>980</v>
      </c>
      <c r="AO1210">
        <v>0</v>
      </c>
      <c r="AP1210">
        <v>84.700000000000728</v>
      </c>
      <c r="AQ1210" t="s">
        <v>53</v>
      </c>
    </row>
    <row r="1211" spans="1:43" hidden="1" x14ac:dyDescent="0.2">
      <c r="A1211" t="s">
        <v>1370</v>
      </c>
      <c r="B1211" t="s">
        <v>1608</v>
      </c>
      <c r="C1211" t="s">
        <v>1248</v>
      </c>
      <c r="D1211" t="s">
        <v>52</v>
      </c>
      <c r="F1211" t="s">
        <v>1768</v>
      </c>
      <c r="G1211" t="s">
        <v>1742</v>
      </c>
      <c r="H1211" t="s">
        <v>1507</v>
      </c>
      <c r="I1211" t="str">
        <f t="shared" si="23"/>
        <v>AZ18 WHT01_Ol_180_prof_1</v>
      </c>
      <c r="K1211" t="s">
        <v>1250</v>
      </c>
      <c r="L1211" s="28">
        <v>44593</v>
      </c>
      <c r="P1211">
        <v>48.788510000000002</v>
      </c>
      <c r="Q1211">
        <v>41.58663</v>
      </c>
      <c r="R1211">
        <v>5.3753000000000002E-2</v>
      </c>
      <c r="T1211">
        <v>10.29923</v>
      </c>
      <c r="V1211">
        <v>8.9440000000000006E-3</v>
      </c>
      <c r="X1211">
        <v>1.2017999999999999E-2</v>
      </c>
      <c r="Y1211">
        <v>0.14843400000000001</v>
      </c>
      <c r="Z1211">
        <v>0.38007999999999997</v>
      </c>
      <c r="AA1211">
        <v>101.3</v>
      </c>
      <c r="AB1211" s="10">
        <v>89.411583423222282</v>
      </c>
      <c r="AD1211">
        <v>-18251.7</v>
      </c>
      <c r="AE1211">
        <v>5292</v>
      </c>
      <c r="AF1211">
        <v>980</v>
      </c>
      <c r="AO1211">
        <v>0</v>
      </c>
      <c r="AP1211">
        <v>92.299999999999272</v>
      </c>
      <c r="AQ1211" t="s">
        <v>53</v>
      </c>
    </row>
    <row r="1212" spans="1:43" hidden="1" x14ac:dyDescent="0.2">
      <c r="A1212" t="s">
        <v>1371</v>
      </c>
      <c r="B1212" t="s">
        <v>1608</v>
      </c>
      <c r="C1212" t="s">
        <v>1248</v>
      </c>
      <c r="D1212" t="s">
        <v>52</v>
      </c>
      <c r="F1212" t="s">
        <v>1768</v>
      </c>
      <c r="G1212" t="s">
        <v>1742</v>
      </c>
      <c r="H1212" t="s">
        <v>1507</v>
      </c>
      <c r="I1212" t="str">
        <f t="shared" si="23"/>
        <v>AZ18 WHT01_Ol_180_prof_1</v>
      </c>
      <c r="K1212" t="s">
        <v>1250</v>
      </c>
      <c r="L1212" s="28">
        <v>44593</v>
      </c>
      <c r="P1212">
        <v>48.612189999999998</v>
      </c>
      <c r="Q1212">
        <v>41.67915</v>
      </c>
      <c r="R1212">
        <v>5.8046E-2</v>
      </c>
      <c r="T1212">
        <v>10.330439999999999</v>
      </c>
      <c r="X1212">
        <v>2.9724E-2</v>
      </c>
      <c r="Y1212">
        <v>0.14660300000000001</v>
      </c>
      <c r="Z1212">
        <v>0.38735999999999998</v>
      </c>
      <c r="AA1212">
        <v>101.3593</v>
      </c>
      <c r="AB1212" s="10">
        <v>89.3484929428637</v>
      </c>
      <c r="AD1212">
        <v>-18244</v>
      </c>
      <c r="AE1212">
        <v>5292</v>
      </c>
      <c r="AF1212">
        <v>980</v>
      </c>
      <c r="AO1212">
        <v>0</v>
      </c>
      <c r="AP1212">
        <v>100</v>
      </c>
      <c r="AQ1212" t="s">
        <v>53</v>
      </c>
    </row>
    <row r="1213" spans="1:43" hidden="1" x14ac:dyDescent="0.2">
      <c r="A1213" t="s">
        <v>1372</v>
      </c>
      <c r="B1213" t="s">
        <v>1608</v>
      </c>
      <c r="C1213" t="s">
        <v>1248</v>
      </c>
      <c r="D1213" t="s">
        <v>52</v>
      </c>
      <c r="F1213" t="s">
        <v>1768</v>
      </c>
      <c r="G1213" t="s">
        <v>1742</v>
      </c>
      <c r="H1213" t="s">
        <v>1507</v>
      </c>
      <c r="I1213" t="str">
        <f>_xlfn.CONCAT(K1213,"_",F1213,"_",H1213)</f>
        <v>AZ18 WHT01_Ol_180_prof_1</v>
      </c>
      <c r="K1213" t="s">
        <v>1250</v>
      </c>
      <c r="L1213" s="28">
        <v>44593</v>
      </c>
      <c r="P1213">
        <v>48.774099999999997</v>
      </c>
      <c r="Q1213">
        <v>41.407400000000003</v>
      </c>
      <c r="R1213">
        <v>5.4824999999999999E-2</v>
      </c>
      <c r="T1213">
        <v>10.149459999999999</v>
      </c>
      <c r="V1213">
        <v>1.0529999999999999E-2</v>
      </c>
      <c r="X1213">
        <v>1.1920999999999999E-2</v>
      </c>
      <c r="Y1213">
        <v>0.14730699999999999</v>
      </c>
      <c r="Z1213">
        <v>0.37420799999999999</v>
      </c>
      <c r="AA1213">
        <v>100.9546</v>
      </c>
      <c r="AB1213" s="10">
        <v>89.546701049952617</v>
      </c>
      <c r="AD1213">
        <v>-18236.3</v>
      </c>
      <c r="AE1213">
        <v>5292</v>
      </c>
      <c r="AF1213">
        <v>980</v>
      </c>
      <c r="AO1213">
        <v>0</v>
      </c>
      <c r="AP1213">
        <v>107.70000000000073</v>
      </c>
      <c r="AQ1213" t="s">
        <v>53</v>
      </c>
    </row>
    <row r="1214" spans="1:43" hidden="1" x14ac:dyDescent="0.2">
      <c r="A1214" t="s">
        <v>1609</v>
      </c>
      <c r="B1214" t="s">
        <v>1608</v>
      </c>
      <c r="C1214" t="s">
        <v>1248</v>
      </c>
      <c r="D1214" t="s">
        <v>52</v>
      </c>
      <c r="F1214" t="s">
        <v>1768</v>
      </c>
      <c r="G1214" t="s">
        <v>1742</v>
      </c>
      <c r="H1214" t="s">
        <v>1507</v>
      </c>
      <c r="I1214" t="str">
        <f t="shared" si="23"/>
        <v>AZ18 WHT01_Ol_180_prof_1</v>
      </c>
      <c r="K1214" t="s">
        <v>1250</v>
      </c>
      <c r="L1214" s="28">
        <v>44593</v>
      </c>
      <c r="P1214">
        <v>48.758090000000003</v>
      </c>
      <c r="Q1214">
        <v>41.585329999999999</v>
      </c>
      <c r="R1214">
        <v>5.0268E-2</v>
      </c>
      <c r="T1214">
        <v>10.247109999999999</v>
      </c>
      <c r="V1214">
        <v>1.6794E-2</v>
      </c>
      <c r="X1214">
        <v>1.4146000000000001E-2</v>
      </c>
      <c r="Y1214">
        <v>0.14189399999999999</v>
      </c>
      <c r="Z1214">
        <v>0.38304100000000002</v>
      </c>
      <c r="AA1214">
        <v>101.2167</v>
      </c>
      <c r="AB1214" s="10">
        <v>89.45363630920869</v>
      </c>
      <c r="AD1214">
        <v>-18228.7</v>
      </c>
      <c r="AE1214">
        <v>5292</v>
      </c>
      <c r="AF1214">
        <v>980</v>
      </c>
      <c r="AO1214">
        <v>0</v>
      </c>
      <c r="AP1214">
        <v>115.29999999999927</v>
      </c>
      <c r="AQ1214" t="s">
        <v>53</v>
      </c>
    </row>
    <row r="1215" spans="1:43" hidden="1" x14ac:dyDescent="0.2">
      <c r="A1215" t="s">
        <v>1610</v>
      </c>
      <c r="B1215" t="s">
        <v>1608</v>
      </c>
      <c r="C1215" t="s">
        <v>1248</v>
      </c>
      <c r="D1215" t="s">
        <v>52</v>
      </c>
      <c r="F1215" t="s">
        <v>1768</v>
      </c>
      <c r="G1215" t="s">
        <v>1742</v>
      </c>
      <c r="H1215" t="s">
        <v>1507</v>
      </c>
      <c r="I1215" t="str">
        <f t="shared" si="23"/>
        <v>AZ18 WHT01_Ol_180_prof_1</v>
      </c>
      <c r="K1215" t="s">
        <v>1250</v>
      </c>
      <c r="L1215" s="28">
        <v>44593</v>
      </c>
      <c r="P1215">
        <v>48.852600000000002</v>
      </c>
      <c r="Q1215">
        <v>41.598739999999999</v>
      </c>
      <c r="R1215">
        <v>6.1556E-2</v>
      </c>
      <c r="T1215">
        <v>10.27528</v>
      </c>
      <c r="V1215">
        <v>1.1974E-2</v>
      </c>
      <c r="X1215">
        <v>1.222E-2</v>
      </c>
      <c r="Y1215">
        <v>0.14474600000000001</v>
      </c>
      <c r="Z1215">
        <v>0.38460899999999998</v>
      </c>
      <c r="AA1215">
        <v>101.35720000000001</v>
      </c>
      <c r="AB1215" s="10">
        <v>89.446004103200465</v>
      </c>
      <c r="AD1215">
        <v>-18221</v>
      </c>
      <c r="AE1215">
        <v>5292</v>
      </c>
      <c r="AF1215">
        <v>980</v>
      </c>
      <c r="AO1215">
        <v>0</v>
      </c>
      <c r="AP1215">
        <v>123</v>
      </c>
      <c r="AQ1215" t="s">
        <v>53</v>
      </c>
    </row>
    <row r="1216" spans="1:43" hidden="1" x14ac:dyDescent="0.2">
      <c r="A1216" t="s">
        <v>1611</v>
      </c>
      <c r="B1216" t="s">
        <v>1608</v>
      </c>
      <c r="C1216" t="s">
        <v>1248</v>
      </c>
      <c r="D1216" t="s">
        <v>52</v>
      </c>
      <c r="F1216" t="s">
        <v>1768</v>
      </c>
      <c r="G1216" t="s">
        <v>1742</v>
      </c>
      <c r="H1216" t="s">
        <v>1507</v>
      </c>
      <c r="I1216" t="str">
        <f t="shared" si="23"/>
        <v>AZ18 WHT01_Ol_180_prof_1</v>
      </c>
      <c r="K1216" t="s">
        <v>1250</v>
      </c>
      <c r="L1216" s="28">
        <v>44593</v>
      </c>
      <c r="P1216">
        <v>48.760170000000002</v>
      </c>
      <c r="Q1216">
        <v>41.567570000000003</v>
      </c>
      <c r="R1216">
        <v>4.7515000000000002E-2</v>
      </c>
      <c r="T1216">
        <v>10.12275</v>
      </c>
      <c r="V1216">
        <v>2.4258999999999999E-2</v>
      </c>
      <c r="X1216">
        <v>1.0252000000000001E-2</v>
      </c>
      <c r="Y1216">
        <v>0.143872</v>
      </c>
      <c r="Z1216">
        <v>0.381747</v>
      </c>
      <c r="AA1216">
        <v>101.08369999999999</v>
      </c>
      <c r="AB1216" s="10">
        <v>89.568677653758172</v>
      </c>
      <c r="AD1216">
        <v>-18213.3</v>
      </c>
      <c r="AE1216">
        <v>5292</v>
      </c>
      <c r="AF1216">
        <v>980</v>
      </c>
      <c r="AO1216">
        <v>0</v>
      </c>
      <c r="AP1216">
        <v>130.70000000000073</v>
      </c>
      <c r="AQ1216" t="s">
        <v>53</v>
      </c>
    </row>
    <row r="1217" spans="1:43" hidden="1" x14ac:dyDescent="0.2">
      <c r="A1217" t="s">
        <v>1612</v>
      </c>
      <c r="B1217" t="s">
        <v>1608</v>
      </c>
      <c r="C1217" t="s">
        <v>1248</v>
      </c>
      <c r="D1217" t="s">
        <v>52</v>
      </c>
      <c r="F1217" t="s">
        <v>1768</v>
      </c>
      <c r="G1217" t="s">
        <v>1742</v>
      </c>
      <c r="H1217" t="s">
        <v>1507</v>
      </c>
      <c r="I1217" t="str">
        <f t="shared" si="23"/>
        <v>AZ18 WHT01_Ol_180_prof_1</v>
      </c>
      <c r="K1217" t="s">
        <v>1250</v>
      </c>
      <c r="L1217" s="28">
        <v>44593</v>
      </c>
      <c r="P1217">
        <v>48.795679999999997</v>
      </c>
      <c r="Q1217">
        <v>41.51643</v>
      </c>
      <c r="R1217">
        <v>5.0962E-2</v>
      </c>
      <c r="T1217">
        <v>10.28125</v>
      </c>
      <c r="V1217">
        <v>7.7169999999999999E-3</v>
      </c>
      <c r="X1217">
        <v>1.2614E-2</v>
      </c>
      <c r="Y1217">
        <v>0.15129600000000001</v>
      </c>
      <c r="Z1217">
        <v>0.38971299999999998</v>
      </c>
      <c r="AA1217">
        <v>101.22369999999999</v>
      </c>
      <c r="AB1217" s="10">
        <v>89.429503527043494</v>
      </c>
      <c r="AD1217">
        <v>-18205.7</v>
      </c>
      <c r="AE1217">
        <v>5292</v>
      </c>
      <c r="AF1217">
        <v>980</v>
      </c>
      <c r="AO1217">
        <v>0</v>
      </c>
      <c r="AP1217">
        <v>138.29999999999927</v>
      </c>
      <c r="AQ1217" t="s">
        <v>53</v>
      </c>
    </row>
    <row r="1218" spans="1:43" hidden="1" x14ac:dyDescent="0.2">
      <c r="A1218" t="s">
        <v>1613</v>
      </c>
      <c r="B1218" t="s">
        <v>1608</v>
      </c>
      <c r="C1218" t="s">
        <v>1248</v>
      </c>
      <c r="D1218" t="s">
        <v>52</v>
      </c>
      <c r="F1218" t="s">
        <v>1768</v>
      </c>
      <c r="G1218" t="s">
        <v>1742</v>
      </c>
      <c r="H1218" t="s">
        <v>1507</v>
      </c>
      <c r="I1218" t="str">
        <f t="shared" si="23"/>
        <v>AZ18 WHT01_Ol_180_prof_1</v>
      </c>
      <c r="K1218" t="s">
        <v>1250</v>
      </c>
      <c r="L1218" s="28">
        <v>44593</v>
      </c>
      <c r="P1218">
        <v>48.86551</v>
      </c>
      <c r="Q1218">
        <v>41.465470000000003</v>
      </c>
      <c r="R1218">
        <v>5.3862E-2</v>
      </c>
      <c r="T1218">
        <v>10.21879</v>
      </c>
      <c r="V1218">
        <v>8.482E-3</v>
      </c>
      <c r="X1218">
        <v>1.3004999999999999E-2</v>
      </c>
      <c r="Y1218">
        <v>0.14286599999999999</v>
      </c>
      <c r="Z1218">
        <v>0.39057999999999998</v>
      </c>
      <c r="AA1218">
        <v>101.18770000000001</v>
      </c>
      <c r="AB1218" s="10">
        <v>89.500411441790433</v>
      </c>
      <c r="AD1218">
        <v>-18198</v>
      </c>
      <c r="AE1218">
        <v>5292</v>
      </c>
      <c r="AF1218">
        <v>980</v>
      </c>
      <c r="AO1218">
        <v>0</v>
      </c>
      <c r="AP1218">
        <v>146</v>
      </c>
      <c r="AQ1218" t="s">
        <v>53</v>
      </c>
    </row>
    <row r="1219" spans="1:43" hidden="1" x14ac:dyDescent="0.2"/>
    <row r="1220" spans="1:43" hidden="1" x14ac:dyDescent="0.2">
      <c r="AC1220" s="10"/>
    </row>
    <row r="1221" spans="1:43" hidden="1" x14ac:dyDescent="0.2"/>
    <row r="1222" spans="1:43" hidden="1" x14ac:dyDescent="0.2">
      <c r="B1222" t="s">
        <v>1637</v>
      </c>
      <c r="N1222" t="s">
        <v>1742</v>
      </c>
      <c r="O1222" t="s">
        <v>1654</v>
      </c>
    </row>
    <row r="1223" spans="1:43" hidden="1" x14ac:dyDescent="0.2">
      <c r="B1223" s="9" t="s">
        <v>1633</v>
      </c>
      <c r="N1223" t="s">
        <v>1742</v>
      </c>
    </row>
    <row r="1224" spans="1:43" hidden="1" x14ac:dyDescent="0.2">
      <c r="B1224" s="42" t="s">
        <v>74</v>
      </c>
      <c r="N1224" t="s">
        <v>1742</v>
      </c>
    </row>
    <row r="1225" spans="1:43" hidden="1" x14ac:dyDescent="0.2">
      <c r="B1225" s="43" t="s">
        <v>172</v>
      </c>
      <c r="N1225" t="s">
        <v>1742</v>
      </c>
      <c r="O1225">
        <f>COUNT(P3:P6,P8:P10,P13:P16,P18:P20)+COUNT(P938:P939,P916:P917)/2</f>
        <v>16</v>
      </c>
      <c r="P1225" s="40">
        <f>AVERAGE(P3:P6,P8:P10,P13:P16,P18:P20,P938:P939,P916:P917)</f>
        <v>49.733313425925935</v>
      </c>
      <c r="Q1225" s="40">
        <f>AVERAGE(Q3:Q6,Q8:Q10,Q13:Q16,Q18:Q20,Q938:Q939,Q916:Q917)</f>
        <v>40.194301111111116</v>
      </c>
      <c r="R1225" s="40">
        <f>AVERAGE(R3:R6,R8:R10,R13:R16,R18:R20,R938:R939,R916:R917)</f>
        <v>5.3488148148148153E-2</v>
      </c>
      <c r="S1225" s="40">
        <f>AVERAGE(S3:S6,S8:S10,S13:S16,S18:S20,S938:S939,S916:S917)</f>
        <v>1.2640222222222223E-2</v>
      </c>
      <c r="T1225" s="40">
        <f>AVERAGE(T3:T6,T8:T10,T13:T16,T18:T20,T938:T939,T916:T917)</f>
        <v>9.6857454259259246</v>
      </c>
      <c r="U1225" s="40"/>
      <c r="V1225" s="40">
        <f t="shared" ref="V1225:AB1225" si="25">AVERAGE(V3:V6,V8:V10,V13:V16,V18:V20,V938:V939,V916:V917)</f>
        <v>7.6849999999999991E-3</v>
      </c>
      <c r="W1225" s="40">
        <f>AVERAGE(W3:W6,W8:W10,W13:W16,W18:W20,W938:W939,W916:W917)</f>
        <v>1.9658749999999999E-2</v>
      </c>
      <c r="X1225" s="40">
        <f t="shared" si="25"/>
        <v>5.0306851851851849E-3</v>
      </c>
      <c r="Y1225" s="40">
        <f t="shared" si="25"/>
        <v>0.15507149999999997</v>
      </c>
      <c r="Z1225" s="40">
        <f t="shared" si="25"/>
        <v>0.37166409259259264</v>
      </c>
      <c r="AA1225" s="40">
        <f t="shared" si="25"/>
        <v>100.22582888888888</v>
      </c>
      <c r="AB1225" s="10">
        <f t="shared" si="25"/>
        <v>90.150431047413662</v>
      </c>
    </row>
    <row r="1226" spans="1:43" hidden="1" x14ac:dyDescent="0.2">
      <c r="B1226" t="s">
        <v>1668</v>
      </c>
      <c r="N1226" t="s">
        <v>1742</v>
      </c>
      <c r="P1226" s="40">
        <f>STDEV(P3:P6,P8:P10,P13:P16,P18:P20,P938:P939,P916:P917)</f>
        <v>0.3225398309828042</v>
      </c>
      <c r="Q1226" s="40">
        <f>STDEV(Q3:Q6,Q8:Q10,Q13:Q16,Q18:Q20,Q938:Q939,Q916:Q917)</f>
        <v>1.133105694764545</v>
      </c>
      <c r="R1226" s="40">
        <f>STDEV(R3:R6,R8:R10,R13:R16,R18:R20,R938:R939,R916:R917)</f>
        <v>1.5389721719518213E-2</v>
      </c>
      <c r="S1226" s="40">
        <f>STDEV(S3:S6,S8:S10,S13:S16,S18:S20,S938:S939,S916:S917)</f>
        <v>6.7506205873034729E-3</v>
      </c>
      <c r="T1226" s="40">
        <f>STDEV(T3:T6,T8:T10,T13:T16,T18:T20,T938:T939,T916:T917)</f>
        <v>0.32574675484351723</v>
      </c>
      <c r="U1226" s="40"/>
      <c r="V1226" s="40">
        <f t="shared" ref="V1226:AB1226" si="26">STDEV(V3:V6,V8:V10,V13:V16,V18:V20,V938:V939,V916:V917)</f>
        <v>3.2765944507131867E-3</v>
      </c>
      <c r="W1226" s="40">
        <f t="shared" si="26"/>
        <v>4.9108264324856758E-3</v>
      </c>
      <c r="X1226" s="40">
        <f t="shared" si="26"/>
        <v>2.9098333453440447E-3</v>
      </c>
      <c r="Y1226" s="40">
        <f t="shared" si="26"/>
        <v>8.966308708687044E-3</v>
      </c>
      <c r="Z1226" s="40">
        <f t="shared" si="26"/>
        <v>2.0335204230805495E-2</v>
      </c>
      <c r="AA1226" s="40">
        <f t="shared" si="26"/>
        <v>1.1574083349704858</v>
      </c>
      <c r="AB1226" s="10">
        <f t="shared" si="26"/>
        <v>0.33814266879837002</v>
      </c>
    </row>
    <row r="1227" spans="1:43" hidden="1" x14ac:dyDescent="0.2">
      <c r="B1227" s="43" t="s">
        <v>1634</v>
      </c>
      <c r="N1227" t="s">
        <v>1742</v>
      </c>
      <c r="O1227">
        <v>3</v>
      </c>
      <c r="P1227" s="40">
        <f>AVERAGE(P36,P900,P922)</f>
        <v>50.671419999999991</v>
      </c>
      <c r="Q1227" s="40">
        <f>AVERAGE(Q36,Q900,Q922)</f>
        <v>40.335724999999996</v>
      </c>
      <c r="R1227" s="40">
        <f>AVERAGE(R36,R900,R922)</f>
        <v>0.17655299999999999</v>
      </c>
      <c r="S1227" s="40">
        <f>AVERAGE(S36,S900,S922)</f>
        <v>7.1690333333333342E-2</v>
      </c>
      <c r="T1227" s="40">
        <f>AVERAGE(T36,T900,T922)</f>
        <v>7.5605896666666661</v>
      </c>
      <c r="U1227" s="40"/>
      <c r="V1227" s="40">
        <f t="shared" ref="V1227:AB1227" si="27">AVERAGE(V36,V900,V922)</f>
        <v>2.9342000000000003E-2</v>
      </c>
      <c r="W1227" s="40">
        <f t="shared" si="27"/>
        <v>1.9745000000000001E-3</v>
      </c>
      <c r="X1227" s="40">
        <f t="shared" si="27"/>
        <v>8.8156666666666661E-3</v>
      </c>
      <c r="Y1227" s="40">
        <f t="shared" si="27"/>
        <v>0.13744333333333333</v>
      </c>
      <c r="Z1227" s="40">
        <f t="shared" si="27"/>
        <v>0.32072466666666671</v>
      </c>
      <c r="AA1227" s="40">
        <f t="shared" si="27"/>
        <v>99.316459999999992</v>
      </c>
      <c r="AB1227" s="10">
        <f t="shared" si="27"/>
        <v>92.272142711931039</v>
      </c>
    </row>
    <row r="1228" spans="1:43" hidden="1" x14ac:dyDescent="0.2">
      <c r="B1228" t="s">
        <v>1668</v>
      </c>
      <c r="N1228" t="s">
        <v>1742</v>
      </c>
      <c r="P1228" s="40">
        <f>STDEV(P36,P900,P922)</f>
        <v>1.1199523070202571</v>
      </c>
      <c r="Q1228" s="40">
        <f>STDEV(Q36,Q900,Q922)</f>
        <v>0.53432933526524518</v>
      </c>
      <c r="R1228" s="40">
        <f>STDEV(R36,R900,R922)</f>
        <v>3.1340005695596244E-2</v>
      </c>
      <c r="S1228" s="40">
        <f>STDEV(S36,S900,S922)</f>
        <v>3.2044912955621091E-2</v>
      </c>
      <c r="T1228" s="40">
        <f>STDEV(T36,T900,T922)</f>
        <v>0.67305888514329404</v>
      </c>
      <c r="U1228" s="40"/>
      <c r="V1228" s="40">
        <f t="shared" ref="V1228:AB1228" si="28">STDEV(V36,V900,V922)</f>
        <v>3.7295699483988766E-3</v>
      </c>
      <c r="W1228" s="40">
        <f t="shared" si="28"/>
        <v>2.6226590514209047E-3</v>
      </c>
      <c r="X1228" s="40">
        <f t="shared" si="28"/>
        <v>1.3078594470864724E-3</v>
      </c>
      <c r="Y1228" s="40">
        <f t="shared" si="28"/>
        <v>1.4345071952881006E-2</v>
      </c>
      <c r="Z1228" s="40">
        <f t="shared" si="28"/>
        <v>4.4466558415660114E-2</v>
      </c>
      <c r="AA1228" s="40">
        <f t="shared" si="28"/>
        <v>1.2113364755921481</v>
      </c>
      <c r="AB1228" s="10">
        <f t="shared" si="28"/>
        <v>0.73351210289397684</v>
      </c>
    </row>
    <row r="1229" spans="1:43" hidden="1" x14ac:dyDescent="0.2">
      <c r="B1229" s="42" t="s">
        <v>1614</v>
      </c>
      <c r="N1229" t="s">
        <v>1742</v>
      </c>
    </row>
    <row r="1230" spans="1:43" hidden="1" x14ac:dyDescent="0.2">
      <c r="B1230" s="43" t="s">
        <v>172</v>
      </c>
      <c r="N1230" t="s">
        <v>1742</v>
      </c>
      <c r="O1230">
        <f>COUNT(AB1217:AB1218,AB1162:AB1163,AB1137:AB1138,AB1087:AB1088,AB1067:AB1068,AB1023:AB1024,AB863:AB864,AB841:AB842)/2</f>
        <v>8</v>
      </c>
      <c r="P1230" s="40">
        <f t="shared" ref="P1230:AA1230" si="29">AVERAGE(P1217:P1218,P1162:P1163,P1137:P1138,P1087:P1088,P1067:P1068,P1023:P1024,P863:P864,P841:P842)</f>
        <v>49.246669374999996</v>
      </c>
      <c r="Q1230" s="40">
        <f t="shared" si="29"/>
        <v>40.91752312500001</v>
      </c>
      <c r="R1230" s="40">
        <f t="shared" si="29"/>
        <v>5.6586124999999994E-2</v>
      </c>
      <c r="S1230" s="40">
        <f t="shared" si="29"/>
        <v>1.1248166666666668E-2</v>
      </c>
      <c r="T1230" s="40">
        <f t="shared" si="29"/>
        <v>10.071136687499997</v>
      </c>
      <c r="U1230" s="40"/>
      <c r="V1230" s="40">
        <f t="shared" si="29"/>
        <v>9.6535625000000007E-3</v>
      </c>
      <c r="W1230" s="40">
        <f t="shared" si="29"/>
        <v>1.8380416666666666E-2</v>
      </c>
      <c r="X1230" s="40">
        <f t="shared" si="29"/>
        <v>1.10854375E-2</v>
      </c>
      <c r="Y1230" s="40">
        <f t="shared" si="29"/>
        <v>0.14379681250000001</v>
      </c>
      <c r="Z1230" s="40">
        <f t="shared" si="29"/>
        <v>0.38125768750000005</v>
      </c>
      <c r="AA1230" s="40">
        <f t="shared" si="29"/>
        <v>100.8616875</v>
      </c>
      <c r="AB1230" s="10">
        <f>AVERAGE(AB1217:AB1218,AB1162:AB1163,AB1137:AB1138,AB1087:AB1088,AB1067:AB1068,AB1023:AB1024,AB863:AB864,AB841:AB842)</f>
        <v>89.707969236898577</v>
      </c>
    </row>
    <row r="1231" spans="1:43" hidden="1" x14ac:dyDescent="0.2">
      <c r="B1231" s="43" t="s">
        <v>1668</v>
      </c>
      <c r="N1231" t="s">
        <v>1742</v>
      </c>
      <c r="P1231" s="40">
        <f t="shared" ref="P1231:AA1231" si="30">STDEV(P1217:P1218,P1162:P1163,P1137:P1138,P1087:P1088,P1067:P1068,P1023:P1024,P863:P864,P841:P842)</f>
        <v>0.74597216642864728</v>
      </c>
      <c r="Q1231" s="40">
        <f t="shared" si="30"/>
        <v>0.56228138886407775</v>
      </c>
      <c r="R1231" s="40">
        <f t="shared" si="30"/>
        <v>7.2653317692082491E-3</v>
      </c>
      <c r="S1231" s="40">
        <f t="shared" si="30"/>
        <v>6.6815606984196906E-3</v>
      </c>
      <c r="T1231" s="40">
        <f t="shared" si="30"/>
        <v>0.18414377524449724</v>
      </c>
      <c r="U1231" s="40"/>
      <c r="V1231" s="40">
        <f t="shared" si="30"/>
        <v>2.1960422876544676E-3</v>
      </c>
      <c r="W1231" s="40">
        <f t="shared" si="30"/>
        <v>5.8715219563017359E-3</v>
      </c>
      <c r="X1231" s="40">
        <f t="shared" si="30"/>
        <v>3.2171202437117573E-3</v>
      </c>
      <c r="Y1231" s="40">
        <f t="shared" si="30"/>
        <v>1.0482291360313355E-2</v>
      </c>
      <c r="Z1231" s="40">
        <f t="shared" si="30"/>
        <v>1.7455822981529687E-2</v>
      </c>
      <c r="AA1231" s="40">
        <f t="shared" si="30"/>
        <v>1.3310823735366646</v>
      </c>
      <c r="AB1231" s="10">
        <f>STDEV(AB1217:AB1218,AB1162:AB1163,AB1137:AB1138,AB1087:AB1088,AB1067:AB1068,AB1023:AB1024,AB863:AB864,AB841:AB842)</f>
        <v>0.14730698565040917</v>
      </c>
    </row>
    <row r="1232" spans="1:43" hidden="1" x14ac:dyDescent="0.2">
      <c r="B1232" s="43" t="s">
        <v>1634</v>
      </c>
      <c r="N1232" t="s">
        <v>1742</v>
      </c>
      <c r="O1232">
        <f>COUNT(AB1119:AB1120,AB1089:AB1090,AB1069:AB1070,AB989:AB990,AB977:AB978,AB845:AB846,AB817:AB818)/2+COUNT(AB1028:AB1035)</f>
        <v>15</v>
      </c>
      <c r="P1232" s="40">
        <f t="shared" ref="P1232:AA1232" si="31">AVERAGE(P1119:P1120,P1089:P1090,P1069:P1070,P1028:P1035,P989:P990,P977:P978,P845:P846,P817:P818)</f>
        <v>50.384950000000003</v>
      </c>
      <c r="Q1232" s="40">
        <f t="shared" si="31"/>
        <v>40.457377727272728</v>
      </c>
      <c r="R1232" s="40">
        <f t="shared" si="31"/>
        <v>0.15840695454545453</v>
      </c>
      <c r="S1232" s="40">
        <f t="shared" si="31"/>
        <v>6.7245000000000013E-2</v>
      </c>
      <c r="T1232" s="40">
        <f t="shared" si="31"/>
        <v>8.9068734999999997</v>
      </c>
      <c r="U1232" s="40"/>
      <c r="V1232" s="40">
        <f t="shared" si="31"/>
        <v>3.2680727272727271E-2</v>
      </c>
      <c r="W1232" s="40">
        <f t="shared" si="31"/>
        <v>9.501318181818182E-3</v>
      </c>
      <c r="X1232" s="40">
        <f t="shared" si="31"/>
        <v>2.0539000000000002E-2</v>
      </c>
      <c r="Y1232" s="40">
        <f t="shared" si="31"/>
        <v>0.13415040909090911</v>
      </c>
      <c r="Z1232" s="40">
        <f t="shared" si="31"/>
        <v>0.36035872727272728</v>
      </c>
      <c r="AA1232" s="40">
        <f t="shared" si="31"/>
        <v>100.51373454545455</v>
      </c>
      <c r="AB1232" s="10">
        <f>AVERAGE(AB1119:AB1120,AB1089:AB1090,AB1069:AB1070,AB1028:AB1035,AB989:AB990,AB977:AB978,AB845:AB846,AB817:AB818)</f>
        <v>90.973812988028058</v>
      </c>
    </row>
    <row r="1233" spans="2:28" hidden="1" x14ac:dyDescent="0.2">
      <c r="B1233" s="43" t="s">
        <v>1668</v>
      </c>
      <c r="N1233" t="s">
        <v>1742</v>
      </c>
      <c r="P1233" s="40">
        <f t="shared" ref="P1233:AA1233" si="32">STDEV(P1119:P1120,P1089:P1090,P1069:P1070,P1028:P1035,P989:P990,P977:P978,P845:P846,P817:P818)</f>
        <v>1.0005612104975796</v>
      </c>
      <c r="Q1233" s="40">
        <f t="shared" si="32"/>
        <v>1.0694181835618297</v>
      </c>
      <c r="R1233" s="40">
        <f t="shared" si="32"/>
        <v>3.6756324666618066E-2</v>
      </c>
      <c r="S1233" s="40">
        <f t="shared" si="32"/>
        <v>3.7397720386854204E-2</v>
      </c>
      <c r="T1233" s="40">
        <f t="shared" si="32"/>
        <v>0.89087281792931017</v>
      </c>
      <c r="U1233" s="40"/>
      <c r="V1233" s="40">
        <f t="shared" si="32"/>
        <v>3.0390631181934406E-2</v>
      </c>
      <c r="W1233" s="40">
        <f t="shared" si="32"/>
        <v>1.0308712359600836E-2</v>
      </c>
      <c r="X1233" s="40">
        <f t="shared" si="32"/>
        <v>5.2967859167252634E-3</v>
      </c>
      <c r="Y1233" s="40">
        <f t="shared" si="32"/>
        <v>1.7796149729804537E-2</v>
      </c>
      <c r="Z1233" s="40">
        <f t="shared" si="32"/>
        <v>5.8986786450285461E-2</v>
      </c>
      <c r="AA1233" s="40">
        <f t="shared" si="32"/>
        <v>1.4146670353419264</v>
      </c>
      <c r="AB1233" s="10">
        <f>STDEV(AB1119:AB1120,AB1089:AB1090,AB1069:AB1070,AB1028:AB1035,AB989:AB990,AB977:AB978,AB845:AB846,AB817:AB818)</f>
        <v>0.9452313584037445</v>
      </c>
    </row>
    <row r="1234" spans="2:28" hidden="1" x14ac:dyDescent="0.2">
      <c r="B1234" s="42" t="s">
        <v>1632</v>
      </c>
      <c r="N1234" t="s">
        <v>1742</v>
      </c>
    </row>
    <row r="1235" spans="2:28" hidden="1" x14ac:dyDescent="0.2">
      <c r="B1235" s="43" t="s">
        <v>172</v>
      </c>
      <c r="N1235" t="s">
        <v>1742</v>
      </c>
      <c r="O1235">
        <v>2</v>
      </c>
      <c r="P1235" s="40">
        <f t="shared" ref="P1235:AA1235" si="33">AVERAGE(P812:P813,P680:P681)</f>
        <v>49.728202500000002</v>
      </c>
      <c r="Q1235" s="40">
        <f t="shared" si="33"/>
        <v>40.769500000000001</v>
      </c>
      <c r="R1235" s="40">
        <f t="shared" si="33"/>
        <v>4.1439000000000004E-2</v>
      </c>
      <c r="S1235" s="40">
        <f t="shared" si="33"/>
        <v>1.2007500000000001E-2</v>
      </c>
      <c r="T1235" s="40">
        <f t="shared" si="33"/>
        <v>9.1049397499999998</v>
      </c>
      <c r="U1235" s="40"/>
      <c r="V1235" s="40">
        <f t="shared" si="33"/>
        <v>4.594666666666667E-3</v>
      </c>
      <c r="W1235" s="40">
        <f t="shared" si="33"/>
        <v>5.9907499999999995E-3</v>
      </c>
      <c r="X1235" s="40">
        <f t="shared" si="33"/>
        <v>3.0279999999999994E-3</v>
      </c>
      <c r="Y1235" s="40">
        <f t="shared" si="33"/>
        <v>0.13268449999999998</v>
      </c>
      <c r="Z1235" s="40">
        <f t="shared" si="33"/>
        <v>0.39956025000000001</v>
      </c>
      <c r="AA1235" s="40">
        <f t="shared" si="33"/>
        <v>100.19479000000001</v>
      </c>
      <c r="AB1235" s="40">
        <f>AVERAGE(AB812:AB813,AB680:AB681)</f>
        <v>90.686008669549068</v>
      </c>
    </row>
    <row r="1236" spans="2:28" hidden="1" x14ac:dyDescent="0.2">
      <c r="B1236" s="43" t="s">
        <v>1668</v>
      </c>
      <c r="N1236" t="s">
        <v>1742</v>
      </c>
      <c r="P1236" s="40">
        <f t="shared" ref="P1236:AA1236" si="34">STDEV(P812:P813,P680:P681)</f>
        <v>0.73532320428389197</v>
      </c>
      <c r="Q1236" s="40">
        <f t="shared" si="34"/>
        <v>0.70298135698371633</v>
      </c>
      <c r="R1236" s="40">
        <f t="shared" si="34"/>
        <v>2.9818192433479253E-3</v>
      </c>
      <c r="S1236" s="40">
        <f t="shared" si="34"/>
        <v>1.0854089091213504E-3</v>
      </c>
      <c r="T1236" s="40">
        <f t="shared" si="34"/>
        <v>0.19777216271823972</v>
      </c>
      <c r="U1236" s="40"/>
      <c r="V1236" s="40">
        <f t="shared" si="34"/>
        <v>5.3118812423973991E-3</v>
      </c>
      <c r="W1236" s="40">
        <f t="shared" si="34"/>
        <v>2.523511756131394E-3</v>
      </c>
      <c r="X1236" s="40">
        <f t="shared" si="34"/>
        <v>2.547626738751186E-3</v>
      </c>
      <c r="Y1236" s="40">
        <f t="shared" si="34"/>
        <v>1.0775217569342469E-2</v>
      </c>
      <c r="Z1236" s="40">
        <f t="shared" si="34"/>
        <v>5.4187041116857413E-3</v>
      </c>
      <c r="AA1236" s="40">
        <f t="shared" si="34"/>
        <v>1.6113647516520491</v>
      </c>
      <c r="AB1236" s="40">
        <f>STDEV(AB812:AB813,AB680:AB681)</f>
        <v>8.1477370630247806E-2</v>
      </c>
    </row>
    <row r="1237" spans="2:28" hidden="1" x14ac:dyDescent="0.2">
      <c r="B1237" s="43" t="s">
        <v>1634</v>
      </c>
      <c r="N1237" t="s">
        <v>1742</v>
      </c>
      <c r="O1237">
        <v>3</v>
      </c>
      <c r="P1237" s="40">
        <f t="shared" ref="P1237:Z1237" si="35">AVERAGE(P878:P879,P795:P796,P667:P668)</f>
        <v>51.717736666666667</v>
      </c>
      <c r="Q1237" s="40">
        <f t="shared" si="35"/>
        <v>39.490095000000004</v>
      </c>
      <c r="R1237" s="40">
        <f t="shared" si="35"/>
        <v>0.44681616666666657</v>
      </c>
      <c r="S1237" s="40">
        <f t="shared" si="35"/>
        <v>7.4422499999999989E-2</v>
      </c>
      <c r="T1237" s="40">
        <f t="shared" si="35"/>
        <v>6.9803078333333319</v>
      </c>
      <c r="U1237" s="40"/>
      <c r="V1237" s="40">
        <f t="shared" si="35"/>
        <v>0.16316800000000001</v>
      </c>
      <c r="W1237" s="40">
        <f t="shared" si="35"/>
        <v>2.9537999999999999E-3</v>
      </c>
      <c r="X1237" s="40">
        <f t="shared" si="35"/>
        <v>5.9285000000000006E-3</v>
      </c>
      <c r="Y1237" s="40">
        <f t="shared" si="35"/>
        <v>0.10101500000000001</v>
      </c>
      <c r="Z1237" s="40">
        <f t="shared" si="35"/>
        <v>0.40156416666666667</v>
      </c>
      <c r="AA1237" s="40">
        <f>AVERAGE(AA878:AA879,AA795:AA796,AA667:AA668)</f>
        <v>99.358708333333311</v>
      </c>
      <c r="AB1237" s="40">
        <f>AVERAGE(AB878:AB879,AB795:AB796,AB667:AB668)</f>
        <v>92.960331507822104</v>
      </c>
    </row>
    <row r="1238" spans="2:28" hidden="1" x14ac:dyDescent="0.2">
      <c r="B1238" s="43" t="s">
        <v>1668</v>
      </c>
      <c r="N1238" t="s">
        <v>1742</v>
      </c>
      <c r="P1238" s="40">
        <f t="shared" ref="P1238:Z1238" si="36">STDEV(P878:P879,P795:P796,P667:P668)</f>
        <v>0.42734412370672487</v>
      </c>
      <c r="Q1238" s="40">
        <f t="shared" si="36"/>
        <v>1.9613121762406913</v>
      </c>
      <c r="R1238" s="40">
        <f t="shared" si="36"/>
        <v>0.62445108805331329</v>
      </c>
      <c r="S1238" s="40">
        <f t="shared" si="36"/>
        <v>4.4825756409308554E-2</v>
      </c>
      <c r="T1238" s="40">
        <f t="shared" si="36"/>
        <v>0.23706540603083898</v>
      </c>
      <c r="U1238" s="40"/>
      <c r="V1238" s="40">
        <f t="shared" si="36"/>
        <v>0.28467585734304901</v>
      </c>
      <c r="W1238" s="40">
        <f t="shared" si="36"/>
        <v>2.1996961608367642E-3</v>
      </c>
      <c r="X1238" s="40">
        <f t="shared" si="36"/>
        <v>5.450892284754854E-3</v>
      </c>
      <c r="Y1238" s="40">
        <f t="shared" si="36"/>
        <v>7.8948171099779106E-3</v>
      </c>
      <c r="Z1238" s="40">
        <f t="shared" si="36"/>
        <v>2.131577267111533E-2</v>
      </c>
      <c r="AA1238" s="40">
        <f>STDEV(AA878:AA879,AA795:AA796,AA667:AA668)</f>
        <v>1.7834074751376003</v>
      </c>
      <c r="AB1238" s="40">
        <f>STDEV(AB878:AB879,AB795:AB796,AB667:AB668)</f>
        <v>0.26997397780899957</v>
      </c>
    </row>
    <row r="1239" spans="2:28" hidden="1" x14ac:dyDescent="0.2">
      <c r="N1239" t="s">
        <v>1742</v>
      </c>
    </row>
    <row r="1240" spans="2:28" hidden="1" x14ac:dyDescent="0.2">
      <c r="B1240" s="42" t="s">
        <v>1635</v>
      </c>
      <c r="N1240" t="s">
        <v>1742</v>
      </c>
      <c r="O1240">
        <v>2</v>
      </c>
      <c r="P1240" s="40">
        <f t="shared" ref="P1240:AA1240" si="37">AVERAGE(P34:P35,P702:P708,P264:P271)</f>
        <v>49.336085098039227</v>
      </c>
      <c r="Q1240" s="40">
        <f t="shared" si="37"/>
        <v>40.392765294117645</v>
      </c>
      <c r="R1240" s="40">
        <f t="shared" si="37"/>
        <v>3.7576156862745104E-2</v>
      </c>
      <c r="S1240" s="40">
        <f t="shared" si="37"/>
        <v>9.6364814814814802E-3</v>
      </c>
      <c r="T1240" s="40">
        <f t="shared" si="37"/>
        <v>9.769345039215688</v>
      </c>
      <c r="U1240" s="40" t="e">
        <f t="shared" si="37"/>
        <v>#DIV/0!</v>
      </c>
      <c r="V1240" s="40">
        <f t="shared" si="37"/>
        <v>7.2014074074074064E-3</v>
      </c>
      <c r="W1240" s="40">
        <f t="shared" si="37"/>
        <v>2.5715000000000004E-3</v>
      </c>
      <c r="X1240" s="40">
        <f t="shared" si="37"/>
        <v>5.2974313725490194E-3</v>
      </c>
      <c r="Y1240" s="40">
        <f t="shared" si="37"/>
        <v>0.14651203921568631</v>
      </c>
      <c r="Z1240" s="40">
        <f t="shared" si="37"/>
        <v>0.38040270588235298</v>
      </c>
      <c r="AA1240" s="40">
        <f t="shared" si="37"/>
        <v>100.07843215686273</v>
      </c>
      <c r="AB1240" s="40">
        <f>AVERAGE(AB34:AB35,AB702:AB708,AB264:AB271)</f>
        <v>89.999942732758541</v>
      </c>
    </row>
    <row r="1241" spans="2:28" hidden="1" x14ac:dyDescent="0.2">
      <c r="B1241" s="43" t="s">
        <v>1668</v>
      </c>
      <c r="N1241" t="s">
        <v>1742</v>
      </c>
      <c r="P1241" s="40">
        <f t="shared" ref="P1241:AA1241" si="38">STDEV(P34:P35,P702:P708,P264:P271)</f>
        <v>0.54473973708286305</v>
      </c>
      <c r="Q1241" s="40">
        <f t="shared" si="38"/>
        <v>0.43052735244448753</v>
      </c>
      <c r="R1241" s="40">
        <f t="shared" si="38"/>
        <v>9.56816045982542E-3</v>
      </c>
      <c r="S1241" s="40">
        <f t="shared" si="38"/>
        <v>5.0512548004077173E-3</v>
      </c>
      <c r="T1241" s="40">
        <f t="shared" si="38"/>
        <v>0.44501742610675227</v>
      </c>
      <c r="U1241" s="40" t="e">
        <f t="shared" si="38"/>
        <v>#DIV/0!</v>
      </c>
      <c r="V1241" s="40">
        <f t="shared" si="38"/>
        <v>1.7812962959112561E-3</v>
      </c>
      <c r="W1241" s="40">
        <f t="shared" si="38"/>
        <v>1.6798324618842195E-3</v>
      </c>
      <c r="X1241" s="40">
        <f t="shared" si="38"/>
        <v>2.8426166930134457E-3</v>
      </c>
      <c r="Y1241" s="40">
        <f t="shared" si="38"/>
        <v>8.6333841728573474E-3</v>
      </c>
      <c r="Z1241" s="40">
        <f t="shared" si="38"/>
        <v>2.8467068971806488E-2</v>
      </c>
      <c r="AA1241" s="40">
        <f t="shared" si="38"/>
        <v>0.38740248181521342</v>
      </c>
      <c r="AB1241" s="40">
        <f>STDEV(AB34:AB35,AB702:AB708,AB264:AB271)</f>
        <v>0.50256882473540021</v>
      </c>
    </row>
    <row r="1242" spans="2:28" hidden="1" x14ac:dyDescent="0.2">
      <c r="B1242" s="42" t="s">
        <v>1636</v>
      </c>
      <c r="N1242" t="s">
        <v>1742</v>
      </c>
      <c r="O1242" t="s">
        <v>1669</v>
      </c>
      <c r="P1242" s="10">
        <f t="shared" ref="P1242:AA1242" si="39">AVERAGE(P967:P971,P940:P964,P709:P738,P600:P639,P583:P597,P495:P580,P342:P431,P289:P338,P272:P285,P42:P231,P26:P27,P32:P33)</f>
        <v>45.88512609593203</v>
      </c>
      <c r="Q1242" s="10">
        <f t="shared" si="39"/>
        <v>40.184504650880399</v>
      </c>
      <c r="R1242" s="10">
        <f t="shared" si="39"/>
        <v>0.15592805221615041</v>
      </c>
      <c r="S1242" s="10">
        <f t="shared" si="39"/>
        <v>2.6852739583333327E-2</v>
      </c>
      <c r="T1242" s="10">
        <f t="shared" si="39"/>
        <v>14.312401664238001</v>
      </c>
      <c r="U1242" s="10"/>
      <c r="V1242" s="10">
        <f t="shared" si="39"/>
        <v>4.181889963503653E-2</v>
      </c>
      <c r="W1242" s="10">
        <f t="shared" si="39"/>
        <v>1.9295199999999995E-2</v>
      </c>
      <c r="X1242" s="10">
        <f t="shared" si="39"/>
        <v>2.0885929568913178E-2</v>
      </c>
      <c r="Y1242" s="10">
        <f t="shared" si="39"/>
        <v>0.18475238554948381</v>
      </c>
      <c r="Z1242" s="10">
        <f t="shared" si="39"/>
        <v>0.25711929872495443</v>
      </c>
      <c r="AA1242" s="10">
        <f t="shared" si="39"/>
        <v>101.06361871888294</v>
      </c>
      <c r="AB1242" s="10">
        <f>AVERAGE(AB967:AB971,AB940:AB964,AB709:AB738,AB600:AB639,AB583:AB597,AB495:AB580,AB342:AB431,AB289:AB338,AB272:AB285,AB42:AB231,AB26:AB27,AB32:AB33)</f>
        <v>85.047127946704052</v>
      </c>
    </row>
    <row r="1243" spans="2:28" hidden="1" x14ac:dyDescent="0.2">
      <c r="B1243" s="43" t="s">
        <v>1668</v>
      </c>
      <c r="N1243" t="s">
        <v>1742</v>
      </c>
      <c r="P1243" s="10">
        <f t="shared" ref="P1243:AA1243" si="40">STDEV(P967:P971,P940:P964,P709:P738,P600:P639,P583:P597,P495:P580,P342:P431,P289:P338,P272:P285,P42:P231,P26:P27,P32:P33)</f>
        <v>2.6475777214996317</v>
      </c>
      <c r="Q1243" s="10">
        <f t="shared" si="40"/>
        <v>1.0932891194251739</v>
      </c>
      <c r="R1243" s="10">
        <f t="shared" si="40"/>
        <v>0.2173405463851269</v>
      </c>
      <c r="S1243" s="10">
        <f t="shared" si="40"/>
        <v>1.5673487889280108E-2</v>
      </c>
      <c r="T1243" s="10">
        <f t="shared" si="40"/>
        <v>2.550194874404748</v>
      </c>
      <c r="U1243" s="10"/>
      <c r="V1243" s="10">
        <f t="shared" si="40"/>
        <v>0.29259270531442388</v>
      </c>
      <c r="W1243" s="10">
        <f t="shared" si="40"/>
        <v>2.4479189192451681E-2</v>
      </c>
      <c r="X1243" s="10">
        <f t="shared" si="40"/>
        <v>9.0790951871658754E-2</v>
      </c>
      <c r="Y1243" s="10">
        <f t="shared" si="40"/>
        <v>2.6069362723649604E-2</v>
      </c>
      <c r="Z1243" s="10">
        <f t="shared" si="40"/>
        <v>7.1554459430509865E-2</v>
      </c>
      <c r="AA1243" s="10">
        <f t="shared" si="40"/>
        <v>2.0773311662419709</v>
      </c>
      <c r="AB1243" s="10">
        <f>STDEV(AB967:AB971,AB940:AB964,AB709:AB738,AB600:AB639,AB583:AB597,AB495:AB580,AB342:AB431,AB289:AB338,AB272:AB285,AB42:AB231,AB26:AB27,AB32:AB33)</f>
        <v>3.0122221099270807</v>
      </c>
    </row>
    <row r="1244" spans="2:28" hidden="1" x14ac:dyDescent="0.2"/>
    <row r="1245" spans="2:28" hidden="1" x14ac:dyDescent="0.2"/>
    <row r="1246" spans="2:28" hidden="1" x14ac:dyDescent="0.2"/>
    <row r="1247" spans="2:28" hidden="1" x14ac:dyDescent="0.2">
      <c r="Z1247" s="10"/>
    </row>
  </sheetData>
  <autoFilter ref="A1:AQ1247" xr:uid="{40BE5B2A-9743-044A-B796-DD038D0AE54B}">
    <filterColumn colId="5">
      <filters>
        <filter val="ol23"/>
        <filter val="S_ol23"/>
      </filters>
    </filterColumn>
  </autoFilter>
  <phoneticPr fontId="8" type="noConversion"/>
  <conditionalFormatting sqref="V1:V1048576">
    <cfRule type="cellIs" dxfId="2" priority="2" operator="lessThan">
      <formula>0.0004</formula>
    </cfRule>
  </conditionalFormatting>
  <conditionalFormatting sqref="W1:W1048576">
    <cfRule type="cellIs" dxfId="1" priority="1" operator="lessThan">
      <formula>0.0001</formula>
    </cfRule>
  </conditionalFormatting>
  <conditionalFormatting sqref="AB1:AB1048576">
    <cfRule type="cellIs" dxfId="0" priority="4" operator="lessThan">
      <formula>83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DF9B-1138-2242-B5FF-889B57723790}">
  <dimension ref="A1:CC195"/>
  <sheetViews>
    <sheetView zoomScale="110" zoomScaleNormal="110" workbookViewId="0">
      <pane xSplit="2" ySplit="1" topLeftCell="C37" activePane="bottomRight" state="frozen"/>
      <selection pane="topRight" activeCell="C1" sqref="C1"/>
      <selection pane="bottomLeft" activeCell="A2" sqref="A2"/>
      <selection pane="bottomRight" activeCell="E10" sqref="E10"/>
    </sheetView>
  </sheetViews>
  <sheetFormatPr baseColWidth="10" defaultRowHeight="16" x14ac:dyDescent="0.2"/>
  <cols>
    <col min="1" max="1" width="14.33203125" customWidth="1"/>
    <col min="2" max="2" width="38.1640625" customWidth="1"/>
    <col min="4" max="4" width="13" customWidth="1"/>
    <col min="6" max="6" width="40" customWidth="1"/>
    <col min="7" max="7" width="17.5" customWidth="1"/>
    <col min="8" max="8" width="12.1640625" customWidth="1"/>
    <col min="9" max="9" width="19" customWidth="1"/>
    <col min="10" max="10" width="25.83203125" customWidth="1"/>
    <col min="25" max="25" width="15.33203125" bestFit="1" customWidth="1"/>
    <col min="68" max="68" width="10.83203125" style="68"/>
  </cols>
  <sheetData>
    <row r="1" spans="1:81" s="2" customFormat="1" ht="68" x14ac:dyDescent="0.2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23" t="s">
        <v>73</v>
      </c>
      <c r="J1" s="23" t="s">
        <v>75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3" t="s">
        <v>21</v>
      </c>
      <c r="AG1" s="3" t="s">
        <v>22</v>
      </c>
      <c r="AH1" s="3" t="s">
        <v>23</v>
      </c>
      <c r="AI1" s="4" t="s">
        <v>24</v>
      </c>
      <c r="AJ1" s="21" t="s">
        <v>164</v>
      </c>
      <c r="AM1" s="2" t="s">
        <v>1712</v>
      </c>
      <c r="AN1" s="1" t="s">
        <v>1693</v>
      </c>
      <c r="AO1" s="1" t="s">
        <v>1694</v>
      </c>
      <c r="AP1" s="1" t="s">
        <v>1713</v>
      </c>
      <c r="AQ1" s="1" t="s">
        <v>1699</v>
      </c>
      <c r="AR1" s="1" t="s">
        <v>1714</v>
      </c>
      <c r="AS1" s="1" t="s">
        <v>1715</v>
      </c>
      <c r="AT1" s="1" t="s">
        <v>1716</v>
      </c>
      <c r="AU1" s="1" t="s">
        <v>1717</v>
      </c>
      <c r="AV1" s="1" t="s">
        <v>1718</v>
      </c>
      <c r="AW1" s="1" t="s">
        <v>1719</v>
      </c>
      <c r="AX1" s="1" t="s">
        <v>1720</v>
      </c>
      <c r="AY1" s="1" t="s">
        <v>1721</v>
      </c>
      <c r="AZ1" s="21" t="s">
        <v>1722</v>
      </c>
      <c r="BB1" s="2" t="s">
        <v>1723</v>
      </c>
      <c r="BC1" s="1" t="s">
        <v>1693</v>
      </c>
      <c r="BD1" s="1" t="s">
        <v>1694</v>
      </c>
      <c r="BE1" s="1" t="s">
        <v>1713</v>
      </c>
      <c r="BF1" s="1" t="s">
        <v>1699</v>
      </c>
      <c r="BG1" s="1" t="s">
        <v>1714</v>
      </c>
      <c r="BH1" s="1" t="s">
        <v>1715</v>
      </c>
      <c r="BI1" s="1" t="s">
        <v>1732</v>
      </c>
      <c r="BJ1" s="1" t="s">
        <v>1717</v>
      </c>
      <c r="BK1" s="1" t="s">
        <v>1718</v>
      </c>
      <c r="BL1" s="1" t="s">
        <v>1719</v>
      </c>
      <c r="BM1" s="1" t="s">
        <v>1720</v>
      </c>
      <c r="BN1" s="1" t="s">
        <v>1721</v>
      </c>
      <c r="BO1" s="21" t="s">
        <v>1722</v>
      </c>
      <c r="BP1" s="67" t="s">
        <v>1725</v>
      </c>
      <c r="BR1" s="56" t="s">
        <v>1685</v>
      </c>
      <c r="BS1" s="56" t="s">
        <v>1726</v>
      </c>
      <c r="BT1" s="56" t="s">
        <v>1727</v>
      </c>
      <c r="BU1" s="56" t="s">
        <v>1728</v>
      </c>
      <c r="BV1" s="69" t="s">
        <v>1729</v>
      </c>
      <c r="BW1" s="2" t="s">
        <v>1730</v>
      </c>
      <c r="BY1" s="2" t="s">
        <v>1731</v>
      </c>
      <c r="BZ1" s="2" t="s">
        <v>1734</v>
      </c>
      <c r="CB1" s="2" t="s">
        <v>1738</v>
      </c>
      <c r="CC1" s="2" t="s">
        <v>1737</v>
      </c>
    </row>
    <row r="2" spans="1:81" x14ac:dyDescent="0.2">
      <c r="B2" s="17" t="s">
        <v>83</v>
      </c>
      <c r="C2" t="s">
        <v>51</v>
      </c>
      <c r="D2" t="s">
        <v>84</v>
      </c>
      <c r="F2" s="17"/>
      <c r="I2" t="s">
        <v>74</v>
      </c>
      <c r="J2" s="22">
        <v>43282</v>
      </c>
      <c r="K2" s="13">
        <v>0.47561500000000001</v>
      </c>
      <c r="L2" s="13">
        <v>17.048970624999999</v>
      </c>
      <c r="M2" s="13">
        <v>52.825531875000003</v>
      </c>
      <c r="N2" s="13">
        <v>22.786213125</v>
      </c>
      <c r="O2" s="13">
        <v>0.53999812500000011</v>
      </c>
      <c r="P2" s="13">
        <v>2.7434774999999996</v>
      </c>
      <c r="Q2" s="10"/>
      <c r="R2" s="13">
        <v>3.9100168749999997</v>
      </c>
      <c r="S2" s="10"/>
      <c r="T2" s="13">
        <v>9.947750000000001E-2</v>
      </c>
      <c r="U2" s="13">
        <v>0.10156750000000001</v>
      </c>
      <c r="V2" s="13">
        <v>4.5867499999999999E-2</v>
      </c>
      <c r="W2" s="13">
        <v>100.57672000000001</v>
      </c>
      <c r="X2" s="13">
        <v>91.719705867555973</v>
      </c>
      <c r="Y2" s="10">
        <f>(O2/151.99)/((O2/151.99)+(R2/101.96))*100</f>
        <v>8.4790813617403611</v>
      </c>
      <c r="AN2">
        <f>K2/'Molar Masses'!B$3*'Molar Masses'!B$4</f>
        <v>1.5347632599073169E-2</v>
      </c>
      <c r="AO2">
        <f>L2/'Molar Masses'!C$3*'Molar Masses'!C$4</f>
        <v>0.42300519608280979</v>
      </c>
      <c r="AP2">
        <f>M2/'Molar Masses'!D$3*'Molar Masses'!D$4</f>
        <v>0.87919026892216445</v>
      </c>
      <c r="AQ2">
        <f>N2/'Molar Masses'!E$3*'Molar Masses'!E$4</f>
        <v>0.4063205584403542</v>
      </c>
      <c r="AR2">
        <f>O2/'Molar Masses'!F$3*'Molar Masses'!F$4</f>
        <v>7.1057059674978626E-3</v>
      </c>
      <c r="AS2">
        <f>P2/'Molar Masses'!G$3*'Molar Masses'!G$4</f>
        <v>3.8185316174505601E-2</v>
      </c>
      <c r="AT2">
        <f>Q2/'Molar Masses'!H$3*'Molar Masses'!H$4</f>
        <v>0</v>
      </c>
      <c r="AU2">
        <f>R2/'Molar Masses'!I$3*'Molar Masses'!I$4</f>
        <v>7.6696111994670912E-2</v>
      </c>
      <c r="AV2">
        <f>S2/'Molar Masses'!J$3*'Molar Masses'!J$4</f>
        <v>0</v>
      </c>
      <c r="AW2">
        <f>T2/'Molar Masses'!K$3*'Molar Masses'!K$4</f>
        <v>1.2455550547166505E-3</v>
      </c>
      <c r="AX2">
        <f>U2/'Molar Masses'!L$3*'Molar Masses'!L$4</f>
        <v>1.4317905646386816E-3</v>
      </c>
      <c r="AY2">
        <f>V2/'Molar Masses'!M$3*'Molar Masses'!M$4</f>
        <v>6.1408194631878835E-4</v>
      </c>
      <c r="AZ2">
        <f>SUM(AN2:AY2)</f>
        <v>1.84914221774675</v>
      </c>
      <c r="BC2">
        <f>AN2/$AZ2</f>
        <v>8.2998659874711223E-3</v>
      </c>
      <c r="BD2">
        <f t="shared" ref="BD2:BN3" si="0">AO2/$AZ2</f>
        <v>0.22875752444733952</v>
      </c>
      <c r="BE2">
        <f t="shared" si="0"/>
        <v>0.47545843715227654</v>
      </c>
      <c r="BF2">
        <f t="shared" si="0"/>
        <v>0.21973461778157399</v>
      </c>
      <c r="BG2">
        <f t="shared" si="0"/>
        <v>3.8427038760471518E-3</v>
      </c>
      <c r="BH2">
        <f t="shared" si="0"/>
        <v>2.0650286283029035E-2</v>
      </c>
      <c r="BI2">
        <f t="shared" si="0"/>
        <v>0</v>
      </c>
      <c r="BJ2">
        <f t="shared" si="0"/>
        <v>4.1476589122565181E-2</v>
      </c>
      <c r="BK2">
        <f t="shared" si="0"/>
        <v>0</v>
      </c>
      <c r="BL2">
        <f t="shared" si="0"/>
        <v>6.7358532121688651E-4</v>
      </c>
      <c r="BM2">
        <f t="shared" si="0"/>
        <v>7.7429986233474928E-4</v>
      </c>
      <c r="BN2">
        <f t="shared" si="0"/>
        <v>3.3209016614583087E-4</v>
      </c>
      <c r="BO2">
        <f>SUM(BC2:BN2)</f>
        <v>1</v>
      </c>
      <c r="BP2" s="68">
        <f>(1.5-SUMPRODUCT(BC2:BN2,'Molar Masses'!$B$6:$M$6)) * 2</f>
        <v>1.0716528041871509E-2</v>
      </c>
      <c r="BR2">
        <f>BE2</f>
        <v>0.47545843715227654</v>
      </c>
      <c r="BS2">
        <f>0.5*(BJ2-(BC2+BT2+BU2))</f>
        <v>1.3993424308306569E-2</v>
      </c>
      <c r="BT2">
        <f>BG2</f>
        <v>3.8427038760471518E-3</v>
      </c>
      <c r="BU2">
        <f>2*BL2</f>
        <v>1.347170642433773E-3</v>
      </c>
      <c r="BV2">
        <f>SUM(BS2:BU2)/SUM(BR2:BU2)</f>
        <v>3.878220827609144E-2</v>
      </c>
      <c r="BW2">
        <f>BJ2-BC2</f>
        <v>3.3176723135094059E-2</v>
      </c>
      <c r="BY2">
        <f>BJ2-(0.5-BR2)</f>
        <v>1.6935026274841718E-2</v>
      </c>
      <c r="BZ2">
        <f>BV2/BJ2</f>
        <v>0.93503851441323382</v>
      </c>
      <c r="CB2">
        <f>BC2/BF2</f>
        <v>3.7772227568264004E-2</v>
      </c>
      <c r="CC2">
        <f>BC2/BJ2</f>
        <v>0.20010965614710136</v>
      </c>
    </row>
    <row r="3" spans="1:81" x14ac:dyDescent="0.2">
      <c r="B3" s="18" t="s">
        <v>82</v>
      </c>
      <c r="C3" t="s">
        <v>51</v>
      </c>
      <c r="D3" t="s">
        <v>84</v>
      </c>
      <c r="F3" s="18"/>
      <c r="I3" t="s">
        <v>74</v>
      </c>
      <c r="J3" s="22">
        <v>43282</v>
      </c>
      <c r="K3" s="10">
        <v>0.47239599999999998</v>
      </c>
      <c r="L3" s="10">
        <v>17.035197</v>
      </c>
      <c r="M3" s="10">
        <v>52.839838999999998</v>
      </c>
      <c r="N3" s="10">
        <v>22.782294</v>
      </c>
      <c r="O3" s="10">
        <v>0.53135500000000013</v>
      </c>
      <c r="P3" s="10">
        <v>2.7222909999999994</v>
      </c>
      <c r="Q3" s="10"/>
      <c r="R3" s="10">
        <v>3.9086860000000003</v>
      </c>
      <c r="S3" s="10"/>
      <c r="T3" s="10">
        <v>0.100054</v>
      </c>
      <c r="U3" s="10">
        <v>0.101827</v>
      </c>
      <c r="V3" s="10">
        <v>4.0390999999999996E-2</v>
      </c>
      <c r="W3" s="10">
        <v>100.53432200000002</v>
      </c>
      <c r="X3" s="10">
        <v>91.771805485761462</v>
      </c>
      <c r="Y3" s="10">
        <f t="shared" ref="Y3:Y66" si="1">(O3/151.99)/((O3/151.99)+(R3/101.96))*100</f>
        <v>8.3573120611244871</v>
      </c>
      <c r="AN3">
        <f>K3/'Molar Masses'!B$3*'Molar Masses'!B$4</f>
        <v>1.5243758605745757E-2</v>
      </c>
      <c r="AO3">
        <f>L3/'Molar Masses'!C$3*'Molar Masses'!C$4</f>
        <v>0.42266345609908595</v>
      </c>
      <c r="AP3">
        <f>M3/'Molar Masses'!D$3*'Molar Masses'!D$4</f>
        <v>0.87942838645037058</v>
      </c>
      <c r="AQ3">
        <f>N3/'Molar Masses'!E$3*'Molar Masses'!E$4</f>
        <v>0.40625067315270846</v>
      </c>
      <c r="AR3">
        <f>O3/'Molar Masses'!F$3*'Molar Masses'!F$4</f>
        <v>6.9919731561286936E-3</v>
      </c>
      <c r="AS3">
        <f>P3/'Molar Masses'!G$3*'Molar Masses'!G$4</f>
        <v>3.7890430139853902E-2</v>
      </c>
      <c r="AT3">
        <f>Q3/'Molar Masses'!H$3*'Molar Masses'!H$4</f>
        <v>0</v>
      </c>
      <c r="AU3">
        <f>R3/'Molar Masses'!I$3*'Molar Masses'!I$4</f>
        <v>7.6670006496583801E-2</v>
      </c>
      <c r="AV3">
        <f>S3/'Molar Masses'!J$3*'Molar Masses'!J$4</f>
        <v>0</v>
      </c>
      <c r="AW3">
        <f>T3/'Molar Masses'!K$3*'Molar Masses'!K$4</f>
        <v>1.2527733954373575E-3</v>
      </c>
      <c r="AX3">
        <f>U3/'Molar Masses'!L$3*'Molar Masses'!L$4</f>
        <v>1.4354487195752876E-3</v>
      </c>
      <c r="AY3">
        <f>V3/'Molar Masses'!M$3*'Molar Masses'!M$4</f>
        <v>5.4076162628794203E-4</v>
      </c>
      <c r="AZ3">
        <f>SUM(AN3:AY3)</f>
        <v>1.848367667841778</v>
      </c>
      <c r="BC3">
        <f>AN3/$AZ3</f>
        <v>8.2471463177804499E-3</v>
      </c>
      <c r="BD3">
        <f t="shared" si="0"/>
        <v>0.2286684967783511</v>
      </c>
      <c r="BE3">
        <f t="shared" si="0"/>
        <v>0.47578650165268443</v>
      </c>
      <c r="BF3">
        <f t="shared" si="0"/>
        <v>0.21978888736301133</v>
      </c>
      <c r="BG3">
        <f t="shared" si="0"/>
        <v>3.7827826561653605E-3</v>
      </c>
      <c r="BH3">
        <f t="shared" si="0"/>
        <v>2.0499401065641968E-2</v>
      </c>
      <c r="BI3">
        <f t="shared" si="0"/>
        <v>0</v>
      </c>
      <c r="BJ3">
        <f t="shared" si="0"/>
        <v>4.1479846153177152E-2</v>
      </c>
      <c r="BK3">
        <f t="shared" si="0"/>
        <v>0</v>
      </c>
      <c r="BL3">
        <f t="shared" si="0"/>
        <v>6.7777283558532585E-4</v>
      </c>
      <c r="BM3">
        <f t="shared" si="0"/>
        <v>7.7660345641696396E-4</v>
      </c>
      <c r="BN3">
        <f t="shared" si="0"/>
        <v>2.9256172118578291E-4</v>
      </c>
      <c r="BO3">
        <f>SUM(BC3:BN3)</f>
        <v>0.99999999999999989</v>
      </c>
      <c r="BP3" s="68">
        <f>(1.5-SUMPRODUCT(BC3:BN3,'Molar Masses'!$B$6:$M$6)) * 2</f>
        <v>1.0055968531898163E-2</v>
      </c>
      <c r="BR3">
        <f t="shared" ref="BR3:BR66" si="2">BE3</f>
        <v>0.47578650165268443</v>
      </c>
      <c r="BS3">
        <f t="shared" ref="BS3:BS66" si="3">0.5*(BJ3-(BC3+BT3+BU3))</f>
        <v>1.4047185754030345E-2</v>
      </c>
      <c r="BT3">
        <f t="shared" ref="BT3:BT66" si="4">BG3</f>
        <v>3.7827826561653605E-3</v>
      </c>
      <c r="BU3">
        <f t="shared" ref="BU3:BU66" si="5">2*BL3</f>
        <v>1.3555456711706517E-3</v>
      </c>
      <c r="BV3">
        <f t="shared" ref="BV3:BV65" si="6">SUM(BS3:BU3)/SUM(BR3:BU3)</f>
        <v>3.8760805604159169E-2</v>
      </c>
      <c r="BW3">
        <f t="shared" ref="BW3:BW65" si="7">BJ3-BC3</f>
        <v>3.3232699835396701E-2</v>
      </c>
      <c r="BY3">
        <f t="shared" ref="BY3:BY66" si="8">BJ3-(0.5-BR3)</f>
        <v>1.7266347805861587E-2</v>
      </c>
      <c r="BZ3">
        <f t="shared" ref="BZ3:BZ66" si="9">BV3/BJ3</f>
        <v>0.93444911683189269</v>
      </c>
      <c r="CB3">
        <f t="shared" ref="CB3:CB66" si="10">BC3/BF3</f>
        <v>3.7523035931107666E-2</v>
      </c>
      <c r="CC3">
        <f t="shared" ref="CC3:CC66" si="11">BC3/BJ3</f>
        <v>0.19882297266304491</v>
      </c>
    </row>
    <row r="4" spans="1:81" x14ac:dyDescent="0.2">
      <c r="B4" s="19" t="s">
        <v>54</v>
      </c>
      <c r="C4" t="s">
        <v>51</v>
      </c>
      <c r="D4" t="s">
        <v>172</v>
      </c>
      <c r="F4" s="19"/>
      <c r="I4" t="s">
        <v>74</v>
      </c>
      <c r="J4" s="22">
        <v>43282</v>
      </c>
      <c r="K4" s="10">
        <v>0.47948749999999996</v>
      </c>
      <c r="L4" s="10">
        <v>17.172004999999999</v>
      </c>
      <c r="M4" s="10">
        <v>52.755327499999993</v>
      </c>
      <c r="N4" s="10">
        <v>22.79006</v>
      </c>
      <c r="O4" s="10">
        <v>0.55725000000000002</v>
      </c>
      <c r="P4" s="10">
        <v>2.705965</v>
      </c>
      <c r="Q4" s="10"/>
      <c r="R4" s="10">
        <v>3.92388</v>
      </c>
      <c r="S4" s="10"/>
      <c r="T4" s="10">
        <v>9.9470000000000003E-2</v>
      </c>
      <c r="U4" s="10">
        <v>0.1033375</v>
      </c>
      <c r="V4" s="10">
        <v>3.9010000000000003E-2</v>
      </c>
      <c r="W4" s="10">
        <v>100.625775</v>
      </c>
      <c r="X4" s="10">
        <v>91.877177075550989</v>
      </c>
      <c r="Y4" s="10">
        <f t="shared" si="1"/>
        <v>8.6981839445809666</v>
      </c>
      <c r="AN4">
        <f>K4/'Molar Masses'!B$3*'Molar Masses'!B$4</f>
        <v>1.5472594400614142E-2</v>
      </c>
      <c r="AO4">
        <f>L4/'Molar Masses'!C$3*'Molar Masses'!C$4</f>
        <v>0.42605782495211436</v>
      </c>
      <c r="AP4">
        <f>M4/'Molar Masses'!D$3*'Molar Masses'!D$4</f>
        <v>0.87802183765143293</v>
      </c>
      <c r="AQ4">
        <f>N4/'Molar Masses'!E$3*'Molar Masses'!E$4</f>
        <v>0.40638915537612741</v>
      </c>
      <c r="AR4">
        <f>O4/'Molar Masses'!F$3*'Molar Masses'!F$4</f>
        <v>7.332719257845911E-3</v>
      </c>
      <c r="AS4">
        <f>P4/'Molar Masses'!G$3*'Molar Masses'!G$4</f>
        <v>3.7663195372349897E-2</v>
      </c>
      <c r="AT4">
        <f>Q4/'Molar Masses'!H$3*'Molar Masses'!H$4</f>
        <v>0</v>
      </c>
      <c r="AU4">
        <f>R4/'Molar Masses'!I$3*'Molar Masses'!I$4</f>
        <v>7.6968041201522772E-2</v>
      </c>
      <c r="AV4">
        <f>S4/'Molar Masses'!J$3*'Molar Masses'!J$4</f>
        <v>0</v>
      </c>
      <c r="AW4">
        <f>T4/'Molar Masses'!K$3*'Molar Masses'!K$4</f>
        <v>1.2454611474219319E-3</v>
      </c>
      <c r="AX4">
        <f>U4/'Molar Masses'!L$3*'Molar Masses'!L$4</f>
        <v>1.456742141662931E-3</v>
      </c>
      <c r="AY4">
        <f>V4/'Molar Masses'!M$3*'Molar Masses'!M$4</f>
        <v>5.2227256174624593E-4</v>
      </c>
      <c r="AZ4">
        <f t="shared" ref="AZ4:AZ67" si="12">SUM(AN4:AY4)</f>
        <v>1.8511298440628383</v>
      </c>
      <c r="BC4">
        <f t="shared" ref="BC4:BC67" si="13">AN4/$AZ4</f>
        <v>8.3584598077977457E-3</v>
      </c>
      <c r="BD4">
        <f t="shared" ref="BD4:BD67" si="14">AO4/$AZ4</f>
        <v>0.23016096159792204</v>
      </c>
      <c r="BE4">
        <f t="shared" ref="BE4:BE67" si="15">AP4/$AZ4</f>
        <v>0.47431672092993798</v>
      </c>
      <c r="BF4">
        <f t="shared" ref="BF4:BF67" si="16">AQ4/$AZ4</f>
        <v>0.21953573741979612</v>
      </c>
      <c r="BG4">
        <f t="shared" ref="BG4:BG67" si="17">AR4/$AZ4</f>
        <v>3.9612128135496664E-3</v>
      </c>
      <c r="BH4">
        <f t="shared" ref="BH4:BH67" si="18">AS4/$AZ4</f>
        <v>2.0346058107780896E-2</v>
      </c>
      <c r="BI4">
        <f t="shared" ref="BI4:BI67" si="19">AT4/$AZ4</f>
        <v>0</v>
      </c>
      <c r="BJ4">
        <f t="shared" ref="BJ4:BJ67" si="20">AU4/$AZ4</f>
        <v>4.1578953225989923E-2</v>
      </c>
      <c r="BK4">
        <f t="shared" ref="BK4:BK67" si="21">AV4/$AZ4</f>
        <v>0</v>
      </c>
      <c r="BL4">
        <f t="shared" ref="BL4:BL67" si="22">AW4/$AZ4</f>
        <v>6.7281133812224011E-4</v>
      </c>
      <c r="BM4">
        <f t="shared" ref="BM4:BM67" si="23">AX4/$AZ4</f>
        <v>7.8694757492845031E-4</v>
      </c>
      <c r="BN4">
        <f t="shared" ref="BN4:BN67" si="24">AY4/$AZ4</f>
        <v>2.8213718417502697E-4</v>
      </c>
      <c r="BO4">
        <f t="shared" ref="BO4:BO67" si="25">SUM(BC4:BN4)</f>
        <v>1.0000000000000002</v>
      </c>
      <c r="BP4" s="68">
        <f>(1.5-SUMPRODUCT(BC4:BN4,'Molar Masses'!$B$6:$M$6)) * 2</f>
        <v>1.2839229232137317E-2</v>
      </c>
      <c r="BR4">
        <f t="shared" si="2"/>
        <v>0.47431672092993798</v>
      </c>
      <c r="BS4">
        <f t="shared" si="3"/>
        <v>1.3956828964199017E-2</v>
      </c>
      <c r="BT4">
        <f t="shared" si="4"/>
        <v>3.9612128135496664E-3</v>
      </c>
      <c r="BU4">
        <f t="shared" si="5"/>
        <v>1.3456226762444802E-3</v>
      </c>
      <c r="BV4">
        <f t="shared" si="6"/>
        <v>3.9028423787563875E-2</v>
      </c>
      <c r="BW4">
        <f t="shared" si="7"/>
        <v>3.3220493418192179E-2</v>
      </c>
      <c r="BY4">
        <f t="shared" si="8"/>
        <v>1.5895674155927908E-2</v>
      </c>
      <c r="BZ4">
        <f t="shared" si="9"/>
        <v>0.93865816138844549</v>
      </c>
      <c r="CB4">
        <f t="shared" si="10"/>
        <v>3.8073344713870902E-2</v>
      </c>
      <c r="CC4">
        <f t="shared" si="11"/>
        <v>0.20102622022175126</v>
      </c>
    </row>
    <row r="5" spans="1:81" x14ac:dyDescent="0.2">
      <c r="B5" s="19" t="s">
        <v>55</v>
      </c>
      <c r="C5" t="s">
        <v>51</v>
      </c>
      <c r="D5" t="s">
        <v>172</v>
      </c>
      <c r="F5" s="19"/>
      <c r="I5" t="s">
        <v>74</v>
      </c>
      <c r="J5" s="22">
        <v>43282</v>
      </c>
      <c r="K5" s="10">
        <v>0.4711433333333333</v>
      </c>
      <c r="L5" s="10">
        <v>16.831303333333334</v>
      </c>
      <c r="M5" s="10">
        <v>52.564086666666668</v>
      </c>
      <c r="N5" s="10">
        <v>22.730526666666666</v>
      </c>
      <c r="O5" s="10">
        <v>0.57247000000000003</v>
      </c>
      <c r="P5" s="10">
        <v>2.7486266666666666</v>
      </c>
      <c r="Q5" s="10"/>
      <c r="R5" s="10">
        <v>3.9688400000000001</v>
      </c>
      <c r="S5" s="10"/>
      <c r="T5" s="10">
        <v>9.6473333333333341E-2</v>
      </c>
      <c r="U5" s="10">
        <v>0.10085666666666666</v>
      </c>
      <c r="V5" s="10">
        <v>4.5616666666666666E-2</v>
      </c>
      <c r="W5" s="10">
        <v>100.12993999999999</v>
      </c>
      <c r="X5" s="10">
        <v>91.608178347404078</v>
      </c>
      <c r="Y5" s="10">
        <f t="shared" si="1"/>
        <v>8.8224993774450766</v>
      </c>
      <c r="AN5">
        <f>K5/'Molar Masses'!B$3*'Molar Masses'!B$4</f>
        <v>1.5203336273041561E-2</v>
      </c>
      <c r="AO5">
        <f>L5/'Molar Masses'!C$3*'Molar Masses'!C$4</f>
        <v>0.41760461223423084</v>
      </c>
      <c r="AP5">
        <f>M5/'Molar Masses'!D$3*'Molar Masses'!D$4</f>
        <v>0.87483896236898273</v>
      </c>
      <c r="AQ5">
        <f>N5/'Molar Masses'!E$3*'Molar Masses'!E$4</f>
        <v>0.4053275653210745</v>
      </c>
      <c r="AR5">
        <f>O5/'Molar Masses'!F$3*'Molar Masses'!F$4</f>
        <v>7.5329955918152511E-3</v>
      </c>
      <c r="AS5">
        <f>P5/'Molar Masses'!G$3*'Molar Masses'!G$4</f>
        <v>3.8256985272284577E-2</v>
      </c>
      <c r="AT5">
        <f>Q5/'Molar Masses'!H$3*'Molar Masses'!H$4</f>
        <v>0</v>
      </c>
      <c r="AU5">
        <f>R5/'Molar Masses'!I$3*'Molar Masses'!I$4</f>
        <v>7.7849944606423152E-2</v>
      </c>
      <c r="AV5">
        <f>S5/'Molar Masses'!J$3*'Molar Masses'!J$4</f>
        <v>0</v>
      </c>
      <c r="AW5">
        <f>T5/'Molar Masses'!K$3*'Molar Masses'!K$4</f>
        <v>1.207939966109901E-3</v>
      </c>
      <c r="AX5">
        <f>U5/'Molar Masses'!L$3*'Molar Masses'!L$4</f>
        <v>1.421769992509828E-3</v>
      </c>
      <c r="AY5">
        <f>V5/'Molar Masses'!M$3*'Molar Masses'!M$4</f>
        <v>6.107237466886589E-4</v>
      </c>
      <c r="AZ5">
        <f t="shared" si="12"/>
        <v>1.8398548353731607</v>
      </c>
      <c r="BC5">
        <f t="shared" si="13"/>
        <v>8.2633346831180888E-3</v>
      </c>
      <c r="BD5">
        <f t="shared" si="14"/>
        <v>0.22697693546541783</v>
      </c>
      <c r="BE5">
        <f t="shared" si="15"/>
        <v>0.47549347130505937</v>
      </c>
      <c r="BF5">
        <f t="shared" si="16"/>
        <v>0.22030410091504077</v>
      </c>
      <c r="BG5">
        <f t="shared" si="17"/>
        <v>4.0943423616827922E-3</v>
      </c>
      <c r="BH5">
        <f t="shared" si="18"/>
        <v>2.0793480298963513E-2</v>
      </c>
      <c r="BI5">
        <f t="shared" si="19"/>
        <v>0</v>
      </c>
      <c r="BJ5">
        <f t="shared" si="20"/>
        <v>4.2313090744810621E-2</v>
      </c>
      <c r="BK5">
        <f t="shared" si="21"/>
        <v>0</v>
      </c>
      <c r="BL5">
        <f t="shared" si="22"/>
        <v>6.5654090903585099E-4</v>
      </c>
      <c r="BM5">
        <f t="shared" si="23"/>
        <v>7.7276204903495207E-4</v>
      </c>
      <c r="BN5">
        <f t="shared" si="24"/>
        <v>3.3194126783637877E-4</v>
      </c>
      <c r="BO5">
        <f t="shared" si="25"/>
        <v>1.0000000000000002</v>
      </c>
      <c r="BP5" s="68">
        <f>(1.5-SUMPRODUCT(BC5:BN5,'Molar Masses'!$B$6:$M$6)) * 2</f>
        <v>9.5558771484332006E-3</v>
      </c>
      <c r="BR5">
        <f t="shared" si="2"/>
        <v>0.47549347130505937</v>
      </c>
      <c r="BS5">
        <f t="shared" si="3"/>
        <v>1.4321165940969018E-2</v>
      </c>
      <c r="BT5">
        <f t="shared" si="4"/>
        <v>4.0943423616827922E-3</v>
      </c>
      <c r="BU5">
        <f t="shared" si="5"/>
        <v>1.313081818071702E-3</v>
      </c>
      <c r="BV5">
        <f t="shared" si="6"/>
        <v>3.9837865994748631E-2</v>
      </c>
      <c r="BW5">
        <f t="shared" si="7"/>
        <v>3.4049756061692533E-2</v>
      </c>
      <c r="BY5">
        <f t="shared" si="8"/>
        <v>1.7806562049869988E-2</v>
      </c>
      <c r="BZ5">
        <f t="shared" si="9"/>
        <v>0.94150215201744492</v>
      </c>
      <c r="CB5">
        <f t="shared" si="10"/>
        <v>3.7508764697506948E-2</v>
      </c>
      <c r="CC5">
        <f t="shared" si="11"/>
        <v>0.19529026449412759</v>
      </c>
    </row>
    <row r="6" spans="1:81" x14ac:dyDescent="0.2">
      <c r="B6" s="19" t="s">
        <v>56</v>
      </c>
      <c r="C6" t="s">
        <v>51</v>
      </c>
      <c r="D6" t="s">
        <v>172</v>
      </c>
      <c r="F6" s="19"/>
      <c r="I6" t="s">
        <v>74</v>
      </c>
      <c r="J6" s="22">
        <v>43282</v>
      </c>
      <c r="K6" s="10">
        <v>0.46419333333333329</v>
      </c>
      <c r="L6" s="10">
        <v>17.05668</v>
      </c>
      <c r="M6" s="10">
        <v>53.228273333333334</v>
      </c>
      <c r="N6" s="10">
        <v>22.823706666666666</v>
      </c>
      <c r="O6" s="10">
        <v>0.45571333333333336</v>
      </c>
      <c r="P6" s="10">
        <v>2.7177233333333333</v>
      </c>
      <c r="Q6" s="10"/>
      <c r="R6" s="10">
        <v>3.8282733333333332</v>
      </c>
      <c r="S6" s="10"/>
      <c r="T6" s="10">
        <v>0.10441333333333334</v>
      </c>
      <c r="U6" s="10">
        <v>0.10078333333333334</v>
      </c>
      <c r="V6" s="10">
        <v>3.7006666666666667E-2</v>
      </c>
      <c r="W6" s="10">
        <v>100.81676666666665</v>
      </c>
      <c r="X6" s="10">
        <v>91.794937171066138</v>
      </c>
      <c r="Y6" s="10">
        <f t="shared" si="1"/>
        <v>7.3949978986688976</v>
      </c>
      <c r="AN6">
        <f>K6/'Molar Masses'!B$3*'Molar Masses'!B$4</f>
        <v>1.4979066545292104E-2</v>
      </c>
      <c r="AO6">
        <f>L6/'Molar Masses'!C$3*'Molar Masses'!C$4</f>
        <v>0.4231964748265698</v>
      </c>
      <c r="AP6">
        <f>M6/'Molar Masses'!D$3*'Molar Masses'!D$4</f>
        <v>0.88589320893034174</v>
      </c>
      <c r="AQ6">
        <f>N6/'Molar Masses'!E$3*'Molar Masses'!E$4</f>
        <v>0.40698913801978387</v>
      </c>
      <c r="AR6">
        <f>O6/'Molar Masses'!F$3*'Molar Masses'!F$4</f>
        <v>5.9966225848191767E-3</v>
      </c>
      <c r="AS6">
        <f>P6/'Molar Masses'!G$3*'Molar Masses'!G$4</f>
        <v>3.7826854697428587E-2</v>
      </c>
      <c r="AT6">
        <f>Q6/'Molar Masses'!H$3*'Molar Masses'!H$4</f>
        <v>0</v>
      </c>
      <c r="AU6">
        <f>R6/'Molar Masses'!I$3*'Molar Masses'!I$4</f>
        <v>7.509268878015915E-2</v>
      </c>
      <c r="AV6">
        <f>S6/'Molar Masses'!J$3*'Molar Masses'!J$4</f>
        <v>0</v>
      </c>
      <c r="AW6">
        <f>T6/'Molar Masses'!K$3*'Molar Masses'!K$4</f>
        <v>1.3073564887853824E-3</v>
      </c>
      <c r="AX6">
        <f>U6/'Molar Masses'!L$3*'Molar Masses'!L$4</f>
        <v>1.4207362171905558E-3</v>
      </c>
      <c r="AY6">
        <f>V6/'Molar Masses'!M$3*'Molar Masses'!M$4</f>
        <v>4.9545159194282001E-4</v>
      </c>
      <c r="AZ6">
        <f t="shared" si="12"/>
        <v>1.853197598682313</v>
      </c>
      <c r="BC6">
        <f t="shared" si="13"/>
        <v>8.082822121042426E-3</v>
      </c>
      <c r="BD6">
        <f t="shared" si="14"/>
        <v>0.22836014633705384</v>
      </c>
      <c r="BE6">
        <f t="shared" si="15"/>
        <v>0.47803494325712603</v>
      </c>
      <c r="BF6">
        <f t="shared" si="16"/>
        <v>0.21961453992233052</v>
      </c>
      <c r="BG6">
        <f t="shared" si="17"/>
        <v>3.2358247113437773E-3</v>
      </c>
      <c r="BH6">
        <f t="shared" si="18"/>
        <v>2.0411668310127737E-2</v>
      </c>
      <c r="BI6">
        <f t="shared" si="19"/>
        <v>0</v>
      </c>
      <c r="BJ6">
        <f t="shared" si="20"/>
        <v>4.0520605484030747E-2</v>
      </c>
      <c r="BK6">
        <f t="shared" si="21"/>
        <v>0</v>
      </c>
      <c r="BL6">
        <f t="shared" si="22"/>
        <v>7.0545984395563516E-4</v>
      </c>
      <c r="BM6">
        <f t="shared" si="23"/>
        <v>7.6664043715616074E-4</v>
      </c>
      <c r="BN6">
        <f t="shared" si="24"/>
        <v>2.6734957583319938E-4</v>
      </c>
      <c r="BO6">
        <f t="shared" si="25"/>
        <v>1</v>
      </c>
      <c r="BP6" s="68">
        <f>(1.5-SUMPRODUCT(BC6:BN6,'Molar Masses'!$B$6:$M$6)) * 2</f>
        <v>6.8455857235041329E-3</v>
      </c>
      <c r="BR6">
        <f t="shared" si="2"/>
        <v>0.47803494325712603</v>
      </c>
      <c r="BS6">
        <f t="shared" si="3"/>
        <v>1.3895519481866637E-2</v>
      </c>
      <c r="BT6">
        <f t="shared" si="4"/>
        <v>3.2358247113437773E-3</v>
      </c>
      <c r="BU6">
        <f t="shared" si="5"/>
        <v>1.4109196879112703E-3</v>
      </c>
      <c r="BV6">
        <f t="shared" si="6"/>
        <v>3.7340142911471759E-2</v>
      </c>
      <c r="BW6">
        <f t="shared" si="7"/>
        <v>3.2437783362988318E-2</v>
      </c>
      <c r="BY6">
        <f t="shared" si="8"/>
        <v>1.855554874115678E-2</v>
      </c>
      <c r="BZ6">
        <f t="shared" si="9"/>
        <v>0.92150999387675947</v>
      </c>
      <c r="CB6">
        <f t="shared" si="10"/>
        <v>3.6804585542929077E-2</v>
      </c>
      <c r="CC6">
        <f t="shared" si="11"/>
        <v>0.19947436679414582</v>
      </c>
    </row>
    <row r="7" spans="1:81" x14ac:dyDescent="0.2">
      <c r="B7" s="18" t="s">
        <v>81</v>
      </c>
      <c r="C7" t="s">
        <v>51</v>
      </c>
      <c r="D7" t="s">
        <v>84</v>
      </c>
      <c r="F7" s="18"/>
      <c r="I7" t="s">
        <v>74</v>
      </c>
      <c r="J7" s="22">
        <v>43282</v>
      </c>
      <c r="K7" s="10">
        <v>0.48097999999999996</v>
      </c>
      <c r="L7" s="10">
        <v>17.071926666666666</v>
      </c>
      <c r="M7" s="10">
        <v>52.801686666666662</v>
      </c>
      <c r="N7" s="10">
        <v>22.792745</v>
      </c>
      <c r="O7" s="10">
        <v>0.55440333333333325</v>
      </c>
      <c r="P7" s="10">
        <v>2.7787883333333334</v>
      </c>
      <c r="Q7" s="10"/>
      <c r="R7" s="10">
        <v>3.9122350000000004</v>
      </c>
      <c r="S7" s="10"/>
      <c r="T7" s="10">
        <v>9.8516666666666655E-2</v>
      </c>
      <c r="U7" s="10">
        <v>0.10113500000000002</v>
      </c>
      <c r="V7" s="10">
        <v>5.4995000000000009E-2</v>
      </c>
      <c r="W7" s="10">
        <v>100.64738333333334</v>
      </c>
      <c r="X7" s="10">
        <v>91.632873170546802</v>
      </c>
      <c r="Y7" s="10">
        <f t="shared" si="1"/>
        <v>8.6811296252116552</v>
      </c>
      <c r="AN7">
        <f>K7/'Molar Masses'!B$3*'Molar Masses'!B$4</f>
        <v>1.5520755921285519E-2</v>
      </c>
      <c r="AO7">
        <f>L7/'Molar Masses'!C$3*'Molar Masses'!C$4</f>
        <v>0.42357476272234956</v>
      </c>
      <c r="AP7">
        <f>M7/'Molar Masses'!D$3*'Molar Masses'!D$4</f>
        <v>0.87879340637515391</v>
      </c>
      <c r="AQ7">
        <f>N7/'Molar Masses'!E$3*'Molar Masses'!E$4</f>
        <v>0.40643703391976377</v>
      </c>
      <c r="AR7">
        <f>O7/'Molar Masses'!F$3*'Molar Masses'!F$4</f>
        <v>7.2952606531131422E-3</v>
      </c>
      <c r="AS7">
        <f>P7/'Molar Masses'!G$3*'Molar Masses'!G$4</f>
        <v>3.8676792898925116E-2</v>
      </c>
      <c r="AT7">
        <f>Q7/'Molar Masses'!H$3*'Molar Masses'!H$4</f>
        <v>0</v>
      </c>
      <c r="AU7">
        <f>R7/'Molar Masses'!I$3*'Molar Masses'!I$4</f>
        <v>7.6739621158149446E-2</v>
      </c>
      <c r="AV7">
        <f>S7/'Molar Masses'!J$3*'Molar Masses'!J$4</f>
        <v>0</v>
      </c>
      <c r="AW7">
        <f>T7/'Molar Masses'!K$3*'Molar Masses'!K$4</f>
        <v>1.2335244868488049E-3</v>
      </c>
      <c r="AX7">
        <f>U7/'Molar Masses'!L$3*'Molar Masses'!L$4</f>
        <v>1.4256936397443382E-3</v>
      </c>
      <c r="AY7">
        <f>V7/'Molar Masses'!M$3*'Molar Masses'!M$4</f>
        <v>7.3628247970353243E-4</v>
      </c>
      <c r="AZ7">
        <f t="shared" si="12"/>
        <v>1.8504331342550373</v>
      </c>
      <c r="BC7">
        <f t="shared" si="13"/>
        <v>8.3876340268485266E-3</v>
      </c>
      <c r="BD7">
        <f t="shared" si="14"/>
        <v>0.22890573827347499</v>
      </c>
      <c r="BE7">
        <f t="shared" si="15"/>
        <v>0.47491227329808156</v>
      </c>
      <c r="BF7">
        <f t="shared" si="16"/>
        <v>0.21964426943932266</v>
      </c>
      <c r="BG7">
        <f t="shared" si="17"/>
        <v>3.9424611017085621E-3</v>
      </c>
      <c r="BH7">
        <f t="shared" si="18"/>
        <v>2.0901480946781653E-2</v>
      </c>
      <c r="BI7">
        <f t="shared" si="19"/>
        <v>0</v>
      </c>
      <c r="BJ7">
        <f t="shared" si="20"/>
        <v>4.1471166797412501E-2</v>
      </c>
      <c r="BK7">
        <f t="shared" si="21"/>
        <v>0</v>
      </c>
      <c r="BL7">
        <f t="shared" si="22"/>
        <v>6.6661392082422225E-4</v>
      </c>
      <c r="BM7">
        <f t="shared" si="23"/>
        <v>7.7046482434411543E-4</v>
      </c>
      <c r="BN7">
        <f t="shared" si="24"/>
        <v>3.9789737120112212E-4</v>
      </c>
      <c r="BO7">
        <f t="shared" si="25"/>
        <v>0.99999999999999989</v>
      </c>
      <c r="BP7" s="68">
        <f>(1.5-SUMPRODUCT(BC7:BN7,'Molar Masses'!$B$6:$M$6)) * 2</f>
        <v>1.1816231689916634E-2</v>
      </c>
      <c r="BR7">
        <f t="shared" si="2"/>
        <v>0.47491227329808156</v>
      </c>
      <c r="BS7">
        <f t="shared" si="3"/>
        <v>1.3903921913603484E-2</v>
      </c>
      <c r="BT7">
        <f t="shared" si="4"/>
        <v>3.9424611017085621E-3</v>
      </c>
      <c r="BU7">
        <f t="shared" si="5"/>
        <v>1.3332278416484445E-3</v>
      </c>
      <c r="BV7">
        <f t="shared" si="6"/>
        <v>3.8817903050077388E-2</v>
      </c>
      <c r="BW7">
        <f t="shared" si="7"/>
        <v>3.3083532770563973E-2</v>
      </c>
      <c r="BY7">
        <f t="shared" si="8"/>
        <v>1.6383440095494056E-2</v>
      </c>
      <c r="BZ7">
        <f t="shared" si="9"/>
        <v>0.93602148306324828</v>
      </c>
      <c r="CB7">
        <f t="shared" si="10"/>
        <v>3.8187356529989662E-2</v>
      </c>
      <c r="CC7">
        <f t="shared" si="11"/>
        <v>0.20225218325354313</v>
      </c>
    </row>
    <row r="8" spans="1:81" x14ac:dyDescent="0.2">
      <c r="B8" s="19" t="s">
        <v>58</v>
      </c>
      <c r="C8" t="s">
        <v>51</v>
      </c>
      <c r="D8" t="s">
        <v>172</v>
      </c>
      <c r="F8" s="19"/>
      <c r="I8" t="s">
        <v>74</v>
      </c>
      <c r="J8" s="22">
        <v>43282</v>
      </c>
      <c r="K8" s="10">
        <v>0.48651666666666665</v>
      </c>
      <c r="L8" s="10">
        <v>17.066946666666666</v>
      </c>
      <c r="M8" s="10">
        <v>52.390386666666664</v>
      </c>
      <c r="N8" s="10">
        <v>22.807563333333334</v>
      </c>
      <c r="O8" s="10">
        <v>0.58352999999999999</v>
      </c>
      <c r="P8" s="10">
        <v>2.778446666666667</v>
      </c>
      <c r="Q8" s="10"/>
      <c r="R8" s="10">
        <v>3.9481300000000004</v>
      </c>
      <c r="S8" s="10"/>
      <c r="T8" s="10">
        <v>9.9026666666666666E-2</v>
      </c>
      <c r="U8" s="10">
        <v>9.7640000000000005E-2</v>
      </c>
      <c r="V8" s="10">
        <v>5.2036666666666676E-2</v>
      </c>
      <c r="W8" s="10">
        <v>100.31020000000001</v>
      </c>
      <c r="X8" s="10">
        <v>91.632108737220889</v>
      </c>
      <c r="Y8" s="10">
        <f t="shared" si="1"/>
        <v>9.0204903817336746</v>
      </c>
      <c r="AN8">
        <f>K8/'Molar Masses'!B$3*'Molar Masses'!B$4</f>
        <v>1.5699418759554992E-2</v>
      </c>
      <c r="AO8">
        <f>L8/'Molar Masses'!C$3*'Molar Masses'!C$4</f>
        <v>0.42345120301174727</v>
      </c>
      <c r="AP8">
        <f>M8/'Molar Masses'!D$3*'Molar Masses'!D$4</f>
        <v>0.8719480241371983</v>
      </c>
      <c r="AQ8">
        <f>N8/'Molar Masses'!E$3*'Molar Masses'!E$4</f>
        <v>0.40670127236263826</v>
      </c>
      <c r="AR8">
        <f>O8/'Molar Masses'!F$3*'Molar Masses'!F$4</f>
        <v>7.6785314823343631E-3</v>
      </c>
      <c r="AS8">
        <f>P8/'Molar Masses'!G$3*'Molar Masses'!G$4</f>
        <v>3.867203738345508E-2</v>
      </c>
      <c r="AT8">
        <f>Q8/'Molar Masses'!H$3*'Molar Masses'!H$4</f>
        <v>0</v>
      </c>
      <c r="AU8">
        <f>R8/'Molar Masses'!I$3*'Molar Masses'!I$4</f>
        <v>7.7443711965954135E-2</v>
      </c>
      <c r="AV8">
        <f>S8/'Molar Masses'!J$3*'Molar Masses'!J$4</f>
        <v>0</v>
      </c>
      <c r="AW8">
        <f>T8/'Molar Masses'!K$3*'Molar Masses'!K$4</f>
        <v>1.2399101828896736E-3</v>
      </c>
      <c r="AX8">
        <f>U8/'Molar Masses'!L$3*'Molar Masses'!L$4</f>
        <v>1.3764248478235742E-3</v>
      </c>
      <c r="AY8">
        <f>V8/'Molar Masses'!M$3*'Molar Masses'!M$4</f>
        <v>6.9667580632492925E-4</v>
      </c>
      <c r="AZ8">
        <f t="shared" si="12"/>
        <v>1.8449072099399206</v>
      </c>
      <c r="BC8">
        <f t="shared" si="13"/>
        <v>8.5095980301720664E-3</v>
      </c>
      <c r="BD8">
        <f t="shared" si="14"/>
        <v>0.22952439056571142</v>
      </c>
      <c r="BE8">
        <f t="shared" si="15"/>
        <v>0.47262432464860565</v>
      </c>
      <c r="BF8">
        <f t="shared" si="16"/>
        <v>0.22044538076030526</v>
      </c>
      <c r="BG8">
        <f t="shared" si="17"/>
        <v>4.1620150005183265E-3</v>
      </c>
      <c r="BH8">
        <f t="shared" si="18"/>
        <v>2.0961508077533306E-2</v>
      </c>
      <c r="BI8">
        <f t="shared" si="19"/>
        <v>0</v>
      </c>
      <c r="BJ8">
        <f t="shared" si="20"/>
        <v>4.197702277312694E-2</v>
      </c>
      <c r="BK8">
        <f t="shared" si="21"/>
        <v>0</v>
      </c>
      <c r="BL8">
        <f t="shared" si="22"/>
        <v>6.7207183982442734E-4</v>
      </c>
      <c r="BM8">
        <f t="shared" si="23"/>
        <v>7.4606724956557426E-4</v>
      </c>
      <c r="BN8">
        <f t="shared" si="24"/>
        <v>3.776210546370061E-4</v>
      </c>
      <c r="BO8">
        <f t="shared" si="25"/>
        <v>1</v>
      </c>
      <c r="BP8" s="68">
        <f>(1.5-SUMPRODUCT(BC8:BN8,'Molar Masses'!$B$6:$M$6)) * 2</f>
        <v>1.5777767279666399E-2</v>
      </c>
      <c r="BR8">
        <f t="shared" si="2"/>
        <v>0.47262432464860565</v>
      </c>
      <c r="BS8">
        <f t="shared" si="3"/>
        <v>1.3980633031393845E-2</v>
      </c>
      <c r="BT8">
        <f t="shared" si="4"/>
        <v>4.1620150005183265E-3</v>
      </c>
      <c r="BU8">
        <f t="shared" si="5"/>
        <v>1.3441436796488547E-3</v>
      </c>
      <c r="BV8">
        <f t="shared" si="6"/>
        <v>3.9598357085880206E-2</v>
      </c>
      <c r="BW8">
        <f t="shared" si="7"/>
        <v>3.3467424742954874E-2</v>
      </c>
      <c r="BY8">
        <f t="shared" si="8"/>
        <v>1.4601347421732594E-2</v>
      </c>
      <c r="BZ8">
        <f t="shared" si="9"/>
        <v>0.94333410208478341</v>
      </c>
      <c r="CB8">
        <f t="shared" si="10"/>
        <v>3.8601843235829582E-2</v>
      </c>
      <c r="CC8">
        <f t="shared" si="11"/>
        <v>0.20272038053207964</v>
      </c>
    </row>
    <row r="9" spans="1:81" x14ac:dyDescent="0.2">
      <c r="B9" s="19" t="s">
        <v>59</v>
      </c>
      <c r="C9" t="s">
        <v>51</v>
      </c>
      <c r="D9" t="s">
        <v>172</v>
      </c>
      <c r="F9" s="19"/>
      <c r="I9" t="s">
        <v>74</v>
      </c>
      <c r="J9" s="22">
        <v>43282</v>
      </c>
      <c r="K9" s="10">
        <v>0.47544333333333338</v>
      </c>
      <c r="L9" s="10">
        <v>17.076906666666662</v>
      </c>
      <c r="M9" s="10">
        <v>53.212986666666666</v>
      </c>
      <c r="N9" s="10">
        <v>22.777926666666669</v>
      </c>
      <c r="O9" s="10">
        <v>0.52527666666666661</v>
      </c>
      <c r="P9" s="10">
        <v>2.7791299999999999</v>
      </c>
      <c r="Q9" s="10"/>
      <c r="R9" s="10">
        <v>3.8763400000000003</v>
      </c>
      <c r="S9" s="10"/>
      <c r="T9" s="10">
        <v>9.8006666666666672E-2</v>
      </c>
      <c r="U9" s="10">
        <v>0.10463</v>
      </c>
      <c r="V9" s="10">
        <v>5.7953333333333336E-2</v>
      </c>
      <c r="W9" s="10">
        <v>100.98456666666665</v>
      </c>
      <c r="X9" s="10">
        <v>91.633637603872714</v>
      </c>
      <c r="Y9" s="10">
        <f t="shared" si="1"/>
        <v>8.3328715172036958</v>
      </c>
      <c r="AN9">
        <f>K9/'Molar Masses'!B$3*'Molar Masses'!B$4</f>
        <v>1.534209308301605E-2</v>
      </c>
      <c r="AO9">
        <f>L9/'Molar Masses'!C$3*'Molar Masses'!C$4</f>
        <v>0.4236983224329518</v>
      </c>
      <c r="AP9">
        <f>M9/'Molar Masses'!D$3*'Molar Masses'!D$4</f>
        <v>0.88563878861310974</v>
      </c>
      <c r="AQ9">
        <f>N9/'Molar Masses'!E$3*'Molar Masses'!E$4</f>
        <v>0.40617279547688939</v>
      </c>
      <c r="AR9">
        <f>O9/'Molar Masses'!F$3*'Molar Masses'!F$4</f>
        <v>6.911989823891922E-3</v>
      </c>
      <c r="AS9">
        <f>P9/'Molar Masses'!G$3*'Molar Masses'!G$4</f>
        <v>3.8681548414395153E-2</v>
      </c>
      <c r="AT9">
        <f>Q9/'Molar Masses'!H$3*'Molar Masses'!H$4</f>
        <v>0</v>
      </c>
      <c r="AU9">
        <f>R9/'Molar Masses'!I$3*'Molar Masses'!I$4</f>
        <v>7.6035530350344757E-2</v>
      </c>
      <c r="AV9">
        <f>S9/'Molar Masses'!J$3*'Molar Masses'!J$4</f>
        <v>0</v>
      </c>
      <c r="AW9">
        <f>T9/'Molar Masses'!K$3*'Molar Masses'!K$4</f>
        <v>1.2271387908079367E-3</v>
      </c>
      <c r="AX9">
        <f>U9/'Molar Masses'!L$3*'Molar Masses'!L$4</f>
        <v>1.4749624316651019E-3</v>
      </c>
      <c r="AY9">
        <f>V9/'Molar Masses'!M$3*'Molar Masses'!M$4</f>
        <v>7.7588915308213549E-4</v>
      </c>
      <c r="AZ9">
        <f t="shared" si="12"/>
        <v>1.8559590585701542</v>
      </c>
      <c r="BC9">
        <f t="shared" si="13"/>
        <v>8.2663962936961131E-3</v>
      </c>
      <c r="BD9">
        <f t="shared" si="14"/>
        <v>0.22829076992645106</v>
      </c>
      <c r="BE9">
        <f t="shared" si="15"/>
        <v>0.47718659769112204</v>
      </c>
      <c r="BF9">
        <f t="shared" si="16"/>
        <v>0.21884792856896756</v>
      </c>
      <c r="BG9">
        <f t="shared" si="17"/>
        <v>3.7242146005187068E-3</v>
      </c>
      <c r="BH9">
        <f t="shared" si="18"/>
        <v>2.0841811265058685E-2</v>
      </c>
      <c r="BI9">
        <f t="shared" si="19"/>
        <v>0</v>
      </c>
      <c r="BJ9">
        <f t="shared" si="20"/>
        <v>4.096832308839999E-2</v>
      </c>
      <c r="BK9">
        <f t="shared" si="21"/>
        <v>0</v>
      </c>
      <c r="BL9">
        <f t="shared" si="22"/>
        <v>6.6118850259193449E-4</v>
      </c>
      <c r="BM9">
        <f t="shared" si="23"/>
        <v>7.9471711665958023E-4</v>
      </c>
      <c r="BN9">
        <f t="shared" si="24"/>
        <v>4.1805294653422299E-4</v>
      </c>
      <c r="BO9">
        <f t="shared" si="25"/>
        <v>0.99999999999999978</v>
      </c>
      <c r="BP9" s="68">
        <f>(1.5-SUMPRODUCT(BC9:BN9,'Molar Masses'!$B$6:$M$6)) * 2</f>
        <v>7.8782862173496504E-3</v>
      </c>
      <c r="BR9">
        <f t="shared" si="2"/>
        <v>0.47718659769112204</v>
      </c>
      <c r="BS9">
        <f t="shared" si="3"/>
        <v>1.3827667594500652E-2</v>
      </c>
      <c r="BT9">
        <f t="shared" si="4"/>
        <v>3.7242146005187068E-3</v>
      </c>
      <c r="BU9">
        <f t="shared" si="5"/>
        <v>1.322377005183869E-3</v>
      </c>
      <c r="BV9">
        <f t="shared" si="6"/>
        <v>3.8048273589823101E-2</v>
      </c>
      <c r="BW9">
        <f t="shared" si="7"/>
        <v>3.2701926794703878E-2</v>
      </c>
      <c r="BY9">
        <f t="shared" si="8"/>
        <v>1.8154920779522028E-2</v>
      </c>
      <c r="BZ9">
        <f t="shared" si="9"/>
        <v>0.92872421230724744</v>
      </c>
      <c r="CB9">
        <f t="shared" si="10"/>
        <v>3.7772330529923417E-2</v>
      </c>
      <c r="CC9">
        <f t="shared" si="11"/>
        <v>0.20177531493928069</v>
      </c>
    </row>
    <row r="10" spans="1:81" x14ac:dyDescent="0.2">
      <c r="B10" s="17" t="s">
        <v>80</v>
      </c>
      <c r="C10" t="s">
        <v>51</v>
      </c>
      <c r="D10" t="s">
        <v>84</v>
      </c>
      <c r="F10" s="17"/>
      <c r="I10" t="s">
        <v>74</v>
      </c>
      <c r="J10" s="22">
        <v>43282</v>
      </c>
      <c r="K10" s="13">
        <v>0.45209782608695653</v>
      </c>
      <c r="L10" s="13">
        <v>17.038547391304345</v>
      </c>
      <c r="M10" s="13">
        <v>52.138069130434772</v>
      </c>
      <c r="N10" s="13">
        <v>22.72445304347826</v>
      </c>
      <c r="O10" s="13">
        <v>0.60003956521739121</v>
      </c>
      <c r="P10" s="13">
        <v>2.7435408695652175</v>
      </c>
      <c r="Q10" s="10"/>
      <c r="R10" s="13">
        <v>3.9786834782608689</v>
      </c>
      <c r="S10" s="10"/>
      <c r="T10" s="13">
        <v>0.12481130434782609</v>
      </c>
      <c r="U10" s="13">
        <v>9.6353913043478248E-2</v>
      </c>
      <c r="V10" s="13">
        <v>4.8479130434782601E-2</v>
      </c>
      <c r="W10" s="13">
        <v>99.945073913043458</v>
      </c>
      <c r="X10" s="13">
        <v>91.714994824596147</v>
      </c>
      <c r="Y10" s="10">
        <f t="shared" si="1"/>
        <v>9.1875689414120441</v>
      </c>
      <c r="AN10">
        <f>K10/'Molar Masses'!B$3*'Molar Masses'!B$4</f>
        <v>1.4588756312610592E-2</v>
      </c>
      <c r="AO10">
        <f>L10/'Molar Masses'!C$3*'Molar Masses'!C$4</f>
        <v>0.42274658328381876</v>
      </c>
      <c r="AP10">
        <f>M10/'Molar Masses'!D$3*'Molar Masses'!D$4</f>
        <v>0.86774863201260188</v>
      </c>
      <c r="AQ10">
        <f>N10/'Molar Masses'!E$3*'Molar Masses'!E$4</f>
        <v>0.40521926132373493</v>
      </c>
      <c r="AR10">
        <f>O10/'Molar Masses'!F$3*'Molar Masses'!F$4</f>
        <v>7.8957768960772577E-3</v>
      </c>
      <c r="AS10">
        <f>P10/'Molar Masses'!G$3*'Molar Masses'!G$4</f>
        <v>3.8186198188986747E-2</v>
      </c>
      <c r="AT10">
        <f>Q10/'Molar Masses'!H$3*'Molar Masses'!H$4</f>
        <v>0</v>
      </c>
      <c r="AU10">
        <f>R10/'Molar Masses'!I$3*'Molar Masses'!I$4</f>
        <v>7.8043027279784419E-2</v>
      </c>
      <c r="AV10">
        <f>S10/'Molar Masses'!J$3*'Molar Masses'!J$4</f>
        <v>0</v>
      </c>
      <c r="AW10">
        <f>T10/'Molar Masses'!K$3*'Molar Masses'!K$4</f>
        <v>1.5627589255481191E-3</v>
      </c>
      <c r="AX10">
        <f>U10/'Molar Masses'!L$3*'Molar Masses'!L$4</f>
        <v>1.3582949620859835E-3</v>
      </c>
      <c r="AY10">
        <f>V10/'Molar Masses'!M$3*'Molar Masses'!M$4</f>
        <v>6.4904690190731361E-4</v>
      </c>
      <c r="AZ10">
        <f t="shared" si="12"/>
        <v>1.8379983360871561</v>
      </c>
      <c r="BC10">
        <f t="shared" si="13"/>
        <v>7.9373065939047759E-3</v>
      </c>
      <c r="BD10">
        <f t="shared" si="14"/>
        <v>0.23000378998372092</v>
      </c>
      <c r="BE10">
        <f t="shared" si="15"/>
        <v>0.47211611402212611</v>
      </c>
      <c r="BF10">
        <f t="shared" si="16"/>
        <v>0.22046769758583709</v>
      </c>
      <c r="BG10">
        <f t="shared" si="17"/>
        <v>4.2958563895581503E-3</v>
      </c>
      <c r="BH10">
        <f t="shared" si="18"/>
        <v>2.0775969944717074E-2</v>
      </c>
      <c r="BI10">
        <f t="shared" si="19"/>
        <v>0</v>
      </c>
      <c r="BJ10">
        <f t="shared" si="20"/>
        <v>4.2460880267131913E-2</v>
      </c>
      <c r="BK10">
        <f t="shared" si="21"/>
        <v>0</v>
      </c>
      <c r="BL10">
        <f t="shared" si="22"/>
        <v>8.5025045717670035E-4</v>
      </c>
      <c r="BM10">
        <f t="shared" si="23"/>
        <v>7.3900772128967498E-4</v>
      </c>
      <c r="BN10">
        <f t="shared" si="24"/>
        <v>3.531270345374983E-4</v>
      </c>
      <c r="BO10">
        <f t="shared" si="25"/>
        <v>0.99999999999999978</v>
      </c>
      <c r="BP10" s="68">
        <f>(1.5-SUMPRODUCT(BC10:BN10,'Molar Masses'!$B$6:$M$6)) * 2</f>
        <v>1.5247840978609428E-2</v>
      </c>
      <c r="BR10">
        <f t="shared" si="2"/>
        <v>0.47211611402212611</v>
      </c>
      <c r="BS10">
        <f t="shared" si="3"/>
        <v>1.4263608184657793E-2</v>
      </c>
      <c r="BT10">
        <f t="shared" si="4"/>
        <v>4.2958563895581503E-3</v>
      </c>
      <c r="BU10">
        <f t="shared" si="5"/>
        <v>1.7005009143534007E-3</v>
      </c>
      <c r="BV10">
        <f t="shared" si="6"/>
        <v>4.1147339059815664E-2</v>
      </c>
      <c r="BW10">
        <f t="shared" si="7"/>
        <v>3.4523573673227136E-2</v>
      </c>
      <c r="BY10">
        <f t="shared" si="8"/>
        <v>1.4576994289258023E-2</v>
      </c>
      <c r="BZ10">
        <f t="shared" si="9"/>
        <v>0.96906467319913214</v>
      </c>
      <c r="CB10">
        <f t="shared" si="10"/>
        <v>3.6002129476652503E-2</v>
      </c>
      <c r="CC10">
        <f t="shared" si="11"/>
        <v>0.18693221958586856</v>
      </c>
    </row>
    <row r="11" spans="1:81" x14ac:dyDescent="0.2">
      <c r="B11" s="18" t="s">
        <v>79</v>
      </c>
      <c r="C11" t="s">
        <v>51</v>
      </c>
      <c r="D11" t="s">
        <v>84</v>
      </c>
      <c r="F11" s="18"/>
      <c r="I11" t="s">
        <v>74</v>
      </c>
      <c r="J11" s="22">
        <v>43282</v>
      </c>
      <c r="K11" s="10">
        <v>0.45672181818181817</v>
      </c>
      <c r="L11" s="10">
        <v>17.040825454545452</v>
      </c>
      <c r="M11" s="10">
        <v>52.022030000000001</v>
      </c>
      <c r="N11" s="10">
        <v>22.776109999999999</v>
      </c>
      <c r="O11" s="10">
        <v>0.51027090909090911</v>
      </c>
      <c r="P11" s="10">
        <v>2.7724172727272731</v>
      </c>
      <c r="Q11" s="10"/>
      <c r="R11" s="10">
        <v>3.850419090909091</v>
      </c>
      <c r="S11" s="10"/>
      <c r="T11" s="10">
        <v>0.10937727272727274</v>
      </c>
      <c r="U11" s="10">
        <v>0.10377181818181819</v>
      </c>
      <c r="V11" s="10">
        <v>4.788636363636363E-2</v>
      </c>
      <c r="W11" s="10">
        <v>99.689822727272727</v>
      </c>
      <c r="X11" s="10">
        <v>91.635397984899924</v>
      </c>
      <c r="Y11" s="10">
        <f t="shared" si="1"/>
        <v>8.1643035471322616</v>
      </c>
      <c r="AN11">
        <f>K11/'Molar Masses'!B$3*'Molar Masses'!B$4</f>
        <v>1.4737968031780414E-2</v>
      </c>
      <c r="AO11">
        <f>L11/'Molar Masses'!C$3*'Molar Masses'!C$4</f>
        <v>0.42280310473659083</v>
      </c>
      <c r="AP11">
        <f>M11/'Molar Masses'!D$3*'Molar Masses'!D$4</f>
        <v>0.865817359942614</v>
      </c>
      <c r="AQ11">
        <f>N11/'Molar Masses'!E$3*'Molar Masses'!E$4</f>
        <v>0.40614040093153636</v>
      </c>
      <c r="AR11">
        <f>O11/'Molar Masses'!F$3*'Molar Masses'!F$4</f>
        <v>6.7145326546602943E-3</v>
      </c>
      <c r="AS11">
        <f>P11/'Molar Masses'!G$3*'Molar Masses'!G$4</f>
        <v>3.8588116770322145E-2</v>
      </c>
      <c r="AT11">
        <f>Q11/'Molar Masses'!H$3*'Molar Masses'!H$4</f>
        <v>0</v>
      </c>
      <c r="AU11">
        <f>R11/'Molar Masses'!I$3*'Molar Masses'!I$4</f>
        <v>7.5527084220776572E-2</v>
      </c>
      <c r="AV11">
        <f>S11/'Molar Masses'!J$3*'Molar Masses'!J$4</f>
        <v>0</v>
      </c>
      <c r="AW11">
        <f>T11/'Molar Masses'!K$3*'Molar Masses'!K$4</f>
        <v>1.369509838069676E-3</v>
      </c>
      <c r="AX11">
        <f>U11/'Molar Masses'!L$3*'Molar Masses'!L$4</f>
        <v>1.4628646973503143E-3</v>
      </c>
      <c r="AY11">
        <f>V11/'Molar Masses'!M$3*'Molar Masses'!M$4</f>
        <v>6.4111083847925941E-4</v>
      </c>
      <c r="AZ11">
        <f t="shared" si="12"/>
        <v>1.8338020526621797</v>
      </c>
      <c r="BC11">
        <f t="shared" si="13"/>
        <v>8.0368369150775627E-3</v>
      </c>
      <c r="BD11">
        <f t="shared" si="14"/>
        <v>0.23056092893057689</v>
      </c>
      <c r="BE11">
        <f t="shared" si="15"/>
        <v>0.47214330395458098</v>
      </c>
      <c r="BF11">
        <f t="shared" si="16"/>
        <v>0.2214745044820576</v>
      </c>
      <c r="BG11">
        <f t="shared" si="17"/>
        <v>3.6615362301032585E-3</v>
      </c>
      <c r="BH11">
        <f t="shared" si="18"/>
        <v>2.1042683813284394E-2</v>
      </c>
      <c r="BI11">
        <f t="shared" si="19"/>
        <v>0</v>
      </c>
      <c r="BJ11">
        <f t="shared" si="20"/>
        <v>4.1186061555079992E-2</v>
      </c>
      <c r="BK11">
        <f t="shared" si="21"/>
        <v>0</v>
      </c>
      <c r="BL11">
        <f t="shared" si="22"/>
        <v>7.4681443184204199E-4</v>
      </c>
      <c r="BM11">
        <f t="shared" si="23"/>
        <v>7.9772224882540316E-4</v>
      </c>
      <c r="BN11">
        <f t="shared" si="24"/>
        <v>3.4960743857197761E-4</v>
      </c>
      <c r="BO11">
        <f t="shared" si="25"/>
        <v>1</v>
      </c>
      <c r="BP11" s="68">
        <f>(1.5-SUMPRODUCT(BC11:BN11,'Molar Masses'!$B$6:$M$6)) * 2</f>
        <v>1.740900235704812E-2</v>
      </c>
      <c r="BR11">
        <f t="shared" si="2"/>
        <v>0.47214330395458098</v>
      </c>
      <c r="BS11">
        <f t="shared" si="3"/>
        <v>1.3997029773107544E-2</v>
      </c>
      <c r="BT11">
        <f t="shared" si="4"/>
        <v>3.6615362301032585E-3</v>
      </c>
      <c r="BU11">
        <f t="shared" si="5"/>
        <v>1.493628863684084E-3</v>
      </c>
      <c r="BV11">
        <f t="shared" si="6"/>
        <v>3.8983045667703754E-2</v>
      </c>
      <c r="BW11">
        <f t="shared" si="7"/>
        <v>3.3149224640002431E-2</v>
      </c>
      <c r="BY11">
        <f t="shared" si="8"/>
        <v>1.3329365509660976E-2</v>
      </c>
      <c r="BZ11">
        <f t="shared" si="9"/>
        <v>0.94651064451914046</v>
      </c>
      <c r="CB11">
        <f t="shared" si="10"/>
        <v>3.6287864979639921E-2</v>
      </c>
      <c r="CC11">
        <f t="shared" si="11"/>
        <v>0.19513487358652964</v>
      </c>
    </row>
    <row r="12" spans="1:81" x14ac:dyDescent="0.2">
      <c r="B12" s="19" t="s">
        <v>61</v>
      </c>
      <c r="C12" t="s">
        <v>51</v>
      </c>
      <c r="D12" t="s">
        <v>172</v>
      </c>
      <c r="F12" s="19"/>
      <c r="I12" t="s">
        <v>74</v>
      </c>
      <c r="J12" s="22">
        <v>43282</v>
      </c>
      <c r="K12" s="10">
        <v>0.44303249999999994</v>
      </c>
      <c r="L12" s="10">
        <v>17.1008475</v>
      </c>
      <c r="M12" s="10">
        <v>52.225809999999996</v>
      </c>
      <c r="N12" s="10">
        <v>22.850267500000001</v>
      </c>
      <c r="O12" s="10">
        <v>0.36507999999999996</v>
      </c>
      <c r="P12" s="10">
        <v>2.7380650000000002</v>
      </c>
      <c r="Q12" s="10"/>
      <c r="R12" s="10">
        <v>3.69381</v>
      </c>
      <c r="S12" s="10"/>
      <c r="T12" s="10">
        <v>0.10852000000000001</v>
      </c>
      <c r="U12" s="10">
        <v>0.1007425</v>
      </c>
      <c r="V12" s="10">
        <v>4.0770000000000001E-2</v>
      </c>
      <c r="W12" s="10">
        <v>99.666957499999995</v>
      </c>
      <c r="X12" s="10">
        <v>91.758306621139141</v>
      </c>
      <c r="Y12" s="10">
        <f t="shared" si="1"/>
        <v>6.2179607059149014</v>
      </c>
      <c r="AN12">
        <f>K12/'Molar Masses'!B$3*'Molar Masses'!B$4</f>
        <v>1.4296227073260689E-2</v>
      </c>
      <c r="AO12">
        <f>L12/'Molar Masses'!C$3*'Molar Masses'!C$4</f>
        <v>0.42429232292255931</v>
      </c>
      <c r="AP12">
        <f>M12/'Molar Masses'!D$3*'Molar Masses'!D$4</f>
        <v>0.86920892812265427</v>
      </c>
      <c r="AQ12">
        <f>N12/'Molar Masses'!E$3*'Molar Masses'!E$4</f>
        <v>0.40746276707668061</v>
      </c>
      <c r="AR12">
        <f>O12/'Molar Masses'!F$3*'Molar Masses'!F$4</f>
        <v>4.8040002631752083E-3</v>
      </c>
      <c r="AS12">
        <f>P12/'Molar Masses'!G$3*'Molar Masses'!G$4</f>
        <v>3.8109981850169249E-2</v>
      </c>
      <c r="AT12">
        <f>Q12/'Molar Masses'!H$3*'Molar Masses'!H$4</f>
        <v>0</v>
      </c>
      <c r="AU12">
        <f>R12/'Molar Masses'!I$3*'Molar Masses'!I$4</f>
        <v>7.2455151602647594E-2</v>
      </c>
      <c r="AV12">
        <f>S12/'Molar Masses'!J$3*'Molar Masses'!J$4</f>
        <v>0</v>
      </c>
      <c r="AW12">
        <f>T12/'Molar Masses'!K$3*'Molar Masses'!K$4</f>
        <v>1.3587759497157739E-3</v>
      </c>
      <c r="AX12">
        <f>U12/'Molar Masses'!L$3*'Molar Masses'!L$4</f>
        <v>1.4201605922968701E-3</v>
      </c>
      <c r="AY12">
        <f>V12/'Molar Masses'!M$3*'Molar Masses'!M$4</f>
        <v>5.4583574320416427E-4</v>
      </c>
      <c r="AZ12">
        <f t="shared" si="12"/>
        <v>1.8339541511963637</v>
      </c>
      <c r="BC12">
        <f t="shared" si="13"/>
        <v>7.7953023329043816E-3</v>
      </c>
      <c r="BD12">
        <f t="shared" si="14"/>
        <v>0.2313538332710095</v>
      </c>
      <c r="BE12">
        <f t="shared" si="15"/>
        <v>0.47395346691498996</v>
      </c>
      <c r="BF12">
        <f t="shared" si="16"/>
        <v>0.2221771830069339</v>
      </c>
      <c r="BG12">
        <f t="shared" si="17"/>
        <v>2.6194767519358985E-3</v>
      </c>
      <c r="BH12">
        <f t="shared" si="18"/>
        <v>2.0780226062526448E-2</v>
      </c>
      <c r="BI12">
        <f t="shared" si="19"/>
        <v>0</v>
      </c>
      <c r="BJ12">
        <f t="shared" si="20"/>
        <v>3.9507613402102841E-2</v>
      </c>
      <c r="BK12">
        <f t="shared" si="21"/>
        <v>0</v>
      </c>
      <c r="BL12">
        <f t="shared" si="22"/>
        <v>7.4089962872266382E-4</v>
      </c>
      <c r="BM12">
        <f t="shared" si="23"/>
        <v>7.7437082675727801E-4</v>
      </c>
      <c r="BN12">
        <f t="shared" si="24"/>
        <v>2.9762780211713206E-4</v>
      </c>
      <c r="BO12">
        <f t="shared" si="25"/>
        <v>1</v>
      </c>
      <c r="BP12" s="68">
        <f>(1.5-SUMPRODUCT(BC12:BN12,'Molar Masses'!$B$6:$M$6)) * 2</f>
        <v>1.6279479091439786E-2</v>
      </c>
      <c r="BR12">
        <f t="shared" si="2"/>
        <v>0.47395346691498996</v>
      </c>
      <c r="BS12">
        <f t="shared" si="3"/>
        <v>1.3805517529908617E-2</v>
      </c>
      <c r="BT12">
        <f t="shared" si="4"/>
        <v>2.6194767519358985E-3</v>
      </c>
      <c r="BU12">
        <f t="shared" si="5"/>
        <v>1.4817992574453276E-3</v>
      </c>
      <c r="BV12">
        <f t="shared" si="6"/>
        <v>3.6406262060592602E-2</v>
      </c>
      <c r="BW12">
        <f t="shared" si="7"/>
        <v>3.1712311069198459E-2</v>
      </c>
      <c r="BY12">
        <f t="shared" si="8"/>
        <v>1.3461080317092804E-2</v>
      </c>
      <c r="BZ12">
        <f t="shared" si="9"/>
        <v>0.92149990661432446</v>
      </c>
      <c r="CB12">
        <f t="shared" si="10"/>
        <v>3.508597159889771E-2</v>
      </c>
      <c r="CC12">
        <f t="shared" si="11"/>
        <v>0.19731139549141855</v>
      </c>
    </row>
    <row r="13" spans="1:81" x14ac:dyDescent="0.2">
      <c r="B13" s="19" t="s">
        <v>62</v>
      </c>
      <c r="C13" t="s">
        <v>51</v>
      </c>
      <c r="D13" t="s">
        <v>172</v>
      </c>
      <c r="F13" s="19"/>
      <c r="I13" t="s">
        <v>74</v>
      </c>
      <c r="J13" s="22">
        <v>43282</v>
      </c>
      <c r="K13" s="10">
        <v>0.45443000000000006</v>
      </c>
      <c r="L13" s="10">
        <v>16.841139999999999</v>
      </c>
      <c r="M13" s="10">
        <v>51.251616666666671</v>
      </c>
      <c r="N13" s="10">
        <v>22.637476666666668</v>
      </c>
      <c r="O13" s="10">
        <v>0.58720333333333341</v>
      </c>
      <c r="P13" s="10">
        <v>2.8701233333333334</v>
      </c>
      <c r="Q13" s="10"/>
      <c r="R13" s="10">
        <v>3.9718366666666669</v>
      </c>
      <c r="S13" s="10"/>
      <c r="T13" s="10">
        <v>0.10792666666666667</v>
      </c>
      <c r="U13" s="10">
        <v>0.10573666666666666</v>
      </c>
      <c r="V13" s="10">
        <v>5.5176666666666672E-2</v>
      </c>
      <c r="W13" s="10">
        <v>98.882656666666662</v>
      </c>
      <c r="X13" s="10">
        <v>91.273685674829309</v>
      </c>
      <c r="Y13" s="10">
        <f t="shared" si="1"/>
        <v>9.0228600844071973</v>
      </c>
      <c r="AN13">
        <f>K13/'Molar Masses'!B$3*'Molar Masses'!B$4</f>
        <v>1.4664013292257017E-2</v>
      </c>
      <c r="AO13">
        <f>L13/'Molar Masses'!C$3*'Molar Masses'!C$4</f>
        <v>0.41784867160905509</v>
      </c>
      <c r="AP13">
        <f>M13/'Molar Masses'!D$3*'Molar Masses'!D$4</f>
        <v>0.85299515292125683</v>
      </c>
      <c r="AQ13">
        <f>N13/'Molar Masses'!E$3*'Molar Masses'!E$4</f>
        <v>0.40366831076414278</v>
      </c>
      <c r="AR13">
        <f>O13/'Molar Masses'!F$3*'Molar Masses'!F$4</f>
        <v>7.7268679957014719E-3</v>
      </c>
      <c r="AS13">
        <f>P13/'Molar Masses'!G$3*'Molar Masses'!G$4</f>
        <v>3.9948046573430727E-2</v>
      </c>
      <c r="AT13">
        <f>Q13/'Molar Masses'!H$3*'Molar Masses'!H$4</f>
        <v>0</v>
      </c>
      <c r="AU13">
        <f>R13/'Molar Masses'!I$3*'Molar Masses'!I$4</f>
        <v>7.7908725089890329E-2</v>
      </c>
      <c r="AV13">
        <f>S13/'Molar Masses'!J$3*'Molar Masses'!J$4</f>
        <v>0</v>
      </c>
      <c r="AW13">
        <f>T13/'Molar Masses'!K$3*'Molar Masses'!K$4</f>
        <v>1.3513468392891428E-3</v>
      </c>
      <c r="AX13">
        <f>U13/'Molar Masses'!L$3*'Molar Masses'!L$4</f>
        <v>1.4905630410286628E-3</v>
      </c>
      <c r="AY13">
        <f>V13/'Molar Masses'!M$3*'Molar Masses'!M$4</f>
        <v>7.3871466415326062E-4</v>
      </c>
      <c r="AZ13">
        <f t="shared" si="12"/>
        <v>1.8183404127902056</v>
      </c>
      <c r="BC13">
        <f t="shared" si="13"/>
        <v>8.06450386798333E-3</v>
      </c>
      <c r="BD13">
        <f t="shared" si="14"/>
        <v>0.22979672489810363</v>
      </c>
      <c r="BE13">
        <f t="shared" si="15"/>
        <v>0.46910641534516273</v>
      </c>
      <c r="BF13">
        <f t="shared" si="16"/>
        <v>0.22199820667502085</v>
      </c>
      <c r="BG13">
        <f t="shared" si="17"/>
        <v>4.249406734487495E-3</v>
      </c>
      <c r="BH13">
        <f t="shared" si="18"/>
        <v>2.1969509280240478E-2</v>
      </c>
      <c r="BI13">
        <f t="shared" si="19"/>
        <v>0</v>
      </c>
      <c r="BJ13">
        <f t="shared" si="20"/>
        <v>4.2846061464553276E-2</v>
      </c>
      <c r="BK13">
        <f t="shared" si="21"/>
        <v>0</v>
      </c>
      <c r="BL13">
        <f t="shared" si="22"/>
        <v>7.431759365758852E-4</v>
      </c>
      <c r="BM13">
        <f t="shared" si="23"/>
        <v>8.1973816923610286E-4</v>
      </c>
      <c r="BN13">
        <f t="shared" si="24"/>
        <v>4.0625762863605845E-4</v>
      </c>
      <c r="BO13">
        <f t="shared" si="25"/>
        <v>0.99999999999999989</v>
      </c>
      <c r="BP13" s="68">
        <f>(1.5-SUMPRODUCT(BC13:BN13,'Molar Masses'!$B$6:$M$6)) * 2</f>
        <v>2.1269853105465586E-2</v>
      </c>
      <c r="BR13">
        <f t="shared" si="2"/>
        <v>0.46910641534516273</v>
      </c>
      <c r="BS13">
        <f t="shared" si="3"/>
        <v>1.4522899494465341E-2</v>
      </c>
      <c r="BT13">
        <f t="shared" si="4"/>
        <v>4.249406734487495E-3</v>
      </c>
      <c r="BU13">
        <f t="shared" si="5"/>
        <v>1.4863518731517704E-3</v>
      </c>
      <c r="BV13">
        <f t="shared" si="6"/>
        <v>4.1397842227266397E-2</v>
      </c>
      <c r="BW13">
        <f t="shared" si="7"/>
        <v>3.4781557596569944E-2</v>
      </c>
      <c r="BY13">
        <f t="shared" si="8"/>
        <v>1.1952476809716006E-2</v>
      </c>
      <c r="BZ13">
        <f t="shared" si="9"/>
        <v>0.96619947813674789</v>
      </c>
      <c r="CB13">
        <f t="shared" si="10"/>
        <v>3.6326887449991033E-2</v>
      </c>
      <c r="CC13">
        <f t="shared" si="11"/>
        <v>0.18822042428929267</v>
      </c>
    </row>
    <row r="14" spans="1:81" x14ac:dyDescent="0.2">
      <c r="B14" s="19" t="s">
        <v>63</v>
      </c>
      <c r="C14" t="s">
        <v>51</v>
      </c>
      <c r="D14" t="s">
        <v>172</v>
      </c>
      <c r="F14" s="19"/>
      <c r="I14" t="s">
        <v>74</v>
      </c>
      <c r="J14" s="22">
        <v>43282</v>
      </c>
      <c r="K14" s="10">
        <v>0.47225333333333336</v>
      </c>
      <c r="L14" s="10">
        <v>17.121513333333333</v>
      </c>
      <c r="M14" s="10">
        <v>52.24239</v>
      </c>
      <c r="N14" s="10">
        <v>22.819366666666667</v>
      </c>
      <c r="O14" s="10">
        <v>0.59936666666666671</v>
      </c>
      <c r="P14" s="10">
        <v>2.7448266666666665</v>
      </c>
      <c r="Q14" s="10"/>
      <c r="R14" s="10">
        <v>3.9133366666666665</v>
      </c>
      <c r="S14" s="10"/>
      <c r="T14" s="10">
        <v>0.11109999999999999</v>
      </c>
      <c r="U14" s="10">
        <v>0.11193000000000002</v>
      </c>
      <c r="V14" s="10">
        <v>5.3760000000000002E-2</v>
      </c>
      <c r="W14" s="10">
        <v>100.18981666666667</v>
      </c>
      <c r="X14" s="10">
        <v>91.748451320962161</v>
      </c>
      <c r="Y14" s="10">
        <f t="shared" si="1"/>
        <v>9.3171939552324154</v>
      </c>
      <c r="AN14">
        <f>K14/'Molar Masses'!B$3*'Molar Masses'!B$4</f>
        <v>1.5239154891430327E-2</v>
      </c>
      <c r="AO14">
        <f>L14/'Molar Masses'!C$3*'Molar Masses'!C$4</f>
        <v>0.42480506677517421</v>
      </c>
      <c r="AP14">
        <f>M14/'Molar Masses'!D$3*'Molar Masses'!D$4</f>
        <v>0.86948487375237793</v>
      </c>
      <c r="AQ14">
        <f>N14/'Molar Masses'!E$3*'Molar Masses'!E$4</f>
        <v>0.40691174774813332</v>
      </c>
      <c r="AR14">
        <f>O14/'Molar Masses'!F$3*'Molar Masses'!F$4</f>
        <v>7.8869223852446428E-3</v>
      </c>
      <c r="AS14">
        <f>P14/'Molar Masses'!G$3*'Molar Masses'!G$4</f>
        <v>3.8204094661203156E-2</v>
      </c>
      <c r="AT14">
        <f>Q14/'Molar Masses'!H$3*'Molar Masses'!H$4</f>
        <v>0</v>
      </c>
      <c r="AU14">
        <f>R14/'Molar Masses'!I$3*'Molar Masses'!I$4</f>
        <v>7.6761230668478592E-2</v>
      </c>
      <c r="AV14">
        <f>S14/'Molar Masses'!J$3*'Molar Masses'!J$4</f>
        <v>0</v>
      </c>
      <c r="AW14">
        <f>T14/'Molar Masses'!K$3*'Molar Masses'!K$4</f>
        <v>1.3910800590989907E-3</v>
      </c>
      <c r="AX14">
        <f>U14/'Molar Masses'!L$3*'Molar Masses'!L$4</f>
        <v>1.5778700657199168E-3</v>
      </c>
      <c r="AY14">
        <f>V14/'Molar Masses'!M$3*'Molar Masses'!M$4</f>
        <v>7.1974808816914081E-4</v>
      </c>
      <c r="AZ14">
        <f t="shared" si="12"/>
        <v>1.8429817890950302</v>
      </c>
      <c r="BC14">
        <f t="shared" si="13"/>
        <v>8.2687495783196514E-3</v>
      </c>
      <c r="BD14">
        <f t="shared" si="14"/>
        <v>0.23049878695967402</v>
      </c>
      <c r="BE14">
        <f t="shared" si="15"/>
        <v>0.47178158726100383</v>
      </c>
      <c r="BF14">
        <f t="shared" si="16"/>
        <v>0.2207898906846722</v>
      </c>
      <c r="BG14">
        <f t="shared" si="17"/>
        <v>4.2794358750106818E-3</v>
      </c>
      <c r="BH14">
        <f t="shared" si="18"/>
        <v>2.072950198816817E-2</v>
      </c>
      <c r="BI14">
        <f t="shared" si="19"/>
        <v>0</v>
      </c>
      <c r="BJ14">
        <f t="shared" si="20"/>
        <v>4.1650563843157178E-2</v>
      </c>
      <c r="BK14">
        <f t="shared" si="21"/>
        <v>0</v>
      </c>
      <c r="BL14">
        <f t="shared" si="22"/>
        <v>7.5479859178752967E-4</v>
      </c>
      <c r="BM14">
        <f t="shared" si="23"/>
        <v>8.561506549094591E-4</v>
      </c>
      <c r="BN14">
        <f t="shared" si="24"/>
        <v>3.9053456329731981E-4</v>
      </c>
      <c r="BO14">
        <f t="shared" si="25"/>
        <v>0.99999999999999989</v>
      </c>
      <c r="BP14" s="68">
        <f>(1.5-SUMPRODUCT(BC14:BN14,'Molar Masses'!$B$6:$M$6)) * 2</f>
        <v>1.7265978154569428E-2</v>
      </c>
      <c r="BR14">
        <f t="shared" si="2"/>
        <v>0.47178158726100383</v>
      </c>
      <c r="BS14">
        <f t="shared" si="3"/>
        <v>1.3796390603125892E-2</v>
      </c>
      <c r="BT14">
        <f t="shared" si="4"/>
        <v>4.2794358750106818E-3</v>
      </c>
      <c r="BU14">
        <f t="shared" si="5"/>
        <v>1.5095971835750593E-3</v>
      </c>
      <c r="BV14">
        <f t="shared" si="6"/>
        <v>3.9859052859354704E-2</v>
      </c>
      <c r="BW14">
        <f t="shared" si="7"/>
        <v>3.3381814264837523E-2</v>
      </c>
      <c r="BY14">
        <f t="shared" si="8"/>
        <v>1.3432151104161009E-2</v>
      </c>
      <c r="BZ14">
        <f t="shared" si="9"/>
        <v>0.95698711329458264</v>
      </c>
      <c r="CB14">
        <f t="shared" si="10"/>
        <v>3.745076168423362E-2</v>
      </c>
      <c r="CC14">
        <f t="shared" si="11"/>
        <v>0.19852671405499195</v>
      </c>
    </row>
    <row r="15" spans="1:81" x14ac:dyDescent="0.2">
      <c r="B15" s="19" t="s">
        <v>64</v>
      </c>
      <c r="C15" t="s">
        <v>51</v>
      </c>
      <c r="D15" t="s">
        <v>172</v>
      </c>
      <c r="F15" s="19"/>
      <c r="I15" t="s">
        <v>74</v>
      </c>
      <c r="J15" s="22">
        <v>43282</v>
      </c>
      <c r="K15" s="10">
        <v>0.47176000000000001</v>
      </c>
      <c r="L15" s="10">
        <v>17.157730000000001</v>
      </c>
      <c r="M15" s="10">
        <v>52.85707</v>
      </c>
      <c r="N15" s="10">
        <v>22.765609999999999</v>
      </c>
      <c r="O15" s="10">
        <v>0.59294999999999998</v>
      </c>
      <c r="P15" s="10">
        <v>2.6994799999999999</v>
      </c>
      <c r="Q15" s="10"/>
      <c r="R15" s="10">
        <v>3.9238499999999998</v>
      </c>
      <c r="S15" s="10"/>
      <c r="T15" s="10">
        <v>0.11199000000000001</v>
      </c>
      <c r="U15" s="10">
        <v>8.5519999999999999E-2</v>
      </c>
      <c r="V15" s="10">
        <v>3.6859999999999997E-2</v>
      </c>
      <c r="W15" s="10">
        <v>100.7028</v>
      </c>
      <c r="X15" s="10">
        <v>91.889740361968251</v>
      </c>
      <c r="Y15" s="10">
        <f t="shared" si="1"/>
        <v>9.2042038648455495</v>
      </c>
      <c r="AN15">
        <f>K15/'Molar Masses'!B$3*'Molar Masses'!B$4</f>
        <v>1.5223235505479764E-2</v>
      </c>
      <c r="AO15">
        <f>L15/'Molar Masses'!C$3*'Molar Masses'!C$4</f>
        <v>0.42570364525957466</v>
      </c>
      <c r="AP15">
        <f>M15/'Molar Masses'!D$3*'Molar Masses'!D$4</f>
        <v>0.87971516685723228</v>
      </c>
      <c r="AQ15">
        <f>N15/'Molar Masses'!E$3*'Molar Masses'!E$4</f>
        <v>0.4059531664033495</v>
      </c>
      <c r="AR15">
        <f>O15/'Molar Masses'!F$3*'Molar Masses'!F$4</f>
        <v>7.8024870057240604E-3</v>
      </c>
      <c r="AS15">
        <f>P15/'Molar Masses'!G$3*'Molar Masses'!G$4</f>
        <v>3.7572933368964903E-2</v>
      </c>
      <c r="AT15">
        <f>Q15/'Molar Masses'!H$3*'Molar Masses'!H$4</f>
        <v>0</v>
      </c>
      <c r="AU15">
        <f>R15/'Molar Masses'!I$3*'Molar Masses'!I$4</f>
        <v>7.6967452742845124E-2</v>
      </c>
      <c r="AV15">
        <f>S15/'Molar Masses'!J$3*'Molar Masses'!J$4</f>
        <v>0</v>
      </c>
      <c r="AW15">
        <f>T15/'Molar Masses'!K$3*'Molar Masses'!K$4</f>
        <v>1.4022237247389379E-3</v>
      </c>
      <c r="AX15">
        <f>U15/'Molar Masses'!L$3*'Molar Masses'!L$4</f>
        <v>1.2055699814202381E-3</v>
      </c>
      <c r="AY15">
        <f>V15/'Molar Masses'!M$3*'Molar Masses'!M$4</f>
        <v>4.934879934879934E-4</v>
      </c>
      <c r="AZ15">
        <f t="shared" si="12"/>
        <v>1.8520393688428174</v>
      </c>
      <c r="BC15">
        <f t="shared" si="13"/>
        <v>8.2197148514134861E-3</v>
      </c>
      <c r="BD15">
        <f t="shared" si="14"/>
        <v>0.22985669334100647</v>
      </c>
      <c r="BE15">
        <f t="shared" si="15"/>
        <v>0.47499809218790623</v>
      </c>
      <c r="BF15">
        <f t="shared" si="16"/>
        <v>0.21919251460458708</v>
      </c>
      <c r="BG15">
        <f t="shared" si="17"/>
        <v>4.2129163866528249E-3</v>
      </c>
      <c r="BH15">
        <f t="shared" si="18"/>
        <v>2.0287329740966063E-2</v>
      </c>
      <c r="BI15">
        <f t="shared" si="19"/>
        <v>0</v>
      </c>
      <c r="BJ15">
        <f t="shared" si="20"/>
        <v>4.1558216330431233E-2</v>
      </c>
      <c r="BK15">
        <f t="shared" si="21"/>
        <v>0</v>
      </c>
      <c r="BL15">
        <f t="shared" si="22"/>
        <v>7.571241455925793E-4</v>
      </c>
      <c r="BM15">
        <f t="shared" si="23"/>
        <v>6.5094187612949972E-4</v>
      </c>
      <c r="BN15">
        <f t="shared" si="24"/>
        <v>2.6645653531454479E-4</v>
      </c>
      <c r="BO15">
        <f t="shared" si="25"/>
        <v>0.99999999999999989</v>
      </c>
      <c r="BP15" s="68">
        <f>(1.5-SUMPRODUCT(BC15:BN15,'Molar Masses'!$B$6:$M$6)) * 2</f>
        <v>1.0938149467331737E-2</v>
      </c>
      <c r="BR15">
        <f t="shared" si="2"/>
        <v>0.47499809218790623</v>
      </c>
      <c r="BS15">
        <f t="shared" si="3"/>
        <v>1.3805668400589881E-2</v>
      </c>
      <c r="BT15">
        <f t="shared" si="4"/>
        <v>4.2129163866528249E-3</v>
      </c>
      <c r="BU15">
        <f t="shared" si="5"/>
        <v>1.5142482911851586E-3</v>
      </c>
      <c r="BV15">
        <f t="shared" si="6"/>
        <v>3.9497697879881381E-2</v>
      </c>
      <c r="BW15">
        <f t="shared" si="7"/>
        <v>3.3338501479017749E-2</v>
      </c>
      <c r="BY15">
        <f t="shared" si="8"/>
        <v>1.6556308518337462E-2</v>
      </c>
      <c r="BZ15">
        <f t="shared" si="9"/>
        <v>0.95041850607430844</v>
      </c>
      <c r="CB15">
        <f t="shared" si="10"/>
        <v>3.7499979715281163E-2</v>
      </c>
      <c r="CC15">
        <f t="shared" si="11"/>
        <v>0.19778796053368042</v>
      </c>
    </row>
    <row r="16" spans="1:81" x14ac:dyDescent="0.2">
      <c r="B16" s="18" t="s">
        <v>78</v>
      </c>
      <c r="C16" t="s">
        <v>51</v>
      </c>
      <c r="D16" t="s">
        <v>84</v>
      </c>
      <c r="F16" s="18"/>
      <c r="I16" t="s">
        <v>74</v>
      </c>
      <c r="J16" s="22">
        <v>43282</v>
      </c>
      <c r="K16" s="10">
        <v>0.45744571428571434</v>
      </c>
      <c r="L16" s="10">
        <v>16.971414285714285</v>
      </c>
      <c r="M16" s="10">
        <v>52.80189</v>
      </c>
      <c r="N16" s="10">
        <v>22.853267142857142</v>
      </c>
      <c r="O16" s="10">
        <v>0.5457871428571428</v>
      </c>
      <c r="P16" s="10">
        <v>2.7401214285714284</v>
      </c>
      <c r="Q16" s="10"/>
      <c r="R16" s="10">
        <v>3.9094814285714286</v>
      </c>
      <c r="S16" s="10"/>
      <c r="T16" s="10">
        <v>0.11012857142857144</v>
      </c>
      <c r="U16" s="10">
        <v>8.905571428571428E-2</v>
      </c>
      <c r="V16" s="10">
        <v>4.9614285714285715E-2</v>
      </c>
      <c r="W16" s="10">
        <v>100.52820285714287</v>
      </c>
      <c r="X16" s="10">
        <v>91.693826322663966</v>
      </c>
      <c r="Y16" s="10">
        <f t="shared" si="1"/>
        <v>8.5632701229840578</v>
      </c>
      <c r="AN16">
        <f>K16/'Molar Masses'!B$3*'Molar Masses'!B$4</f>
        <v>1.4761327453671015E-2</v>
      </c>
      <c r="AO16">
        <f>L16/'Molar Masses'!C$3*'Molar Masses'!C$4</f>
        <v>0.42108093125599899</v>
      </c>
      <c r="AP16">
        <f>M16/'Molar Masses'!D$3*'Molar Masses'!D$4</f>
        <v>0.87879679050933446</v>
      </c>
      <c r="AQ16">
        <f>N16/'Molar Masses'!E$3*'Molar Masses'!E$4</f>
        <v>0.40751625628764115</v>
      </c>
      <c r="AR16">
        <f>O16/'Molar Masses'!F$3*'Molar Masses'!F$4</f>
        <v>7.1818822666904767E-3</v>
      </c>
      <c r="AS16">
        <f>P16/'Molar Masses'!G$3*'Molar Masses'!G$4</f>
        <v>3.8138604419587177E-2</v>
      </c>
      <c r="AT16">
        <f>Q16/'Molar Masses'!H$3*'Molar Masses'!H$4</f>
        <v>0</v>
      </c>
      <c r="AU16">
        <f>R16/'Molar Masses'!I$3*'Molar Masses'!I$4</f>
        <v>7.668560905809399E-2</v>
      </c>
      <c r="AV16">
        <f>S16/'Molar Masses'!J$3*'Molar Masses'!J$4</f>
        <v>0</v>
      </c>
      <c r="AW16">
        <f>T16/'Molar Masses'!K$3*'Molar Masses'!K$4</f>
        <v>1.3789168285449557E-3</v>
      </c>
      <c r="AX16">
        <f>U16/'Molar Masses'!L$3*'Molar Masses'!L$4</f>
        <v>1.2554127200280006E-3</v>
      </c>
      <c r="AY16">
        <f>V16/'Molar Masses'!M$3*'Molar Masses'!M$4</f>
        <v>6.6424455522199883E-4</v>
      </c>
      <c r="AZ16">
        <f t="shared" si="12"/>
        <v>1.8474599753548124</v>
      </c>
      <c r="BC16">
        <f t="shared" si="13"/>
        <v>7.9900661722514671E-3</v>
      </c>
      <c r="BD16">
        <f t="shared" si="14"/>
        <v>0.22792425106537348</v>
      </c>
      <c r="BE16">
        <f t="shared" si="15"/>
        <v>0.47567839208021695</v>
      </c>
      <c r="BF16">
        <f t="shared" si="16"/>
        <v>0.22058191339673053</v>
      </c>
      <c r="BG16">
        <f t="shared" si="17"/>
        <v>3.8874359187733775E-3</v>
      </c>
      <c r="BH16">
        <f t="shared" si="18"/>
        <v>2.0643805510461733E-2</v>
      </c>
      <c r="BI16">
        <f t="shared" si="19"/>
        <v>0</v>
      </c>
      <c r="BJ16">
        <f t="shared" si="20"/>
        <v>4.1508671408898155E-2</v>
      </c>
      <c r="BK16">
        <f t="shared" si="21"/>
        <v>0</v>
      </c>
      <c r="BL16">
        <f t="shared" si="22"/>
        <v>7.4638522454600344E-4</v>
      </c>
      <c r="BM16">
        <f t="shared" si="23"/>
        <v>6.7953446178821452E-4</v>
      </c>
      <c r="BN16">
        <f t="shared" si="24"/>
        <v>3.5954476095993791E-4</v>
      </c>
      <c r="BO16">
        <f t="shared" si="25"/>
        <v>0.99999999999999978</v>
      </c>
      <c r="BP16" s="68">
        <f>(1.5-SUMPRODUCT(BC16:BN16,'Molar Masses'!$B$6:$M$6)) * 2</f>
        <v>9.7444042350542937E-3</v>
      </c>
      <c r="BR16">
        <f t="shared" si="2"/>
        <v>0.47567839208021695</v>
      </c>
      <c r="BS16">
        <f t="shared" si="3"/>
        <v>1.4069199434390651E-2</v>
      </c>
      <c r="BT16">
        <f t="shared" si="4"/>
        <v>3.8874359187733775E-3</v>
      </c>
      <c r="BU16">
        <f t="shared" si="5"/>
        <v>1.4927704490920069E-3</v>
      </c>
      <c r="BV16">
        <f t="shared" si="6"/>
        <v>3.9281587269864179E-2</v>
      </c>
      <c r="BW16">
        <f t="shared" si="7"/>
        <v>3.3518605236646688E-2</v>
      </c>
      <c r="BY16">
        <f t="shared" si="8"/>
        <v>1.7187063489115105E-2</v>
      </c>
      <c r="BZ16">
        <f t="shared" si="9"/>
        <v>0.94634653282213799</v>
      </c>
      <c r="CB16">
        <f t="shared" si="10"/>
        <v>3.6222671429460437E-2</v>
      </c>
      <c r="CC16">
        <f t="shared" si="11"/>
        <v>0.19249149397103199</v>
      </c>
    </row>
    <row r="17" spans="1:81" x14ac:dyDescent="0.2">
      <c r="B17" s="19" t="s">
        <v>65</v>
      </c>
      <c r="C17" t="s">
        <v>51</v>
      </c>
      <c r="D17" t="s">
        <v>172</v>
      </c>
      <c r="F17" s="19"/>
      <c r="I17" t="s">
        <v>74</v>
      </c>
      <c r="J17" s="22">
        <v>43282</v>
      </c>
      <c r="K17" s="10">
        <v>0.44823333333333332</v>
      </c>
      <c r="L17" s="10">
        <v>16.687283333333337</v>
      </c>
      <c r="M17" s="10">
        <v>52.95176</v>
      </c>
      <c r="N17" s="10">
        <v>22.770446666666668</v>
      </c>
      <c r="O17" s="10">
        <v>0.5668966666666666</v>
      </c>
      <c r="P17" s="10">
        <v>2.7147733333333335</v>
      </c>
      <c r="Q17" s="10"/>
      <c r="R17" s="10">
        <v>3.9250033333333332</v>
      </c>
      <c r="S17" s="10"/>
      <c r="T17" s="10">
        <v>0.1065</v>
      </c>
      <c r="U17" s="10">
        <v>8.1459999999999991E-2</v>
      </c>
      <c r="V17" s="10">
        <v>6.0373333333333334E-2</v>
      </c>
      <c r="W17" s="10">
        <v>100.31274000000001</v>
      </c>
      <c r="X17" s="10">
        <v>91.636605123593213</v>
      </c>
      <c r="Y17" s="10">
        <f t="shared" si="1"/>
        <v>8.8331505393577672</v>
      </c>
      <c r="AN17">
        <f>K17/'Molar Masses'!B$3*'Molar Masses'!B$4</f>
        <v>1.4464052897107737E-2</v>
      </c>
      <c r="AO17">
        <f>L17/'Molar Masses'!C$3*'Molar Masses'!C$4</f>
        <v>0.41403130510151093</v>
      </c>
      <c r="AP17">
        <f>M17/'Molar Masses'!D$3*'Molar Masses'!D$4</f>
        <v>0.88129111931070181</v>
      </c>
      <c r="AQ17">
        <f>N17/'Molar Masses'!E$3*'Molar Masses'!E$4</f>
        <v>0.406039413165381</v>
      </c>
      <c r="AR17">
        <f>O17/'Molar Masses'!F$3*'Molar Masses'!F$4</f>
        <v>7.4596574336030863E-3</v>
      </c>
      <c r="AS17">
        <f>P17/'Molar Masses'!G$3*'Molar Masses'!G$4</f>
        <v>3.7785794880931173E-2</v>
      </c>
      <c r="AT17">
        <f>Q17/'Molar Masses'!H$3*'Molar Masses'!H$4</f>
        <v>0</v>
      </c>
      <c r="AU17">
        <f>R17/'Molar Masses'!I$3*'Molar Masses'!I$4</f>
        <v>7.6990075709785777E-2</v>
      </c>
      <c r="AV17">
        <f>S17/'Molar Masses'!J$3*'Molar Masses'!J$4</f>
        <v>0</v>
      </c>
      <c r="AW17">
        <f>T17/'Molar Masses'!K$3*'Molar Masses'!K$4</f>
        <v>1.3334835850048832E-3</v>
      </c>
      <c r="AX17">
        <f>U17/'Molar Masses'!L$3*'Molar Masses'!L$4</f>
        <v>1.1483364205623549E-3</v>
      </c>
      <c r="AY17">
        <f>V17/'Molar Masses'!M$3*'Molar Masses'!M$4</f>
        <v>8.082885275867732E-4</v>
      </c>
      <c r="AZ17">
        <f t="shared" si="12"/>
        <v>1.8413515270321756</v>
      </c>
      <c r="BC17">
        <f t="shared" si="13"/>
        <v>7.8551285209621964E-3</v>
      </c>
      <c r="BD17">
        <f t="shared" si="14"/>
        <v>0.22485185420777951</v>
      </c>
      <c r="BE17">
        <f t="shared" si="15"/>
        <v>0.47861101282009699</v>
      </c>
      <c r="BF17">
        <f t="shared" si="16"/>
        <v>0.22051162268826571</v>
      </c>
      <c r="BG17">
        <f t="shared" si="17"/>
        <v>4.0511859490655186E-3</v>
      </c>
      <c r="BH17">
        <f t="shared" si="18"/>
        <v>2.0520685119713649E-2</v>
      </c>
      <c r="BI17">
        <f t="shared" si="19"/>
        <v>0</v>
      </c>
      <c r="BJ17">
        <f t="shared" si="20"/>
        <v>4.1811720673387995E-2</v>
      </c>
      <c r="BK17">
        <f t="shared" si="21"/>
        <v>0</v>
      </c>
      <c r="BL17">
        <f t="shared" si="22"/>
        <v>7.2418740551628629E-4</v>
      </c>
      <c r="BM17">
        <f t="shared" si="23"/>
        <v>6.2363780283344503E-4</v>
      </c>
      <c r="BN17">
        <f t="shared" si="24"/>
        <v>4.3896481237862479E-4</v>
      </c>
      <c r="BO17">
        <f t="shared" si="25"/>
        <v>0.99999999999999989</v>
      </c>
      <c r="BP17" s="68">
        <f>(1.5-SUMPRODUCT(BC17:BN17,'Molar Masses'!$B$6:$M$6)) * 2</f>
        <v>3.3218214472823249E-3</v>
      </c>
      <c r="BR17">
        <f t="shared" si="2"/>
        <v>0.47861101282009699</v>
      </c>
      <c r="BS17">
        <f t="shared" si="3"/>
        <v>1.4228515696163853E-2</v>
      </c>
      <c r="BT17">
        <f t="shared" si="4"/>
        <v>4.0511859490655186E-3</v>
      </c>
      <c r="BU17">
        <f t="shared" si="5"/>
        <v>1.4483748110325726E-3</v>
      </c>
      <c r="BV17">
        <f t="shared" si="6"/>
        <v>3.9587656037396543E-2</v>
      </c>
      <c r="BW17">
        <f t="shared" si="7"/>
        <v>3.3956592152425802E-2</v>
      </c>
      <c r="BY17">
        <f t="shared" si="8"/>
        <v>2.0422733493484987E-2</v>
      </c>
      <c r="BZ17">
        <f t="shared" si="9"/>
        <v>0.94680762713965494</v>
      </c>
      <c r="CB17">
        <f t="shared" si="10"/>
        <v>3.5622287955618941E-2</v>
      </c>
      <c r="CC17">
        <f t="shared" si="11"/>
        <v>0.1878690566772529</v>
      </c>
    </row>
    <row r="18" spans="1:81" x14ac:dyDescent="0.2">
      <c r="B18" s="19" t="s">
        <v>66</v>
      </c>
      <c r="C18" t="s">
        <v>51</v>
      </c>
      <c r="D18" t="s">
        <v>172</v>
      </c>
      <c r="F18" s="19"/>
      <c r="I18" t="s">
        <v>74</v>
      </c>
      <c r="J18" s="22">
        <v>43282</v>
      </c>
      <c r="K18" s="10">
        <v>0.46082666666666666</v>
      </c>
      <c r="L18" s="10">
        <v>17.234863333333333</v>
      </c>
      <c r="M18" s="10">
        <v>52.789956666666662</v>
      </c>
      <c r="N18" s="10">
        <v>22.945130000000002</v>
      </c>
      <c r="O18" s="10">
        <v>0.50548333333333328</v>
      </c>
      <c r="P18" s="10">
        <v>2.7244666666666664</v>
      </c>
      <c r="Q18" s="10"/>
      <c r="R18" s="10">
        <v>3.8829966666666671</v>
      </c>
      <c r="S18" s="10"/>
      <c r="T18" s="10">
        <v>0.10978666666666666</v>
      </c>
      <c r="U18" s="10">
        <v>9.6693333333333339E-2</v>
      </c>
      <c r="V18" s="10">
        <v>3.7920000000000002E-2</v>
      </c>
      <c r="W18" s="10">
        <v>100.78809999999999</v>
      </c>
      <c r="X18" s="10">
        <v>91.854625831382634</v>
      </c>
      <c r="Y18" s="10">
        <f t="shared" si="1"/>
        <v>8.0314502403714592</v>
      </c>
      <c r="AN18">
        <f>K18/'Molar Masses'!B$3*'Molar Masses'!B$4</f>
        <v>1.4870427492521383E-2</v>
      </c>
      <c r="AO18">
        <f>L18/'Molar Masses'!C$3*'Molar Masses'!C$4</f>
        <v>0.42761741480665466</v>
      </c>
      <c r="AP18">
        <f>M18/'Molar Masses'!D$3*'Molar Masses'!D$4</f>
        <v>0.87859818066727358</v>
      </c>
      <c r="AQ18">
        <f>N18/'Molar Masses'!E$3*'Molar Masses'!E$4</f>
        <v>0.40915434187954941</v>
      </c>
      <c r="AR18">
        <f>O18/'Molar Masses'!F$3*'Molar Masses'!F$4</f>
        <v>6.6515340921551843E-3</v>
      </c>
      <c r="AS18">
        <f>P18/'Molar Masses'!G$3*'Molar Masses'!G$4</f>
        <v>3.7920712334461662E-2</v>
      </c>
      <c r="AT18">
        <f>Q18/'Molar Masses'!H$3*'Molar Masses'!H$4</f>
        <v>0</v>
      </c>
      <c r="AU18">
        <f>R18/'Molar Masses'!I$3*'Molar Masses'!I$4</f>
        <v>7.6166102792484897E-2</v>
      </c>
      <c r="AV18">
        <f>S18/'Molar Masses'!J$3*'Molar Masses'!J$4</f>
        <v>0</v>
      </c>
      <c r="AW18">
        <f>T18/'Molar Masses'!K$3*'Molar Masses'!K$4</f>
        <v>1.3746358483793686E-3</v>
      </c>
      <c r="AX18">
        <f>U18/'Molar Masses'!L$3*'Molar Masses'!L$4</f>
        <v>1.3630797482475159E-3</v>
      </c>
      <c r="AY18">
        <f>V18/'Molar Masses'!M$3*'Molar Masses'!M$4</f>
        <v>5.0767945504787615E-4</v>
      </c>
      <c r="AZ18">
        <f t="shared" si="12"/>
        <v>1.8542241091167753</v>
      </c>
      <c r="BC18">
        <f t="shared" si="13"/>
        <v>8.0197573849930311E-3</v>
      </c>
      <c r="BD18">
        <f t="shared" si="14"/>
        <v>0.23061797800177572</v>
      </c>
      <c r="BE18">
        <f t="shared" si="15"/>
        <v>0.4738360246463289</v>
      </c>
      <c r="BF18">
        <f t="shared" si="16"/>
        <v>0.22066067411583942</v>
      </c>
      <c r="BG18">
        <f t="shared" si="17"/>
        <v>3.5872330962860347E-3</v>
      </c>
      <c r="BH18">
        <f t="shared" si="18"/>
        <v>2.0450986559830936E-2</v>
      </c>
      <c r="BI18">
        <f t="shared" si="19"/>
        <v>0</v>
      </c>
      <c r="BJ18">
        <f t="shared" si="20"/>
        <v>4.1077074997566063E-2</v>
      </c>
      <c r="BK18">
        <f t="shared" si="21"/>
        <v>0</v>
      </c>
      <c r="BL18">
        <f t="shared" si="22"/>
        <v>7.4135367004485265E-4</v>
      </c>
      <c r="BM18">
        <f t="shared" si="23"/>
        <v>7.3512135968116239E-4</v>
      </c>
      <c r="BN18">
        <f t="shared" si="24"/>
        <v>2.7379616765402736E-4</v>
      </c>
      <c r="BO18">
        <f t="shared" si="25"/>
        <v>1.0000000000000002</v>
      </c>
      <c r="BP18" s="68">
        <f>(1.5-SUMPRODUCT(BC18:BN18,'Molar Masses'!$B$6:$M$6)) * 2</f>
        <v>1.4200692658393077E-2</v>
      </c>
      <c r="BR18">
        <f t="shared" si="2"/>
        <v>0.4738360246463289</v>
      </c>
      <c r="BS18">
        <f t="shared" si="3"/>
        <v>1.3993688588098645E-2</v>
      </c>
      <c r="BT18">
        <f t="shared" si="4"/>
        <v>3.5872330962860347E-3</v>
      </c>
      <c r="BU18">
        <f t="shared" si="5"/>
        <v>1.4827073400897053E-3</v>
      </c>
      <c r="BV18">
        <f t="shared" si="6"/>
        <v>3.8676491010899677E-2</v>
      </c>
      <c r="BW18">
        <f t="shared" si="7"/>
        <v>3.305731761257303E-2</v>
      </c>
      <c r="BY18">
        <f t="shared" si="8"/>
        <v>1.4913099643894964E-2</v>
      </c>
      <c r="BZ18">
        <f t="shared" si="9"/>
        <v>0.94155903294456511</v>
      </c>
      <c r="CB18">
        <f t="shared" si="10"/>
        <v>3.6344298399011182E-2</v>
      </c>
      <c r="CC18">
        <f t="shared" si="11"/>
        <v>0.19523681726287048</v>
      </c>
    </row>
    <row r="19" spans="1:81" x14ac:dyDescent="0.2">
      <c r="B19" s="19" t="s">
        <v>67</v>
      </c>
      <c r="C19" t="s">
        <v>51</v>
      </c>
      <c r="D19" t="s">
        <v>172</v>
      </c>
      <c r="F19" s="19"/>
      <c r="I19" t="s">
        <v>74</v>
      </c>
      <c r="J19" s="22">
        <v>43282</v>
      </c>
      <c r="K19" s="10">
        <v>0.47493999999999997</v>
      </c>
      <c r="L19" s="10">
        <v>17.033460000000002</v>
      </c>
      <c r="M19" s="10">
        <v>52.388080000000002</v>
      </c>
      <c r="N19" s="10">
        <v>22.826139999999999</v>
      </c>
      <c r="O19" s="10">
        <v>0.60336999999999996</v>
      </c>
      <c r="P19" s="10">
        <v>2.86313</v>
      </c>
      <c r="Q19" s="10"/>
      <c r="R19" s="10">
        <v>3.9423699999999999</v>
      </c>
      <c r="S19" s="10"/>
      <c r="T19" s="10">
        <v>0.12204</v>
      </c>
      <c r="U19" s="10">
        <v>8.8929999999999995E-2</v>
      </c>
      <c r="V19" s="10">
        <v>5.2420000000000001E-2</v>
      </c>
      <c r="W19" s="10">
        <v>100.39490000000001</v>
      </c>
      <c r="X19" s="10">
        <v>91.38309139372015</v>
      </c>
      <c r="Y19" s="10">
        <f t="shared" si="1"/>
        <v>9.3109889142422979</v>
      </c>
      <c r="AN19">
        <f>K19/'Molar Masses'!B$3*'Molar Masses'!B$4</f>
        <v>1.5325851006809731E-2</v>
      </c>
      <c r="AO19">
        <f>L19/'Molar Masses'!C$3*'Molar Masses'!C$4</f>
        <v>0.4226203590674964</v>
      </c>
      <c r="AP19">
        <f>M19/'Molar Masses'!D$3*'Molar Masses'!D$4</f>
        <v>0.8719096336314146</v>
      </c>
      <c r="AQ19">
        <f>N19/'Molar Masses'!E$3*'Molar Masses'!E$4</f>
        <v>0.40703252887869695</v>
      </c>
      <c r="AR19">
        <f>O19/'Molar Masses'!F$3*'Molar Masses'!F$4</f>
        <v>7.9396012895585222E-3</v>
      </c>
      <c r="AS19">
        <f>P19/'Molar Masses'!G$3*'Molar Masses'!G$4</f>
        <v>3.9850709290931763E-2</v>
      </c>
      <c r="AT19">
        <f>Q19/'Molar Masses'!H$3*'Molar Masses'!H$4</f>
        <v>0</v>
      </c>
      <c r="AU19">
        <f>R19/'Molar Masses'!I$3*'Molar Masses'!I$4</f>
        <v>7.7330727899845894E-2</v>
      </c>
      <c r="AV19">
        <f>S19/'Molar Masses'!J$3*'Molar Masses'!J$4</f>
        <v>0</v>
      </c>
      <c r="AW19">
        <f>T19/'Molar Masses'!K$3*'Molar Masses'!K$4</f>
        <v>1.5280594996619336E-3</v>
      </c>
      <c r="AX19">
        <f>U19/'Molar Masses'!L$3*'Molar Masses'!L$4</f>
        <v>1.2536405337663912E-3</v>
      </c>
      <c r="AY19">
        <f>V19/'Molar Masses'!M$3*'Molar Masses'!M$4</f>
        <v>7.0180793865004391E-4</v>
      </c>
      <c r="AZ19">
        <f t="shared" si="12"/>
        <v>1.8454929190368319</v>
      </c>
      <c r="BC19">
        <f t="shared" si="13"/>
        <v>8.3044756491443689E-3</v>
      </c>
      <c r="BD19">
        <f t="shared" si="14"/>
        <v>0.22900134414390666</v>
      </c>
      <c r="BE19">
        <f t="shared" si="15"/>
        <v>0.47245352427928405</v>
      </c>
      <c r="BF19">
        <f t="shared" si="16"/>
        <v>0.22055491228388371</v>
      </c>
      <c r="BG19">
        <f t="shared" si="17"/>
        <v>4.3021575469941236E-3</v>
      </c>
      <c r="BH19">
        <f t="shared" si="18"/>
        <v>2.1593531397416557E-2</v>
      </c>
      <c r="BI19">
        <f t="shared" si="19"/>
        <v>0</v>
      </c>
      <c r="BJ19">
        <f t="shared" si="20"/>
        <v>4.1902478791522549E-2</v>
      </c>
      <c r="BK19">
        <f t="shared" si="21"/>
        <v>0</v>
      </c>
      <c r="BL19">
        <f t="shared" si="22"/>
        <v>8.2799531978666827E-4</v>
      </c>
      <c r="BM19">
        <f t="shared" si="23"/>
        <v>6.7929847946567566E-4</v>
      </c>
      <c r="BN19">
        <f t="shared" si="24"/>
        <v>3.802821085958539E-4</v>
      </c>
      <c r="BO19">
        <f t="shared" si="25"/>
        <v>1.0000000000000002</v>
      </c>
      <c r="BP19" s="68">
        <f>(1.5-SUMPRODUCT(BC19:BN19,'Molar Masses'!$B$6:$M$6)) * 2</f>
        <v>1.5536800112485594E-2</v>
      </c>
      <c r="BR19">
        <f t="shared" si="2"/>
        <v>0.47245352427928405</v>
      </c>
      <c r="BS19">
        <f t="shared" si="3"/>
        <v>1.381992747790536E-2</v>
      </c>
      <c r="BT19">
        <f t="shared" si="4"/>
        <v>4.3021575469941236E-3</v>
      </c>
      <c r="BU19">
        <f t="shared" si="5"/>
        <v>1.6559906395733365E-3</v>
      </c>
      <c r="BV19">
        <f t="shared" si="6"/>
        <v>4.0180426585234873E-2</v>
      </c>
      <c r="BW19">
        <f t="shared" si="7"/>
        <v>3.359800314237818E-2</v>
      </c>
      <c r="BY19">
        <f t="shared" si="8"/>
        <v>1.4356003070806603E-2</v>
      </c>
      <c r="BZ19">
        <f t="shared" si="9"/>
        <v>0.9589033332644733</v>
      </c>
      <c r="CB19">
        <f t="shared" si="10"/>
        <v>3.7652644246959216E-2</v>
      </c>
      <c r="CC19">
        <f t="shared" si="11"/>
        <v>0.19818578491410105</v>
      </c>
    </row>
    <row r="20" spans="1:81" x14ac:dyDescent="0.2">
      <c r="B20" s="20" t="s">
        <v>77</v>
      </c>
      <c r="C20" t="s">
        <v>51</v>
      </c>
      <c r="D20" t="s">
        <v>84</v>
      </c>
      <c r="F20" s="20"/>
      <c r="I20" t="s">
        <v>74</v>
      </c>
      <c r="J20" s="22">
        <v>43282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 t="e">
        <f t="shared" si="1"/>
        <v>#DIV/0!</v>
      </c>
      <c r="AN20">
        <f>K20/'Molar Masses'!B$3*'Molar Masses'!B$4</f>
        <v>0</v>
      </c>
      <c r="AO20">
        <f>L20/'Molar Masses'!C$3*'Molar Masses'!C$4</f>
        <v>0</v>
      </c>
      <c r="AP20">
        <f>M20/'Molar Masses'!D$3*'Molar Masses'!D$4</f>
        <v>0</v>
      </c>
      <c r="AQ20">
        <f>N20/'Molar Masses'!E$3*'Molar Masses'!E$4</f>
        <v>0</v>
      </c>
      <c r="AR20">
        <f>O20/'Molar Masses'!F$3*'Molar Masses'!F$4</f>
        <v>0</v>
      </c>
      <c r="AS20">
        <f>P20/'Molar Masses'!G$3*'Molar Masses'!G$4</f>
        <v>0</v>
      </c>
      <c r="AT20">
        <f>Q20/'Molar Masses'!H$3*'Molar Masses'!H$4</f>
        <v>0</v>
      </c>
      <c r="AU20">
        <f>R20/'Molar Masses'!I$3*'Molar Masses'!I$4</f>
        <v>0</v>
      </c>
      <c r="AV20">
        <f>S20/'Molar Masses'!J$3*'Molar Masses'!J$4</f>
        <v>0</v>
      </c>
      <c r="AW20">
        <f>T20/'Molar Masses'!K$3*'Molar Masses'!K$4</f>
        <v>0</v>
      </c>
      <c r="AX20">
        <f>U20/'Molar Masses'!L$3*'Molar Masses'!L$4</f>
        <v>0</v>
      </c>
      <c r="AY20">
        <f>V20/'Molar Masses'!M$3*'Molar Masses'!M$4</f>
        <v>0</v>
      </c>
      <c r="AZ20">
        <f t="shared" si="12"/>
        <v>0</v>
      </c>
      <c r="BW20">
        <f t="shared" si="7"/>
        <v>0</v>
      </c>
      <c r="BZ20" t="e">
        <f t="shared" si="9"/>
        <v>#DIV/0!</v>
      </c>
      <c r="CB20" t="e">
        <f t="shared" si="10"/>
        <v>#DIV/0!</v>
      </c>
      <c r="CC20" t="e">
        <f t="shared" si="11"/>
        <v>#DIV/0!</v>
      </c>
    </row>
    <row r="21" spans="1:81" x14ac:dyDescent="0.2">
      <c r="B21" s="19" t="s">
        <v>68</v>
      </c>
      <c r="C21" t="s">
        <v>51</v>
      </c>
      <c r="D21" t="s">
        <v>171</v>
      </c>
      <c r="F21" s="19"/>
      <c r="I21" t="s">
        <v>74</v>
      </c>
      <c r="J21" s="22">
        <v>43282</v>
      </c>
      <c r="K21" s="10">
        <v>0.51019000000000003</v>
      </c>
      <c r="L21" s="10">
        <v>17.203173333333336</v>
      </c>
      <c r="M21" s="10">
        <v>51.504406666666661</v>
      </c>
      <c r="N21" s="10">
        <v>22.55198</v>
      </c>
      <c r="O21" s="10">
        <v>0.62419999999999998</v>
      </c>
      <c r="P21" s="10">
        <v>2.7860633333333333</v>
      </c>
      <c r="Q21" s="10"/>
      <c r="R21" s="10">
        <v>3.9784233333333332</v>
      </c>
      <c r="S21" s="10"/>
      <c r="T21" s="10">
        <v>0.11279</v>
      </c>
      <c r="U21" s="10">
        <v>9.2330000000000009E-2</v>
      </c>
      <c r="V21" s="10">
        <v>5.3979999999999993E-2</v>
      </c>
      <c r="W21" s="10">
        <v>99.417550000000006</v>
      </c>
      <c r="X21" s="10">
        <v>91.671360336853795</v>
      </c>
      <c r="Y21" s="10">
        <f t="shared" si="1"/>
        <v>9.5228410965496995</v>
      </c>
      <c r="AN21">
        <f>K21/'Molar Masses'!B$3*'Molar Masses'!B$4</f>
        <v>1.6463334158344754E-2</v>
      </c>
      <c r="AO21">
        <f>L21/'Molar Masses'!C$3*'Molar Masses'!C$4</f>
        <v>0.42683114829480989</v>
      </c>
      <c r="AP21">
        <f>M21/'Molar Masses'!D$3*'Molar Masses'!D$4</f>
        <v>0.85720240839398409</v>
      </c>
      <c r="AQ21">
        <f>N21/'Molar Masses'!E$3*'Molar Masses'!E$4</f>
        <v>0.40214374618843995</v>
      </c>
      <c r="AR21">
        <f>O21/'Molar Masses'!F$3*'Molar Masses'!F$4</f>
        <v>8.2136982696230012E-3</v>
      </c>
      <c r="AS21">
        <f>P21/'Molar Masses'!G$3*'Molar Masses'!G$4</f>
        <v>3.8778050581982304E-2</v>
      </c>
      <c r="AT21">
        <f>Q21/'Molar Masses'!H$3*'Molar Masses'!H$4</f>
        <v>0</v>
      </c>
      <c r="AU21">
        <f>R21/'Molar Masses'!I$3*'Molar Masses'!I$4</f>
        <v>7.8037924461782607E-2</v>
      </c>
      <c r="AV21">
        <f>S21/'Molar Masses'!J$3*'Molar Masses'!J$4</f>
        <v>0</v>
      </c>
      <c r="AW21">
        <f>T21/'Molar Masses'!K$3*'Molar Masses'!K$4</f>
        <v>1.4122405028422608E-3</v>
      </c>
      <c r="AX21">
        <f>U21/'Molar Masses'!L$3*'Molar Masses'!L$4</f>
        <v>1.3015701167508255E-3</v>
      </c>
      <c r="AY21">
        <f>V21/'Molar Masses'!M$3*'Molar Masses'!M$4</f>
        <v>7.2269348585138045E-4</v>
      </c>
      <c r="AZ21">
        <f t="shared" si="12"/>
        <v>1.8311068144544111</v>
      </c>
      <c r="BC21">
        <f t="shared" si="13"/>
        <v>8.9909196057741166E-3</v>
      </c>
      <c r="BD21">
        <f t="shared" si="14"/>
        <v>0.23310008183328546</v>
      </c>
      <c r="BE21">
        <f t="shared" si="15"/>
        <v>0.46813348168844671</v>
      </c>
      <c r="BF21">
        <f t="shared" si="16"/>
        <v>0.21961785244530424</v>
      </c>
      <c r="BG21">
        <f t="shared" si="17"/>
        <v>4.4856467163933962E-3</v>
      </c>
      <c r="BH21">
        <f t="shared" si="18"/>
        <v>2.1177383141101163E-2</v>
      </c>
      <c r="BI21">
        <f t="shared" si="19"/>
        <v>0</v>
      </c>
      <c r="BJ21">
        <f t="shared" si="20"/>
        <v>4.2617898554997438E-2</v>
      </c>
      <c r="BK21">
        <f t="shared" si="21"/>
        <v>0</v>
      </c>
      <c r="BL21">
        <f t="shared" si="22"/>
        <v>7.712496571441388E-4</v>
      </c>
      <c r="BM21">
        <f t="shared" si="23"/>
        <v>7.1081059088223418E-4</v>
      </c>
      <c r="BN21">
        <f t="shared" si="24"/>
        <v>3.946757666710509E-4</v>
      </c>
      <c r="BO21">
        <f t="shared" si="25"/>
        <v>0.99999999999999989</v>
      </c>
      <c r="BP21" s="68">
        <f>(1.5-SUMPRODUCT(BC21:BN21,'Molar Masses'!$B$6:$M$6)) * 2</f>
        <v>2.4077911643201944E-2</v>
      </c>
      <c r="BR21">
        <f t="shared" si="2"/>
        <v>0.46813348168844671</v>
      </c>
      <c r="BS21">
        <f t="shared" si="3"/>
        <v>1.3799416459270825E-2</v>
      </c>
      <c r="BT21">
        <f t="shared" si="4"/>
        <v>4.4856467163933962E-3</v>
      </c>
      <c r="BU21">
        <f t="shared" si="5"/>
        <v>1.5424993142882776E-3</v>
      </c>
      <c r="BV21">
        <f t="shared" si="6"/>
        <v>4.0633494674430434E-2</v>
      </c>
      <c r="BW21">
        <f t="shared" si="7"/>
        <v>3.362697894922332E-2</v>
      </c>
      <c r="BY21">
        <f t="shared" si="8"/>
        <v>1.0751380243444145E-2</v>
      </c>
      <c r="BZ21">
        <f t="shared" si="9"/>
        <v>0.95343731277584753</v>
      </c>
      <c r="CB21">
        <f t="shared" si="10"/>
        <v>4.0938928714883513E-2</v>
      </c>
      <c r="CC21">
        <f t="shared" si="11"/>
        <v>0.21096581273643836</v>
      </c>
    </row>
    <row r="22" spans="1:81" x14ac:dyDescent="0.2">
      <c r="B22" s="19" t="s">
        <v>69</v>
      </c>
      <c r="C22" t="s">
        <v>51</v>
      </c>
      <c r="D22" t="s">
        <v>171</v>
      </c>
      <c r="F22" s="19"/>
      <c r="I22" t="s">
        <v>74</v>
      </c>
      <c r="J22" s="22">
        <v>43282</v>
      </c>
      <c r="K22" s="10">
        <v>0.32081000000000004</v>
      </c>
      <c r="L22" s="10">
        <v>17.014044999999999</v>
      </c>
      <c r="M22" s="10">
        <v>51.403404999999999</v>
      </c>
      <c r="N22" s="10">
        <v>22.248199999999997</v>
      </c>
      <c r="O22" s="10">
        <v>1.2474099999999999</v>
      </c>
      <c r="P22" s="10">
        <v>2.532905</v>
      </c>
      <c r="Q22" s="10"/>
      <c r="R22" s="10">
        <v>4.9267350000000008</v>
      </c>
      <c r="S22" s="10"/>
      <c r="T22" s="10">
        <v>0.27912000000000003</v>
      </c>
      <c r="U22" s="10">
        <v>8.7135000000000004E-2</v>
      </c>
      <c r="V22" s="10">
        <v>3.9515000000000002E-2</v>
      </c>
      <c r="W22" s="10">
        <v>100.09929</v>
      </c>
      <c r="X22" s="10">
        <v>92.292318931301565</v>
      </c>
      <c r="Y22" s="10">
        <f t="shared" si="1"/>
        <v>14.51893481421321</v>
      </c>
      <c r="AN22">
        <f>K22/'Molar Masses'!B$3*'Molar Masses'!B$4</f>
        <v>1.0352226094863836E-2</v>
      </c>
      <c r="AO22">
        <f>L22/'Molar Masses'!C$3*'Molar Masses'!C$4</f>
        <v>0.42213864987445537</v>
      </c>
      <c r="AP22">
        <f>M22/'Molar Masses'!D$3*'Molar Masses'!D$4</f>
        <v>0.85552140908689955</v>
      </c>
      <c r="AQ22">
        <f>N22/'Molar Masses'!E$3*'Molar Masses'!E$4</f>
        <v>0.39672678381009779</v>
      </c>
      <c r="AR22">
        <f>O22/'Molar Masses'!F$3*'Molar Masses'!F$4</f>
        <v>1.6414369366405682E-2</v>
      </c>
      <c r="AS22">
        <f>P22/'Molar Masses'!G$3*'Molar Masses'!G$4</f>
        <v>3.5254445595047208E-2</v>
      </c>
      <c r="AT22">
        <f>Q22/'Molar Masses'!H$3*'Molar Masses'!H$4</f>
        <v>0</v>
      </c>
      <c r="AU22">
        <f>R22/'Molar Masses'!I$3*'Molar Masses'!I$4</f>
        <v>9.6639332107246997E-2</v>
      </c>
      <c r="AV22">
        <f>S22/'Molar Masses'!J$3*'Molar Masses'!J$4</f>
        <v>0</v>
      </c>
      <c r="AW22">
        <f>T22/'Molar Masses'!K$3*'Molar Masses'!K$4</f>
        <v>3.4948538802494181E-3</v>
      </c>
      <c r="AX22">
        <f>U22/'Molar Masses'!L$3*'Molar Masses'!L$4</f>
        <v>1.2283365333378444E-3</v>
      </c>
      <c r="AY22">
        <f>V22/'Molar Masses'!M$3*'Molar Masses'!M$4</f>
        <v>5.2903358824411459E-4</v>
      </c>
      <c r="AZ22">
        <f t="shared" si="12"/>
        <v>1.838299439936848</v>
      </c>
      <c r="BC22">
        <f t="shared" si="13"/>
        <v>5.6314144855636097E-3</v>
      </c>
      <c r="BD22">
        <f t="shared" si="14"/>
        <v>0.22963541232921081</v>
      </c>
      <c r="BE22">
        <f t="shared" si="15"/>
        <v>0.46538740669816542</v>
      </c>
      <c r="BF22">
        <f t="shared" si="16"/>
        <v>0.21581183956827335</v>
      </c>
      <c r="BG22">
        <f t="shared" si="17"/>
        <v>8.9291053512857363E-3</v>
      </c>
      <c r="BH22">
        <f t="shared" si="18"/>
        <v>1.9177749189902556E-2</v>
      </c>
      <c r="BI22">
        <f t="shared" si="19"/>
        <v>0</v>
      </c>
      <c r="BJ22">
        <f t="shared" si="20"/>
        <v>5.2569962220391522E-2</v>
      </c>
      <c r="BK22">
        <f t="shared" si="21"/>
        <v>0</v>
      </c>
      <c r="BL22">
        <f t="shared" si="22"/>
        <v>1.9011341701597204E-3</v>
      </c>
      <c r="BM22">
        <f t="shared" si="23"/>
        <v>6.6819175736682057E-4</v>
      </c>
      <c r="BN22">
        <f t="shared" si="24"/>
        <v>2.8778422968038807E-4</v>
      </c>
      <c r="BO22">
        <f t="shared" si="25"/>
        <v>0.99999999999999989</v>
      </c>
      <c r="BP22" s="68">
        <f>(1.5-SUMPRODUCT(BC22:BN22,'Molar Masses'!$B$6:$M$6)) * 2</f>
        <v>9.5552651772363717E-3</v>
      </c>
      <c r="BR22">
        <f t="shared" si="2"/>
        <v>0.46538740669816542</v>
      </c>
      <c r="BS22">
        <f t="shared" si="3"/>
        <v>1.7103587021611369E-2</v>
      </c>
      <c r="BT22">
        <f t="shared" si="4"/>
        <v>8.9291053512857363E-3</v>
      </c>
      <c r="BU22">
        <f t="shared" si="5"/>
        <v>3.8022683403194407E-3</v>
      </c>
      <c r="BV22">
        <f t="shared" si="6"/>
        <v>6.0245583956898704E-2</v>
      </c>
      <c r="BW22">
        <f t="shared" si="7"/>
        <v>4.6938547734827911E-2</v>
      </c>
      <c r="BY22">
        <f t="shared" si="8"/>
        <v>1.795736891855694E-2</v>
      </c>
      <c r="BZ22">
        <f t="shared" si="9"/>
        <v>1.1460077468636616</v>
      </c>
      <c r="CB22">
        <f t="shared" si="10"/>
        <v>2.6094094266696052E-2</v>
      </c>
      <c r="CC22">
        <f t="shared" si="11"/>
        <v>0.1071222851931064</v>
      </c>
    </row>
    <row r="23" spans="1:81" x14ac:dyDescent="0.2">
      <c r="B23" s="17" t="s">
        <v>76</v>
      </c>
      <c r="C23" t="s">
        <v>51</v>
      </c>
      <c r="D23" t="s">
        <v>84</v>
      </c>
      <c r="F23" s="17"/>
      <c r="I23" t="s">
        <v>74</v>
      </c>
      <c r="J23" s="22">
        <v>43282</v>
      </c>
      <c r="K23" s="13"/>
      <c r="L23" s="13"/>
      <c r="M23" s="13"/>
      <c r="N23" s="13"/>
      <c r="O23" s="13"/>
      <c r="P23" s="13"/>
      <c r="Q23" s="10"/>
      <c r="R23" s="13"/>
      <c r="S23" s="10"/>
      <c r="T23" s="13"/>
      <c r="U23" s="13"/>
      <c r="V23" s="13"/>
      <c r="W23" s="13"/>
      <c r="X23" s="13"/>
      <c r="Y23" s="10" t="e">
        <f t="shared" si="1"/>
        <v>#DIV/0!</v>
      </c>
      <c r="AN23">
        <f>K23/'Molar Masses'!B$3*'Molar Masses'!B$4</f>
        <v>0</v>
      </c>
      <c r="AO23">
        <f>L23/'Molar Masses'!C$3*'Molar Masses'!C$4</f>
        <v>0</v>
      </c>
      <c r="AP23">
        <f>M23/'Molar Masses'!D$3*'Molar Masses'!D$4</f>
        <v>0</v>
      </c>
      <c r="AQ23">
        <f>N23/'Molar Masses'!E$3*'Molar Masses'!E$4</f>
        <v>0</v>
      </c>
      <c r="AR23">
        <f>O23/'Molar Masses'!F$3*'Molar Masses'!F$4</f>
        <v>0</v>
      </c>
      <c r="AS23">
        <f>P23/'Molar Masses'!G$3*'Molar Masses'!G$4</f>
        <v>0</v>
      </c>
      <c r="AT23">
        <f>Q23/'Molar Masses'!H$3*'Molar Masses'!H$4</f>
        <v>0</v>
      </c>
      <c r="AU23">
        <f>R23/'Molar Masses'!I$3*'Molar Masses'!I$4</f>
        <v>0</v>
      </c>
      <c r="AV23">
        <f>S23/'Molar Masses'!J$3*'Molar Masses'!J$4</f>
        <v>0</v>
      </c>
      <c r="AW23">
        <f>T23/'Molar Masses'!K$3*'Molar Masses'!K$4</f>
        <v>0</v>
      </c>
      <c r="AX23">
        <f>U23/'Molar Masses'!L$3*'Molar Masses'!L$4</f>
        <v>0</v>
      </c>
      <c r="AY23">
        <f>V23/'Molar Masses'!M$3*'Molar Masses'!M$4</f>
        <v>0</v>
      </c>
      <c r="AZ23">
        <f t="shared" si="12"/>
        <v>0</v>
      </c>
      <c r="BW23">
        <f t="shared" si="7"/>
        <v>0</v>
      </c>
      <c r="BZ23" t="e">
        <f t="shared" si="9"/>
        <v>#DIV/0!</v>
      </c>
      <c r="CB23" t="e">
        <f t="shared" si="10"/>
        <v>#DIV/0!</v>
      </c>
      <c r="CC23" t="e">
        <f t="shared" si="11"/>
        <v>#DIV/0!</v>
      </c>
    </row>
    <row r="24" spans="1:81" x14ac:dyDescent="0.2">
      <c r="B24" s="18" t="s">
        <v>53</v>
      </c>
      <c r="C24" t="s">
        <v>51</v>
      </c>
      <c r="F24" s="18"/>
      <c r="I24" t="s">
        <v>74</v>
      </c>
      <c r="J24" s="22">
        <v>43282</v>
      </c>
      <c r="K24" s="10">
        <v>0.48332333333333333</v>
      </c>
      <c r="L24" s="10">
        <v>17.01371</v>
      </c>
      <c r="M24" s="10">
        <v>51.867639999999994</v>
      </c>
      <c r="N24" s="10">
        <v>22.658476666666669</v>
      </c>
      <c r="O24" s="10">
        <v>0.5198166666666667</v>
      </c>
      <c r="P24" s="10">
        <v>2.7336300000000002</v>
      </c>
      <c r="Q24" s="10"/>
      <c r="R24" s="10">
        <v>3.8956400000000002</v>
      </c>
      <c r="S24" s="10"/>
      <c r="T24" s="10">
        <v>0.11155999999999999</v>
      </c>
      <c r="U24" s="10">
        <v>0.10721333333333333</v>
      </c>
      <c r="V24" s="10">
        <v>5.5043333333333333E-2</v>
      </c>
      <c r="W24" s="10">
        <v>99.446053333333339</v>
      </c>
      <c r="X24" s="10">
        <v>91.731977580752542</v>
      </c>
      <c r="Y24" s="10">
        <f t="shared" si="1"/>
        <v>8.2158740323016612</v>
      </c>
      <c r="AN24">
        <f>K24/'Molar Masses'!B$3*'Molar Masses'!B$4</f>
        <v>1.5596373004550685E-2</v>
      </c>
      <c r="AO24">
        <f>L24/'Molar Masses'!C$3*'Molar Masses'!C$4</f>
        <v>0.42213033812685463</v>
      </c>
      <c r="AP24">
        <f>M24/'Molar Masses'!D$3*'Molar Masses'!D$4</f>
        <v>0.86324780350274521</v>
      </c>
      <c r="AQ24">
        <f>N24/'Molar Masses'!E$3*'Molar Masses'!E$4</f>
        <v>0.40404277982051645</v>
      </c>
      <c r="AR24">
        <f>O24/'Molar Masses'!F$3*'Molar Masses'!F$4</f>
        <v>6.8401429918634998E-3</v>
      </c>
      <c r="AS24">
        <f>P24/'Molar Masses'!G$3*'Molar Masses'!G$4</f>
        <v>3.8048252939604489E-2</v>
      </c>
      <c r="AT24">
        <f>Q24/'Molar Masses'!H$3*'Molar Masses'!H$4</f>
        <v>0</v>
      </c>
      <c r="AU24">
        <f>R24/'Molar Masses'!I$3*'Molar Masses'!I$4</f>
        <v>7.6414105432964355E-2</v>
      </c>
      <c r="AV24">
        <f>S24/'Molar Masses'!J$3*'Molar Masses'!J$4</f>
        <v>0</v>
      </c>
      <c r="AW24">
        <f>T24/'Molar Masses'!K$3*'Molar Masses'!K$4</f>
        <v>1.3968397065084015E-3</v>
      </c>
      <c r="AX24">
        <f>U24/'Molar Masses'!L$3*'Molar Masses'!L$4</f>
        <v>1.5113795167758239E-3</v>
      </c>
      <c r="AY24">
        <f>V24/'Molar Masses'!M$3*'Molar Masses'!M$4</f>
        <v>7.3692957464887286E-4</v>
      </c>
      <c r="AZ24">
        <f t="shared" si="12"/>
        <v>1.8299649446170323</v>
      </c>
      <c r="BC24">
        <f t="shared" si="13"/>
        <v>8.5227714609662272E-3</v>
      </c>
      <c r="BD24">
        <f t="shared" si="14"/>
        <v>0.23067673474761363</v>
      </c>
      <c r="BE24">
        <f t="shared" si="15"/>
        <v>0.47172914762222523</v>
      </c>
      <c r="BF24">
        <f t="shared" si="16"/>
        <v>0.22079263376549155</v>
      </c>
      <c r="BG24">
        <f t="shared" si="17"/>
        <v>3.7378546578087468E-3</v>
      </c>
      <c r="BH24">
        <f t="shared" si="18"/>
        <v>2.0791793335454889E-2</v>
      </c>
      <c r="BI24">
        <f t="shared" si="19"/>
        <v>0</v>
      </c>
      <c r="BJ24">
        <f t="shared" si="20"/>
        <v>4.1757141664238814E-2</v>
      </c>
      <c r="BK24">
        <f t="shared" si="21"/>
        <v>0</v>
      </c>
      <c r="BL24">
        <f t="shared" si="22"/>
        <v>7.6331500809198637E-4</v>
      </c>
      <c r="BM24">
        <f t="shared" si="23"/>
        <v>8.2590626734225191E-4</v>
      </c>
      <c r="BN24">
        <f t="shared" si="24"/>
        <v>4.0270147076674985E-4</v>
      </c>
      <c r="BO24">
        <f t="shared" si="25"/>
        <v>1</v>
      </c>
      <c r="BP24" s="68">
        <f>(1.5-SUMPRODUCT(BC24:BN24,'Molar Masses'!$B$6:$M$6)) * 2</f>
        <v>1.804284987828364E-2</v>
      </c>
      <c r="BR24">
        <f t="shared" si="2"/>
        <v>0.47172914762222523</v>
      </c>
      <c r="BS24">
        <f t="shared" si="3"/>
        <v>1.3984942764639933E-2</v>
      </c>
      <c r="BT24">
        <f t="shared" si="4"/>
        <v>3.7378546578087468E-3</v>
      </c>
      <c r="BU24">
        <f t="shared" si="5"/>
        <v>1.5266300161839727E-3</v>
      </c>
      <c r="BV24">
        <f t="shared" si="6"/>
        <v>3.9206247311803048E-2</v>
      </c>
      <c r="BW24">
        <f t="shared" si="7"/>
        <v>3.3234370203272585E-2</v>
      </c>
      <c r="BY24">
        <f t="shared" si="8"/>
        <v>1.3486289286464045E-2</v>
      </c>
      <c r="BZ24">
        <f t="shared" si="9"/>
        <v>0.93891118379349292</v>
      </c>
      <c r="CB24">
        <f t="shared" si="10"/>
        <v>3.8600796211428139E-2</v>
      </c>
      <c r="CC24">
        <f t="shared" si="11"/>
        <v>0.20410332511492768</v>
      </c>
    </row>
    <row r="25" spans="1:81" x14ac:dyDescent="0.2">
      <c r="B25" s="19" t="s">
        <v>70</v>
      </c>
      <c r="C25" t="s">
        <v>51</v>
      </c>
      <c r="D25" t="s">
        <v>175</v>
      </c>
      <c r="F25" s="19"/>
      <c r="I25" t="s">
        <v>74</v>
      </c>
      <c r="J25" s="22">
        <v>43282</v>
      </c>
      <c r="K25" s="10">
        <v>0.48332333333333333</v>
      </c>
      <c r="L25" s="10">
        <v>17.01371</v>
      </c>
      <c r="M25" s="10">
        <v>51.867639999999994</v>
      </c>
      <c r="N25" s="10">
        <v>22.658476666666669</v>
      </c>
      <c r="O25" s="10">
        <v>0.5198166666666667</v>
      </c>
      <c r="P25" s="10">
        <v>2.7336300000000002</v>
      </c>
      <c r="Q25" s="10"/>
      <c r="R25" s="10">
        <v>3.8956400000000002</v>
      </c>
      <c r="S25" s="10"/>
      <c r="T25" s="10">
        <v>0.11155999999999999</v>
      </c>
      <c r="U25" s="10">
        <v>0.10721333333333333</v>
      </c>
      <c r="V25" s="10">
        <v>5.5043333333333333E-2</v>
      </c>
      <c r="W25" s="10">
        <v>99.446053333333339</v>
      </c>
      <c r="X25" s="10">
        <v>91.731977580752542</v>
      </c>
      <c r="Y25" s="10">
        <f t="shared" si="1"/>
        <v>8.2158740323016612</v>
      </c>
      <c r="AN25">
        <f>K25/'Molar Masses'!B$3*'Molar Masses'!B$4</f>
        <v>1.5596373004550685E-2</v>
      </c>
      <c r="AO25">
        <f>L25/'Molar Masses'!C$3*'Molar Masses'!C$4</f>
        <v>0.42213033812685463</v>
      </c>
      <c r="AP25">
        <f>M25/'Molar Masses'!D$3*'Molar Masses'!D$4</f>
        <v>0.86324780350274521</v>
      </c>
      <c r="AQ25">
        <f>N25/'Molar Masses'!E$3*'Molar Masses'!E$4</f>
        <v>0.40404277982051645</v>
      </c>
      <c r="AR25">
        <f>O25/'Molar Masses'!F$3*'Molar Masses'!F$4</f>
        <v>6.8401429918634998E-3</v>
      </c>
      <c r="AS25">
        <f>P25/'Molar Masses'!G$3*'Molar Masses'!G$4</f>
        <v>3.8048252939604489E-2</v>
      </c>
      <c r="AT25">
        <f>Q25/'Molar Masses'!H$3*'Molar Masses'!H$4</f>
        <v>0</v>
      </c>
      <c r="AU25">
        <f>R25/'Molar Masses'!I$3*'Molar Masses'!I$4</f>
        <v>7.6414105432964355E-2</v>
      </c>
      <c r="AV25">
        <f>S25/'Molar Masses'!J$3*'Molar Masses'!J$4</f>
        <v>0</v>
      </c>
      <c r="AW25">
        <f>T25/'Molar Masses'!K$3*'Molar Masses'!K$4</f>
        <v>1.3968397065084015E-3</v>
      </c>
      <c r="AX25">
        <f>U25/'Molar Masses'!L$3*'Molar Masses'!L$4</f>
        <v>1.5113795167758239E-3</v>
      </c>
      <c r="AY25">
        <f>V25/'Molar Masses'!M$3*'Molar Masses'!M$4</f>
        <v>7.3692957464887286E-4</v>
      </c>
      <c r="AZ25">
        <f t="shared" si="12"/>
        <v>1.8299649446170323</v>
      </c>
      <c r="BC25">
        <f t="shared" si="13"/>
        <v>8.5227714609662272E-3</v>
      </c>
      <c r="BD25">
        <f t="shared" si="14"/>
        <v>0.23067673474761363</v>
      </c>
      <c r="BE25">
        <f t="shared" si="15"/>
        <v>0.47172914762222523</v>
      </c>
      <c r="BF25">
        <f t="shared" si="16"/>
        <v>0.22079263376549155</v>
      </c>
      <c r="BG25">
        <f t="shared" si="17"/>
        <v>3.7378546578087468E-3</v>
      </c>
      <c r="BH25">
        <f t="shared" si="18"/>
        <v>2.0791793335454889E-2</v>
      </c>
      <c r="BI25">
        <f t="shared" si="19"/>
        <v>0</v>
      </c>
      <c r="BJ25">
        <f t="shared" si="20"/>
        <v>4.1757141664238814E-2</v>
      </c>
      <c r="BK25">
        <f t="shared" si="21"/>
        <v>0</v>
      </c>
      <c r="BL25">
        <f t="shared" si="22"/>
        <v>7.6331500809198637E-4</v>
      </c>
      <c r="BM25">
        <f t="shared" si="23"/>
        <v>8.2590626734225191E-4</v>
      </c>
      <c r="BN25">
        <f t="shared" si="24"/>
        <v>4.0270147076674985E-4</v>
      </c>
      <c r="BO25">
        <f t="shared" si="25"/>
        <v>1</v>
      </c>
      <c r="BP25" s="68">
        <f>(1.5-SUMPRODUCT(BC25:BN25,'Molar Masses'!$B$6:$M$6)) * 2</f>
        <v>1.804284987828364E-2</v>
      </c>
      <c r="BR25">
        <f t="shared" si="2"/>
        <v>0.47172914762222523</v>
      </c>
      <c r="BS25">
        <f t="shared" si="3"/>
        <v>1.3984942764639933E-2</v>
      </c>
      <c r="BT25">
        <f t="shared" si="4"/>
        <v>3.7378546578087468E-3</v>
      </c>
      <c r="BU25">
        <f t="shared" si="5"/>
        <v>1.5266300161839727E-3</v>
      </c>
      <c r="BV25">
        <f t="shared" si="6"/>
        <v>3.9206247311803048E-2</v>
      </c>
      <c r="BW25">
        <f t="shared" si="7"/>
        <v>3.3234370203272585E-2</v>
      </c>
      <c r="BY25">
        <f t="shared" si="8"/>
        <v>1.3486289286464045E-2</v>
      </c>
      <c r="BZ25">
        <f t="shared" si="9"/>
        <v>0.93891118379349292</v>
      </c>
      <c r="CB25">
        <f t="shared" si="10"/>
        <v>3.8600796211428139E-2</v>
      </c>
      <c r="CC25">
        <f t="shared" si="11"/>
        <v>0.20410332511492768</v>
      </c>
    </row>
    <row r="26" spans="1:81" x14ac:dyDescent="0.2">
      <c r="B26" s="19" t="s">
        <v>72</v>
      </c>
      <c r="C26" t="s">
        <v>51</v>
      </c>
      <c r="D26" t="s">
        <v>171</v>
      </c>
      <c r="F26" s="19"/>
      <c r="I26" t="s">
        <v>74</v>
      </c>
      <c r="J26" s="22">
        <v>43282</v>
      </c>
      <c r="K26" s="10">
        <v>0.32538</v>
      </c>
      <c r="L26" s="10">
        <v>15.95351</v>
      </c>
      <c r="M26" s="10">
        <v>50.791330000000002</v>
      </c>
      <c r="N26" s="10">
        <v>23.462555000000002</v>
      </c>
      <c r="O26" s="10">
        <v>1.1375999999999999</v>
      </c>
      <c r="P26" s="10">
        <v>2.3400799999999999</v>
      </c>
      <c r="Q26" s="10"/>
      <c r="R26" s="10">
        <v>6.1398299999999999</v>
      </c>
      <c r="S26" s="10"/>
      <c r="T26" s="10">
        <v>0.382635</v>
      </c>
      <c r="U26" s="10">
        <v>5.9889999999999999E-2</v>
      </c>
      <c r="V26" s="10">
        <v>5.5840000000000001E-2</v>
      </c>
      <c r="W26" s="10">
        <v>100.64865</v>
      </c>
      <c r="X26" s="10">
        <v>92.394326881886116</v>
      </c>
      <c r="Y26" s="10">
        <f t="shared" si="1"/>
        <v>11.05524545790354</v>
      </c>
      <c r="AN26">
        <f>K26/'Molar Masses'!B$3*'Molar Masses'!B$4</f>
        <v>1.0499695541743695E-2</v>
      </c>
      <c r="AO26">
        <f>L26/'Molar Masses'!C$3*'Molar Masses'!C$4</f>
        <v>0.3958255178094699</v>
      </c>
      <c r="AP26">
        <f>M26/'Molar Masses'!D$3*'Molar Masses'!D$4</f>
        <v>0.84533447173388065</v>
      </c>
      <c r="AQ26">
        <f>N26/'Molar Masses'!E$3*'Molar Masses'!E$4</f>
        <v>0.4183809919506985</v>
      </c>
      <c r="AR26">
        <f>O26/'Molar Masses'!F$3*'Molar Masses'!F$4</f>
        <v>1.4969405881965917E-2</v>
      </c>
      <c r="AS26">
        <f>P26/'Molar Masses'!G$3*'Molar Masses'!G$4</f>
        <v>3.2570595047211826E-2</v>
      </c>
      <c r="AT26">
        <f>Q26/'Molar Masses'!H$3*'Molar Masses'!H$4</f>
        <v>0</v>
      </c>
      <c r="AU26">
        <f>R26/'Molar Masses'!I$3*'Molar Masses'!I$4</f>
        <v>0.12043454142592168</v>
      </c>
      <c r="AV26">
        <f>S26/'Molar Masses'!J$3*'Molar Masses'!J$4</f>
        <v>0</v>
      </c>
      <c r="AW26">
        <f>T26/'Molar Masses'!K$3*'Molar Masses'!K$4</f>
        <v>4.7909623619562768E-3</v>
      </c>
      <c r="AX26">
        <f>U26/'Molar Masses'!L$3*'Molar Masses'!L$4</f>
        <v>8.4426550733463597E-4</v>
      </c>
      <c r="AY26">
        <f>V26/'Molar Masses'!M$3*'Molar Masses'!M$4</f>
        <v>7.4759548443758964E-4</v>
      </c>
      <c r="AZ26">
        <f t="shared" si="12"/>
        <v>1.8443980427446203</v>
      </c>
      <c r="BC26">
        <f t="shared" si="13"/>
        <v>5.6927492322206433E-3</v>
      </c>
      <c r="BD26">
        <f t="shared" si="14"/>
        <v>0.21460959545394445</v>
      </c>
      <c r="BE26">
        <f t="shared" si="15"/>
        <v>0.45832540056047311</v>
      </c>
      <c r="BF26">
        <f t="shared" si="16"/>
        <v>0.22683877463246069</v>
      </c>
      <c r="BG26">
        <f t="shared" si="17"/>
        <v>8.1161471304156095E-3</v>
      </c>
      <c r="BH26">
        <f t="shared" si="18"/>
        <v>1.7659200613086765E-2</v>
      </c>
      <c r="BI26">
        <f t="shared" si="19"/>
        <v>0</v>
      </c>
      <c r="BJ26">
        <f t="shared" si="20"/>
        <v>6.5297478437303533E-2</v>
      </c>
      <c r="BK26">
        <f t="shared" si="21"/>
        <v>0</v>
      </c>
      <c r="BL26">
        <f t="shared" si="22"/>
        <v>2.5975750629332263E-3</v>
      </c>
      <c r="BM26">
        <f t="shared" si="23"/>
        <v>4.5774582696818389E-4</v>
      </c>
      <c r="BN26">
        <f t="shared" si="24"/>
        <v>4.0533305019403747E-4</v>
      </c>
      <c r="BO26">
        <f t="shared" si="25"/>
        <v>1.0000000000000004</v>
      </c>
      <c r="BP26" s="68">
        <f>(1.5-SUMPRODUCT(BC26:BN26,'Molar Masses'!$B$6:$M$6)) * 2</f>
        <v>1.0433172417688485E-2</v>
      </c>
      <c r="BR26">
        <f t="shared" si="2"/>
        <v>0.45832540056047311</v>
      </c>
      <c r="BS26">
        <f t="shared" si="3"/>
        <v>2.3146715974400413E-2</v>
      </c>
      <c r="BT26">
        <f t="shared" si="4"/>
        <v>8.1161471304156095E-3</v>
      </c>
      <c r="BU26">
        <f t="shared" si="5"/>
        <v>5.1951501258664526E-3</v>
      </c>
      <c r="BV26">
        <f t="shared" si="6"/>
        <v>7.3684792607197472E-2</v>
      </c>
      <c r="BW26">
        <f t="shared" si="7"/>
        <v>5.960472920508289E-2</v>
      </c>
      <c r="BY26">
        <f t="shared" si="8"/>
        <v>2.3622878997776639E-2</v>
      </c>
      <c r="BZ26">
        <f t="shared" si="9"/>
        <v>1.1284477497541832</v>
      </c>
      <c r="CB26">
        <f t="shared" si="10"/>
        <v>2.5096014741943548E-2</v>
      </c>
      <c r="CC26">
        <f t="shared" si="11"/>
        <v>8.7181762120977335E-2</v>
      </c>
    </row>
    <row r="27" spans="1:81" x14ac:dyDescent="0.2">
      <c r="A27" s="24" t="s">
        <v>101</v>
      </c>
      <c r="B27" t="s">
        <v>85</v>
      </c>
      <c r="D27" t="s">
        <v>165</v>
      </c>
      <c r="I27" t="s">
        <v>177</v>
      </c>
      <c r="J27" s="28">
        <v>44013</v>
      </c>
      <c r="K27" s="27">
        <v>2.111062</v>
      </c>
      <c r="L27">
        <v>18.193909999999999</v>
      </c>
      <c r="M27">
        <v>54.197110000000002</v>
      </c>
      <c r="N27">
        <v>13.7895</v>
      </c>
      <c r="O27">
        <v>0.153725</v>
      </c>
      <c r="P27">
        <v>6.9571300000000003</v>
      </c>
      <c r="R27">
        <v>2.9248240000000001</v>
      </c>
      <c r="S27">
        <v>0.13461500000000001</v>
      </c>
      <c r="T27">
        <v>0.36715700000000001</v>
      </c>
      <c r="U27">
        <v>0.15573799999999999</v>
      </c>
      <c r="W27">
        <v>98.984780000000001</v>
      </c>
      <c r="X27">
        <v>82.337509574146466</v>
      </c>
      <c r="Y27" s="10">
        <f t="shared" si="1"/>
        <v>3.4057354961317032</v>
      </c>
      <c r="AN27">
        <f>K27/'Molar Masses'!B$3*'Molar Masses'!B$4</f>
        <v>6.8121913669385109E-2</v>
      </c>
      <c r="AO27">
        <f>L27/'Molar Masses'!C$3*'Molar Masses'!C$4</f>
        <v>0.45141250086839152</v>
      </c>
      <c r="AP27">
        <f>M27/'Molar Masses'!D$3*'Molar Masses'!D$4</f>
        <v>0.90201783161325011</v>
      </c>
      <c r="AQ27">
        <f>N27/'Molar Masses'!E$3*'Molar Masses'!E$4</f>
        <v>0.2458924310887777</v>
      </c>
      <c r="AR27">
        <f>O27/'Molar Masses'!F$3*'Molar Masses'!F$4</f>
        <v>2.022830449371669E-3</v>
      </c>
      <c r="AS27">
        <f>P27/'Molar Masses'!G$3*'Molar Masses'!G$4</f>
        <v>9.6833383440228044E-2</v>
      </c>
      <c r="AT27">
        <f>Q27/'Molar Masses'!H$3*'Molar Masses'!H$4</f>
        <v>0</v>
      </c>
      <c r="AU27">
        <f>R27/'Molar Masses'!I$3*'Molar Masses'!I$4</f>
        <v>5.7371268779677936E-2</v>
      </c>
      <c r="AV27">
        <f>S27/'Molar Masses'!J$3*'Molar Masses'!J$4</f>
        <v>1.896787374947161E-3</v>
      </c>
      <c r="AW27">
        <f>T27/'Molar Masses'!K$3*'Molar Masses'!K$4</f>
        <v>4.5971627476022337E-3</v>
      </c>
      <c r="AX27">
        <f>U27/'Molar Masses'!L$3*'Molar Masses'!L$4</f>
        <v>2.1954286455381786E-3</v>
      </c>
      <c r="AY27">
        <f>V27/'Molar Masses'!M$3*'Molar Masses'!M$4</f>
        <v>0</v>
      </c>
      <c r="AZ27">
        <f t="shared" si="12"/>
        <v>1.8323615386771697</v>
      </c>
      <c r="BC27">
        <f t="shared" si="13"/>
        <v>3.717711392183233E-2</v>
      </c>
      <c r="BD27">
        <f t="shared" si="14"/>
        <v>0.24635558613300634</v>
      </c>
      <c r="BE27">
        <f t="shared" si="15"/>
        <v>0.49227066415312376</v>
      </c>
      <c r="BF27">
        <f t="shared" si="16"/>
        <v>0.13419427656525357</v>
      </c>
      <c r="BG27">
        <f t="shared" si="17"/>
        <v>1.1039472323960717E-3</v>
      </c>
      <c r="BH27">
        <f t="shared" si="18"/>
        <v>5.2846221335847633E-2</v>
      </c>
      <c r="BI27">
        <f t="shared" si="19"/>
        <v>0</v>
      </c>
      <c r="BJ27">
        <f t="shared" si="20"/>
        <v>3.1310015828587938E-2</v>
      </c>
      <c r="BK27">
        <f t="shared" si="21"/>
        <v>1.035160002494105E-3</v>
      </c>
      <c r="BL27">
        <f t="shared" si="22"/>
        <v>2.5088731948177908E-3</v>
      </c>
      <c r="BM27">
        <f t="shared" si="23"/>
        <v>1.1981416326404214E-3</v>
      </c>
      <c r="BN27">
        <f t="shared" si="24"/>
        <v>0</v>
      </c>
      <c r="BO27">
        <f t="shared" si="25"/>
        <v>0.99999999999999989</v>
      </c>
      <c r="BP27" s="68">
        <f>(1.5-SUMPRODUCT(BC27:BN27,'Molar Masses'!$B$6:$M$6)) * 2</f>
        <v>1.2098596157484209E-2</v>
      </c>
      <c r="BR27">
        <f t="shared" si="2"/>
        <v>0.49227066415312376</v>
      </c>
      <c r="BS27">
        <f t="shared" si="3"/>
        <v>-5.9943958576380227E-3</v>
      </c>
      <c r="BT27">
        <f t="shared" si="4"/>
        <v>1.1039472323960717E-3</v>
      </c>
      <c r="BU27">
        <f t="shared" si="5"/>
        <v>5.0177463896355816E-3</v>
      </c>
      <c r="BZ27">
        <f t="shared" si="9"/>
        <v>0</v>
      </c>
      <c r="CB27">
        <f t="shared" si="10"/>
        <v>0.27703948986046745</v>
      </c>
      <c r="CC27">
        <f t="shared" si="11"/>
        <v>1.1873872605291811</v>
      </c>
    </row>
    <row r="28" spans="1:81" x14ac:dyDescent="0.2">
      <c r="A28" s="24" t="s">
        <v>102</v>
      </c>
      <c r="B28" t="s">
        <v>86</v>
      </c>
      <c r="D28" t="s">
        <v>170</v>
      </c>
      <c r="I28" t="s">
        <v>173</v>
      </c>
      <c r="J28" s="28">
        <v>44013</v>
      </c>
      <c r="K28" s="27">
        <v>0.33784700000000001</v>
      </c>
      <c r="L28">
        <v>14.344049999999999</v>
      </c>
      <c r="M28">
        <v>48.419780000000003</v>
      </c>
      <c r="N28">
        <v>22.826440000000002</v>
      </c>
      <c r="O28">
        <v>0.314473</v>
      </c>
      <c r="P28">
        <v>6.2740200000000002</v>
      </c>
      <c r="R28">
        <v>5.6691250000000002</v>
      </c>
      <c r="S28">
        <v>0.22237999999999999</v>
      </c>
      <c r="T28">
        <v>1.466736</v>
      </c>
      <c r="U28">
        <v>0.13405700000000001</v>
      </c>
      <c r="W28">
        <v>100.0089</v>
      </c>
      <c r="X28">
        <v>80.297321238243484</v>
      </c>
      <c r="Y28" s="10">
        <f t="shared" si="1"/>
        <v>3.587687777873473</v>
      </c>
      <c r="AN28">
        <f>K28/'Molar Masses'!B$3*'Molar Masses'!B$4</f>
        <v>1.0901993483592975E-2</v>
      </c>
      <c r="AO28">
        <f>L28/'Molar Masses'!C$3*'Molar Masses'!C$4</f>
        <v>0.35589290499300325</v>
      </c>
      <c r="AP28">
        <f>M28/'Molar Masses'!D$3*'Molar Masses'!D$4</f>
        <v>0.8058640942808688</v>
      </c>
      <c r="AQ28">
        <f>N28/'Molar Masses'!E$3*'Molar Masses'!E$4</f>
        <v>0.40703787843664524</v>
      </c>
      <c r="AR28">
        <f>O28/'Molar Masses'!F$3*'Molar Masses'!F$4</f>
        <v>4.1380748733469306E-3</v>
      </c>
      <c r="AS28">
        <f>P28/'Molar Masses'!G$3*'Molar Masses'!G$4</f>
        <v>8.7325460983431316E-2</v>
      </c>
      <c r="AT28">
        <f>Q28/'Molar Masses'!H$3*'Molar Masses'!H$4</f>
        <v>0</v>
      </c>
      <c r="AU28">
        <f>R28/'Molar Masses'!I$3*'Molar Masses'!I$4</f>
        <v>0.11120152669719328</v>
      </c>
      <c r="AV28">
        <f>S28/'Molar Masses'!J$3*'Molar Masses'!J$4</f>
        <v>3.1334366633788925E-3</v>
      </c>
      <c r="AW28">
        <f>T28/'Molar Masses'!K$3*'Molar Masses'!K$4</f>
        <v>1.8364961310194577E-2</v>
      </c>
      <c r="AX28">
        <f>U28/'Molar Masses'!L$3*'Molar Masses'!L$4</f>
        <v>1.8897929723953799E-3</v>
      </c>
      <c r="AY28">
        <f>V28/'Molar Masses'!M$3*'Molar Masses'!M$4</f>
        <v>0</v>
      </c>
      <c r="AZ28">
        <f t="shared" si="12"/>
        <v>1.8057501246940506</v>
      </c>
      <c r="BC28">
        <f t="shared" si="13"/>
        <v>6.037376564180001E-3</v>
      </c>
      <c r="BD28">
        <f t="shared" si="14"/>
        <v>0.19708867806574423</v>
      </c>
      <c r="BE28">
        <f t="shared" si="15"/>
        <v>0.44627663775873028</v>
      </c>
      <c r="BF28">
        <f t="shared" si="16"/>
        <v>0.22541207272828512</v>
      </c>
      <c r="BG28">
        <f t="shared" si="17"/>
        <v>2.291609905909904E-3</v>
      </c>
      <c r="BH28">
        <f t="shared" si="18"/>
        <v>4.8359659395414374E-2</v>
      </c>
      <c r="BI28">
        <f t="shared" si="19"/>
        <v>0</v>
      </c>
      <c r="BJ28">
        <f t="shared" si="20"/>
        <v>6.1581901713025897E-2</v>
      </c>
      <c r="BK28">
        <f t="shared" si="21"/>
        <v>1.7352548508946068E-3</v>
      </c>
      <c r="BL28">
        <f t="shared" si="22"/>
        <v>1.017026722526527E-2</v>
      </c>
      <c r="BM28">
        <f t="shared" si="23"/>
        <v>1.0465417925503778E-3</v>
      </c>
      <c r="BN28">
        <f t="shared" si="24"/>
        <v>0</v>
      </c>
      <c r="BO28">
        <f t="shared" si="25"/>
        <v>1.0000000000000002</v>
      </c>
      <c r="BP28" s="68">
        <f>(1.5-SUMPRODUCT(BC28:BN28,'Molar Masses'!$B$6:$M$6)) * 2</f>
        <v>2.4064290424568924E-2</v>
      </c>
      <c r="BR28">
        <f t="shared" si="2"/>
        <v>0.44627663775873028</v>
      </c>
      <c r="BS28">
        <f t="shared" si="3"/>
        <v>1.6456190396202726E-2</v>
      </c>
      <c r="BT28">
        <f t="shared" si="4"/>
        <v>2.291609905909904E-3</v>
      </c>
      <c r="BU28">
        <f t="shared" si="5"/>
        <v>2.034053445053054E-2</v>
      </c>
      <c r="BV28">
        <f t="shared" si="6"/>
        <v>8.05339012215745E-2</v>
      </c>
      <c r="BW28">
        <f t="shared" si="7"/>
        <v>5.5544525148845898E-2</v>
      </c>
      <c r="BY28">
        <f t="shared" si="8"/>
        <v>7.8585394717561735E-3</v>
      </c>
      <c r="BZ28">
        <f t="shared" si="9"/>
        <v>1.3077527484757725</v>
      </c>
      <c r="CB28">
        <f t="shared" si="10"/>
        <v>2.6783732082786619E-2</v>
      </c>
      <c r="CC28">
        <f t="shared" si="11"/>
        <v>9.8038163750031868E-2</v>
      </c>
    </row>
    <row r="29" spans="1:81" x14ac:dyDescent="0.2">
      <c r="A29" s="24" t="s">
        <v>103</v>
      </c>
      <c r="B29" t="s">
        <v>87</v>
      </c>
      <c r="D29" t="s">
        <v>170</v>
      </c>
      <c r="I29" t="s">
        <v>173</v>
      </c>
      <c r="J29" s="28">
        <v>44013</v>
      </c>
      <c r="K29" s="27">
        <v>0.24165200000000001</v>
      </c>
      <c r="L29">
        <v>16.062100000000001</v>
      </c>
      <c r="M29">
        <v>51.097520000000003</v>
      </c>
      <c r="N29">
        <v>22.301970000000001</v>
      </c>
      <c r="O29">
        <v>8.0693000000000001E-2</v>
      </c>
      <c r="P29">
        <v>6.1325240000000001</v>
      </c>
      <c r="R29">
        <v>3.1879940000000002</v>
      </c>
      <c r="S29">
        <v>0.238201</v>
      </c>
      <c r="T29">
        <v>0.88019499999999995</v>
      </c>
      <c r="U29">
        <v>0.13211400000000001</v>
      </c>
      <c r="W29">
        <v>100.355</v>
      </c>
      <c r="X29">
        <v>82.359847496806921</v>
      </c>
      <c r="Y29" s="10">
        <f t="shared" si="1"/>
        <v>1.6696323141774125</v>
      </c>
      <c r="AN29">
        <f>K29/'Molar Masses'!B$3*'Molar Masses'!B$4</f>
        <v>7.7978745683614462E-3</v>
      </c>
      <c r="AO29">
        <f>L29/'Molar Masses'!C$3*'Molar Masses'!C$4</f>
        <v>0.39851976459145899</v>
      </c>
      <c r="AP29">
        <f>M29/'Molar Masses'!D$3*'Molar Masses'!D$4</f>
        <v>0.85043047851102538</v>
      </c>
      <c r="AQ29">
        <f>N29/'Molar Masses'!E$3*'Molar Masses'!E$4</f>
        <v>0.39768560291301264</v>
      </c>
      <c r="AR29">
        <f>O29/'Molar Masses'!F$3*'Molar Masses'!F$4</f>
        <v>1.0618198565695112E-3</v>
      </c>
      <c r="AS29">
        <f>P29/'Molar Masses'!G$3*'Molar Masses'!G$4</f>
        <v>8.5356037324069128E-2</v>
      </c>
      <c r="AT29">
        <f>Q29/'Molar Masses'!H$3*'Molar Masses'!H$4</f>
        <v>0</v>
      </c>
      <c r="AU29">
        <f>R29/'Molar Masses'!I$3*'Molar Masses'!I$4</f>
        <v>6.2533424452890354E-2</v>
      </c>
      <c r="AV29">
        <f>S29/'Molar Masses'!J$3*'Molar Masses'!J$4</f>
        <v>3.3563618430322672E-3</v>
      </c>
      <c r="AW29">
        <f>T29/'Molar Masses'!K$3*'Molar Masses'!K$4</f>
        <v>1.1020897503318057E-2</v>
      </c>
      <c r="AX29">
        <f>U29/'Molar Masses'!L$3*'Molar Masses'!L$4</f>
        <v>1.8624026254133929E-3</v>
      </c>
      <c r="AY29">
        <f>V29/'Molar Masses'!M$3*'Molar Masses'!M$4</f>
        <v>0</v>
      </c>
      <c r="AZ29">
        <f t="shared" si="12"/>
        <v>1.8196246641891516</v>
      </c>
      <c r="BC29">
        <f t="shared" si="13"/>
        <v>4.2854302438444253E-3</v>
      </c>
      <c r="BD29">
        <f t="shared" si="14"/>
        <v>0.21901207014527063</v>
      </c>
      <c r="BE29">
        <f t="shared" si="15"/>
        <v>0.4673658778361241</v>
      </c>
      <c r="BF29">
        <f t="shared" si="16"/>
        <v>0.21855364501240507</v>
      </c>
      <c r="BG29">
        <f t="shared" si="17"/>
        <v>5.835378457252732E-4</v>
      </c>
      <c r="BH29">
        <f t="shared" si="18"/>
        <v>4.6908595494392732E-2</v>
      </c>
      <c r="BI29">
        <f t="shared" si="19"/>
        <v>0</v>
      </c>
      <c r="BJ29">
        <f t="shared" si="20"/>
        <v>3.4366111695213836E-2</v>
      </c>
      <c r="BK29">
        <f t="shared" si="21"/>
        <v>1.8445352544877191E-3</v>
      </c>
      <c r="BL29">
        <f t="shared" si="22"/>
        <v>6.0566872499659774E-3</v>
      </c>
      <c r="BM29">
        <f t="shared" si="23"/>
        <v>1.0235092225699765E-3</v>
      </c>
      <c r="BN29">
        <f t="shared" si="24"/>
        <v>0</v>
      </c>
      <c r="BO29">
        <f t="shared" si="25"/>
        <v>0.99999999999999978</v>
      </c>
      <c r="BP29" s="68">
        <f>(1.5-SUMPRODUCT(BC29:BN29,'Molar Masses'!$B$6:$M$6)) * 2</f>
        <v>1.6957044767262897E-2</v>
      </c>
      <c r="BR29">
        <f t="shared" si="2"/>
        <v>0.4673658778361241</v>
      </c>
      <c r="BS29">
        <f t="shared" si="3"/>
        <v>8.6918845528560912E-3</v>
      </c>
      <c r="BT29">
        <f t="shared" si="4"/>
        <v>5.835378457252732E-4</v>
      </c>
      <c r="BU29">
        <f t="shared" si="5"/>
        <v>1.2113374499931955E-2</v>
      </c>
      <c r="BV29">
        <f t="shared" si="6"/>
        <v>4.3761825726016987E-2</v>
      </c>
      <c r="BW29">
        <f t="shared" si="7"/>
        <v>3.0080681451369412E-2</v>
      </c>
      <c r="BY29">
        <f t="shared" si="8"/>
        <v>1.7319895313379352E-3</v>
      </c>
      <c r="BZ29">
        <f t="shared" si="9"/>
        <v>1.2734005555860337</v>
      </c>
      <c r="CB29">
        <f t="shared" si="10"/>
        <v>1.9608138970188236E-2</v>
      </c>
      <c r="CC29">
        <f t="shared" si="11"/>
        <v>0.12469930499705781</v>
      </c>
    </row>
    <row r="30" spans="1:81" x14ac:dyDescent="0.2">
      <c r="A30" s="24" t="s">
        <v>104</v>
      </c>
      <c r="B30" t="s">
        <v>88</v>
      </c>
      <c r="D30" t="s">
        <v>170</v>
      </c>
      <c r="I30" t="s">
        <v>173</v>
      </c>
      <c r="J30" s="28">
        <v>44013</v>
      </c>
      <c r="K30" s="27">
        <v>0.32094299999999998</v>
      </c>
      <c r="L30">
        <v>13.81878</v>
      </c>
      <c r="M30">
        <v>48.260930000000002</v>
      </c>
      <c r="N30">
        <v>22.831219999999998</v>
      </c>
      <c r="O30">
        <v>0.16589999999999999</v>
      </c>
      <c r="P30">
        <v>6.5979809999999999</v>
      </c>
      <c r="R30">
        <v>6.0275920000000003</v>
      </c>
      <c r="S30">
        <v>0.23897599999999999</v>
      </c>
      <c r="T30">
        <v>1.6453120000000001</v>
      </c>
      <c r="U30">
        <v>0.112514</v>
      </c>
      <c r="W30">
        <v>100.0201</v>
      </c>
      <c r="X30">
        <v>78.87368993718799</v>
      </c>
      <c r="Y30" s="10">
        <f t="shared" si="1"/>
        <v>1.8128915329260138</v>
      </c>
      <c r="AN30">
        <f>K30/'Molar Masses'!B$3*'Molar Masses'!B$4</f>
        <v>1.0356517875265371E-2</v>
      </c>
      <c r="AO30">
        <f>L30/'Molar Masses'!C$3*'Molar Masses'!C$4</f>
        <v>0.342860332866883</v>
      </c>
      <c r="AP30">
        <f>M30/'Molar Masses'!D$3*'Molar Masses'!D$4</f>
        <v>0.80322030879947015</v>
      </c>
      <c r="AQ30">
        <f>N30/'Molar Masses'!E$3*'Molar Masses'!E$4</f>
        <v>0.40712311472661972</v>
      </c>
      <c r="AR30">
        <f>O30/'Molar Masses'!F$3*'Molar Masses'!F$4</f>
        <v>2.1830383577866961E-3</v>
      </c>
      <c r="AS30">
        <f>P30/'Molar Masses'!G$3*'Molar Masses'!G$4</f>
        <v>9.1834538682522712E-2</v>
      </c>
      <c r="AT30">
        <f>Q30/'Molar Masses'!H$3*'Molar Masses'!H$4</f>
        <v>0</v>
      </c>
      <c r="AU30">
        <f>R30/'Molar Masses'!I$3*'Molar Masses'!I$4</f>
        <v>0.11823296059053005</v>
      </c>
      <c r="AV30">
        <f>S30/'Molar Masses'!J$3*'Molar Masses'!J$4</f>
        <v>3.3672819501197691E-3</v>
      </c>
      <c r="AW30">
        <f>T30/'Molar Masses'!K$3*'Molar Masses'!K$4</f>
        <v>2.0600906518418352E-2</v>
      </c>
      <c r="AX30">
        <f>U30/'Molar Masses'!L$3*'Molar Masses'!L$4</f>
        <v>1.5861026764443017E-3</v>
      </c>
      <c r="AY30">
        <f>V30/'Molar Masses'!M$3*'Molar Masses'!M$4</f>
        <v>0</v>
      </c>
      <c r="AZ30">
        <f t="shared" si="12"/>
        <v>1.8013651030440603</v>
      </c>
      <c r="BC30">
        <f t="shared" si="13"/>
        <v>5.7492608565383411E-3</v>
      </c>
      <c r="BD30">
        <f t="shared" si="14"/>
        <v>0.19033361548277802</v>
      </c>
      <c r="BE30">
        <f t="shared" si="15"/>
        <v>0.44589534206149428</v>
      </c>
      <c r="BF30">
        <f t="shared" si="16"/>
        <v>0.22600810576303351</v>
      </c>
      <c r="BG30">
        <f t="shared" si="17"/>
        <v>1.2118800092761096E-3</v>
      </c>
      <c r="BH30">
        <f t="shared" si="18"/>
        <v>5.0980525007026573E-2</v>
      </c>
      <c r="BI30">
        <f t="shared" si="19"/>
        <v>0</v>
      </c>
      <c r="BJ30">
        <f t="shared" si="20"/>
        <v>6.5635200987702355E-2</v>
      </c>
      <c r="BK30">
        <f t="shared" si="21"/>
        <v>1.8692945391411901E-3</v>
      </c>
      <c r="BL30">
        <f t="shared" si="22"/>
        <v>1.1436274902631145E-2</v>
      </c>
      <c r="BM30">
        <f t="shared" si="23"/>
        <v>8.8050039037838878E-4</v>
      </c>
      <c r="BN30">
        <f t="shared" si="24"/>
        <v>0</v>
      </c>
      <c r="BO30">
        <f t="shared" si="25"/>
        <v>0.99999999999999989</v>
      </c>
      <c r="BP30" s="68">
        <f>(1.5-SUMPRODUCT(BC30:BN30,'Molar Masses'!$B$6:$M$6)) * 2</f>
        <v>1.8631062313886115E-2</v>
      </c>
      <c r="BR30">
        <f t="shared" si="2"/>
        <v>0.44589534206149428</v>
      </c>
      <c r="BS30">
        <f t="shared" si="3"/>
        <v>1.7900755158312808E-2</v>
      </c>
      <c r="BT30">
        <f t="shared" si="4"/>
        <v>1.2118800092761096E-3</v>
      </c>
      <c r="BU30">
        <f t="shared" si="5"/>
        <v>2.287254980526229E-2</v>
      </c>
      <c r="BV30">
        <f t="shared" si="6"/>
        <v>8.6056283549713328E-2</v>
      </c>
      <c r="BW30">
        <f t="shared" si="7"/>
        <v>5.9885940131164016E-2</v>
      </c>
      <c r="BY30">
        <f t="shared" si="8"/>
        <v>1.1530543049196637E-2</v>
      </c>
      <c r="BZ30">
        <f t="shared" si="9"/>
        <v>1.3111300377649051</v>
      </c>
      <c r="CB30">
        <f t="shared" si="10"/>
        <v>2.5438294954634788E-2</v>
      </c>
      <c r="CC30">
        <f t="shared" si="11"/>
        <v>8.759416852575104E-2</v>
      </c>
    </row>
    <row r="31" spans="1:81" x14ac:dyDescent="0.2">
      <c r="A31" s="24" t="s">
        <v>105</v>
      </c>
      <c r="B31" t="s">
        <v>89</v>
      </c>
      <c r="D31" t="s">
        <v>176</v>
      </c>
      <c r="I31" t="s">
        <v>174</v>
      </c>
      <c r="J31" s="28">
        <v>44013</v>
      </c>
      <c r="K31" s="27">
        <v>0.35550599999999999</v>
      </c>
      <c r="L31">
        <v>13.062950000000001</v>
      </c>
      <c r="M31">
        <v>47.68927</v>
      </c>
      <c r="N31">
        <v>22.538060000000002</v>
      </c>
      <c r="O31">
        <v>0.172154</v>
      </c>
      <c r="P31">
        <v>7.0491239999999999</v>
      </c>
      <c r="R31">
        <v>5.5476679999999998</v>
      </c>
      <c r="S31">
        <v>0.26416600000000001</v>
      </c>
      <c r="T31">
        <v>2.3825289999999999</v>
      </c>
      <c r="U31">
        <v>0.123298</v>
      </c>
      <c r="W31">
        <v>99.184740000000005</v>
      </c>
      <c r="X31">
        <v>76.762358584000111</v>
      </c>
      <c r="Y31" s="10">
        <f t="shared" si="1"/>
        <v>2.0392642476862002</v>
      </c>
      <c r="AJ31">
        <v>0</v>
      </c>
      <c r="AN31">
        <f>K31/'Molar Masses'!B$3*'Molar Masses'!B$4</f>
        <v>1.1471832206230052E-2</v>
      </c>
      <c r="AO31">
        <f>L31/'Molar Masses'!C$3*'Molar Masses'!C$4</f>
        <v>0.3241072934964917</v>
      </c>
      <c r="AP31">
        <f>M31/'Molar Masses'!D$3*'Molar Masses'!D$4</f>
        <v>0.79370600972300587</v>
      </c>
      <c r="AQ31">
        <f>N31/'Molar Masses'!E$3*'Molar Masses'!E$4</f>
        <v>0.40189552669964373</v>
      </c>
      <c r="AR31">
        <f>O31/'Molar Masses'!F$3*'Molar Masses'!F$4</f>
        <v>2.2653332456082638E-3</v>
      </c>
      <c r="AS31">
        <f>P31/'Molar Masses'!G$3*'Molar Masses'!G$4</f>
        <v>9.8113809460181722E-2</v>
      </c>
      <c r="AT31">
        <f>Q31/'Molar Masses'!H$3*'Molar Masses'!H$4</f>
        <v>0</v>
      </c>
      <c r="AU31">
        <f>R31/'Molar Masses'!I$3*'Molar Masses'!I$4</f>
        <v>0.10881911251016071</v>
      </c>
      <c r="AV31">
        <f>S31/'Molar Masses'!J$3*'Molar Masses'!J$4</f>
        <v>3.7222206566154717E-3</v>
      </c>
      <c r="AW31">
        <f>T31/'Molar Masses'!K$3*'Molar Masses'!K$4</f>
        <v>2.9831580397165252E-2</v>
      </c>
      <c r="AX31">
        <f>U31/'Molar Masses'!L$3*'Molar Masses'!L$4</f>
        <v>1.7381240361219895E-3</v>
      </c>
      <c r="AY31">
        <f>V31/'Molar Masses'!M$3*'Molar Masses'!M$4</f>
        <v>0</v>
      </c>
      <c r="AZ31">
        <f t="shared" si="12"/>
        <v>1.7756708424312246</v>
      </c>
      <c r="BC31">
        <f t="shared" si="13"/>
        <v>6.4605623588001107E-3</v>
      </c>
      <c r="BD31">
        <f t="shared" si="14"/>
        <v>0.18252667428650704</v>
      </c>
      <c r="BE31">
        <f t="shared" si="15"/>
        <v>0.44698938043960573</v>
      </c>
      <c r="BF31">
        <f t="shared" si="16"/>
        <v>0.22633447432710771</v>
      </c>
      <c r="BG31">
        <f t="shared" si="17"/>
        <v>1.2757619213404439E-3</v>
      </c>
      <c r="BH31">
        <f t="shared" si="18"/>
        <v>5.5254502757867904E-2</v>
      </c>
      <c r="BI31">
        <f t="shared" si="19"/>
        <v>0</v>
      </c>
      <c r="BJ31">
        <f t="shared" si="20"/>
        <v>6.1283380855185442E-2</v>
      </c>
      <c r="BK31">
        <f t="shared" si="21"/>
        <v>2.0962334728203665E-3</v>
      </c>
      <c r="BL31">
        <f t="shared" si="22"/>
        <v>1.6800174719499395E-2</v>
      </c>
      <c r="BM31">
        <f t="shared" si="23"/>
        <v>9.7885486126593913E-4</v>
      </c>
      <c r="BN31">
        <f t="shared" si="24"/>
        <v>0</v>
      </c>
      <c r="BO31">
        <f t="shared" si="25"/>
        <v>1.0000000000000002</v>
      </c>
      <c r="BP31" s="68">
        <f>(1.5-SUMPRODUCT(BC31:BN31,'Molar Masses'!$B$6:$M$6)) * 2</f>
        <v>1.0033608845603226E-2</v>
      </c>
      <c r="BR31">
        <f t="shared" si="2"/>
        <v>0.44698938043960573</v>
      </c>
      <c r="BS31">
        <f t="shared" si="3"/>
        <v>9.9733535680230495E-3</v>
      </c>
      <c r="BT31">
        <f t="shared" si="4"/>
        <v>1.2757619213404439E-3</v>
      </c>
      <c r="BU31">
        <f t="shared" si="5"/>
        <v>3.360034943899879E-2</v>
      </c>
      <c r="BV31">
        <f t="shared" si="6"/>
        <v>9.1187317453155337E-2</v>
      </c>
      <c r="BW31">
        <f t="shared" si="7"/>
        <v>5.4822818496385331E-2</v>
      </c>
      <c r="BY31">
        <f t="shared" si="8"/>
        <v>8.2727612947911741E-3</v>
      </c>
      <c r="BZ31">
        <f t="shared" si="9"/>
        <v>1.4879616003665632</v>
      </c>
      <c r="CB31">
        <f t="shared" si="10"/>
        <v>2.8544314241157293E-2</v>
      </c>
      <c r="CC31">
        <f t="shared" si="11"/>
        <v>0.10542111529497079</v>
      </c>
    </row>
    <row r="32" spans="1:81" x14ac:dyDescent="0.2">
      <c r="A32" s="24" t="s">
        <v>106</v>
      </c>
      <c r="B32" t="s">
        <v>89</v>
      </c>
      <c r="D32" t="s">
        <v>176</v>
      </c>
      <c r="I32" t="s">
        <v>174</v>
      </c>
      <c r="J32" s="28">
        <v>44013</v>
      </c>
      <c r="K32" s="27">
        <v>0.38080000000000003</v>
      </c>
      <c r="L32">
        <v>13.20668</v>
      </c>
      <c r="M32">
        <v>47.682960000000001</v>
      </c>
      <c r="N32">
        <v>22.860140000000001</v>
      </c>
      <c r="O32">
        <v>0.14613200000000001</v>
      </c>
      <c r="P32">
        <v>6.8761869999999998</v>
      </c>
      <c r="R32">
        <v>5.3847779999999998</v>
      </c>
      <c r="S32">
        <v>0.24787000000000001</v>
      </c>
      <c r="T32">
        <v>2.2738109999999998</v>
      </c>
      <c r="U32">
        <v>0.115374</v>
      </c>
      <c r="W32">
        <v>99.174729999999997</v>
      </c>
      <c r="X32">
        <v>77.394506857924199</v>
      </c>
      <c r="Y32" s="10">
        <f t="shared" si="1"/>
        <v>1.7879570493302035</v>
      </c>
      <c r="AJ32">
        <v>2.5</v>
      </c>
      <c r="AN32">
        <f>K32/'Molar Masses'!B$3*'Molar Masses'!B$4</f>
        <v>1.2288044939135778E-2</v>
      </c>
      <c r="AO32">
        <f>L32/'Molar Masses'!C$3*'Molar Masses'!C$4</f>
        <v>0.32767340538501999</v>
      </c>
      <c r="AP32">
        <f>M32/'Molar Masses'!D$3*'Molar Masses'!D$4</f>
        <v>0.79360099060819556</v>
      </c>
      <c r="AQ32">
        <f>N32/'Molar Masses'!E$3*'Molar Masses'!E$4</f>
        <v>0.40763881211282577</v>
      </c>
      <c r="AR32">
        <f>O32/'Molar Masses'!F$3*'Molar Masses'!F$4</f>
        <v>1.9229159813145603E-3</v>
      </c>
      <c r="AS32">
        <f>P32/'Molar Masses'!G$3*'Molar Masses'!G$4</f>
        <v>9.5706771668448237E-2</v>
      </c>
      <c r="AT32">
        <f>Q32/'Molar Masses'!H$3*'Molar Masses'!H$4</f>
        <v>0</v>
      </c>
      <c r="AU32">
        <f>R32/'Molar Masses'!I$3*'Molar Masses'!I$4</f>
        <v>0.10562397804342981</v>
      </c>
      <c r="AV32">
        <f>S32/'Molar Masses'!J$3*'Molar Masses'!J$4</f>
        <v>3.4926025081020149E-3</v>
      </c>
      <c r="AW32">
        <f>T32/'Molar Masses'!K$3*'Molar Masses'!K$4</f>
        <v>2.8470325294868905E-2</v>
      </c>
      <c r="AX32">
        <f>U32/'Molar Masses'!L$3*'Molar Masses'!L$4</f>
        <v>1.6264199138959141E-3</v>
      </c>
      <c r="AY32">
        <f>V32/'Molar Masses'!M$3*'Molar Masses'!M$4</f>
        <v>0</v>
      </c>
      <c r="AZ32">
        <f t="shared" si="12"/>
        <v>1.7780442664552365</v>
      </c>
      <c r="BC32">
        <f t="shared" si="13"/>
        <v>6.9109893217864597E-3</v>
      </c>
      <c r="BD32">
        <f t="shared" si="14"/>
        <v>0.18428866568000565</v>
      </c>
      <c r="BE32">
        <f t="shared" si="15"/>
        <v>0.44633365185577906</v>
      </c>
      <c r="BF32">
        <f t="shared" si="16"/>
        <v>0.22926246539716752</v>
      </c>
      <c r="BG32">
        <f t="shared" si="17"/>
        <v>1.0814781260469653E-3</v>
      </c>
      <c r="BH32">
        <f t="shared" si="18"/>
        <v>5.382699040404218E-2</v>
      </c>
      <c r="BI32">
        <f t="shared" si="19"/>
        <v>0</v>
      </c>
      <c r="BJ32">
        <f t="shared" si="20"/>
        <v>5.9404582909516085E-2</v>
      </c>
      <c r="BK32">
        <f t="shared" si="21"/>
        <v>1.9642944633009472E-3</v>
      </c>
      <c r="BL32">
        <f t="shared" si="22"/>
        <v>1.6012157757820181E-2</v>
      </c>
      <c r="BM32">
        <f t="shared" si="23"/>
        <v>9.1472408453496757E-4</v>
      </c>
      <c r="BN32">
        <f t="shared" si="24"/>
        <v>0</v>
      </c>
      <c r="BO32">
        <f t="shared" si="25"/>
        <v>1</v>
      </c>
      <c r="BP32" s="68">
        <f>(1.5-SUMPRODUCT(BC32:BN32,'Molar Masses'!$B$6:$M$6)) * 2</f>
        <v>1.5840425669122027E-2</v>
      </c>
      <c r="BR32">
        <f t="shared" si="2"/>
        <v>0.44633365185577906</v>
      </c>
      <c r="BS32">
        <f t="shared" si="3"/>
        <v>9.6938999730211486E-3</v>
      </c>
      <c r="BT32">
        <f t="shared" si="4"/>
        <v>1.0814781260469653E-3</v>
      </c>
      <c r="BU32">
        <f t="shared" si="5"/>
        <v>3.2024315515640361E-2</v>
      </c>
      <c r="BV32">
        <f t="shared" si="6"/>
        <v>8.7501075138396681E-2</v>
      </c>
      <c r="BW32">
        <f t="shared" si="7"/>
        <v>5.2493593587729627E-2</v>
      </c>
      <c r="BY32">
        <f t="shared" si="8"/>
        <v>5.7382347652951415E-3</v>
      </c>
      <c r="BZ32">
        <f t="shared" si="9"/>
        <v>1.4729684285752267</v>
      </c>
      <c r="CB32">
        <f t="shared" si="10"/>
        <v>3.0144443006900699E-2</v>
      </c>
      <c r="CC32">
        <f t="shared" si="11"/>
        <v>0.11633764573876641</v>
      </c>
    </row>
    <row r="33" spans="1:81" x14ac:dyDescent="0.2">
      <c r="A33" s="24" t="s">
        <v>107</v>
      </c>
      <c r="B33" t="s">
        <v>89</v>
      </c>
      <c r="D33" t="s">
        <v>176</v>
      </c>
      <c r="I33" t="s">
        <v>174</v>
      </c>
      <c r="J33" s="28">
        <v>44013</v>
      </c>
      <c r="K33" s="27">
        <v>0.35869600000000001</v>
      </c>
      <c r="L33">
        <v>13.14649</v>
      </c>
      <c r="M33">
        <v>48.20082</v>
      </c>
      <c r="N33">
        <v>23.138259999999999</v>
      </c>
      <c r="O33">
        <v>0.16325300000000001</v>
      </c>
      <c r="P33">
        <v>6.8427009999999999</v>
      </c>
      <c r="R33">
        <v>5.2825040000000003</v>
      </c>
      <c r="S33">
        <v>0.257604</v>
      </c>
      <c r="T33">
        <v>2.2061280000000001</v>
      </c>
      <c r="U33">
        <v>0.102946</v>
      </c>
      <c r="W33">
        <v>99.69941</v>
      </c>
      <c r="X33">
        <v>77.399987124336945</v>
      </c>
      <c r="Y33" s="10">
        <f t="shared" si="1"/>
        <v>2.0310682650874865</v>
      </c>
      <c r="AJ33">
        <v>5</v>
      </c>
      <c r="AN33">
        <f>K33/'Molar Masses'!B$3*'Molar Masses'!B$4</f>
        <v>1.1574770397815775E-2</v>
      </c>
      <c r="AO33">
        <f>L33/'Molar Masses'!C$3*'Molar Masses'!C$4</f>
        <v>0.32618002004743896</v>
      </c>
      <c r="AP33">
        <f>M33/'Molar Masses'!D$3*'Molar Masses'!D$4</f>
        <v>0.80221988106710074</v>
      </c>
      <c r="AQ33">
        <f>N33/'Molar Masses'!E$3*'Molar Masses'!E$4</f>
        <v>0.41259820896799893</v>
      </c>
      <c r="AR33">
        <f>O33/'Molar Masses'!F$3*'Molar Masses'!F$4</f>
        <v>2.1482071188894006E-3</v>
      </c>
      <c r="AS33">
        <f>P33/'Molar Masses'!G$3*'Molar Masses'!G$4</f>
        <v>9.5240694036166043E-2</v>
      </c>
      <c r="AT33">
        <f>Q33/'Molar Masses'!H$3*'Molar Masses'!H$4</f>
        <v>0</v>
      </c>
      <c r="AU33">
        <f>R33/'Molar Masses'!I$3*'Molar Masses'!I$4</f>
        <v>0.10361784395017402</v>
      </c>
      <c r="AV33">
        <f>S33/'Molar Masses'!J$3*'Molar Masses'!J$4</f>
        <v>3.6297590531210373E-3</v>
      </c>
      <c r="AW33">
        <f>T33/'Molar Masses'!K$3*'Molar Masses'!K$4</f>
        <v>2.7622868304409888E-2</v>
      </c>
      <c r="AX33">
        <f>U33/'Molar Masses'!L$3*'Molar Masses'!L$4</f>
        <v>1.4512231911516351E-3</v>
      </c>
      <c r="AY33">
        <f>V33/'Molar Masses'!M$3*'Molar Masses'!M$4</f>
        <v>0</v>
      </c>
      <c r="AZ33">
        <f t="shared" si="12"/>
        <v>1.7862834761342667</v>
      </c>
      <c r="BC33">
        <f t="shared" si="13"/>
        <v>6.4798060064156088E-3</v>
      </c>
      <c r="BD33">
        <f t="shared" si="14"/>
        <v>0.18260260725992492</v>
      </c>
      <c r="BE33">
        <f t="shared" si="15"/>
        <v>0.44909998428872078</v>
      </c>
      <c r="BF33">
        <f t="shared" si="16"/>
        <v>0.23098137248680781</v>
      </c>
      <c r="BG33">
        <f t="shared" si="17"/>
        <v>1.2026126578399416E-3</v>
      </c>
      <c r="BH33">
        <f t="shared" si="18"/>
        <v>5.331779379288578E-2</v>
      </c>
      <c r="BI33">
        <f t="shared" si="19"/>
        <v>0</v>
      </c>
      <c r="BJ33">
        <f t="shared" si="20"/>
        <v>5.800750291572733E-2</v>
      </c>
      <c r="BK33">
        <f t="shared" si="21"/>
        <v>2.0320173710481129E-3</v>
      </c>
      <c r="BL33">
        <f t="shared" si="22"/>
        <v>1.5463877191647718E-2</v>
      </c>
      <c r="BM33">
        <f t="shared" si="23"/>
        <v>8.1242602898183743E-4</v>
      </c>
      <c r="BN33">
        <f t="shared" si="24"/>
        <v>0</v>
      </c>
      <c r="BO33">
        <f t="shared" si="25"/>
        <v>0.99999999999999989</v>
      </c>
      <c r="BP33" s="68">
        <f>(1.5-SUMPRODUCT(BC33:BN33,'Molar Masses'!$B$6:$M$6)) * 2</f>
        <v>1.204591535896693E-2</v>
      </c>
      <c r="BR33">
        <f t="shared" si="2"/>
        <v>0.44909998428872078</v>
      </c>
      <c r="BS33">
        <f t="shared" si="3"/>
        <v>9.6986649340881706E-3</v>
      </c>
      <c r="BT33">
        <f t="shared" si="4"/>
        <v>1.2026126578399416E-3</v>
      </c>
      <c r="BU33">
        <f t="shared" si="5"/>
        <v>3.0927754383295435E-2</v>
      </c>
      <c r="BV33">
        <f t="shared" si="6"/>
        <v>8.5203829045489704E-2</v>
      </c>
      <c r="BW33">
        <f t="shared" si="7"/>
        <v>5.1527696909311721E-2</v>
      </c>
      <c r="BY33">
        <f t="shared" si="8"/>
        <v>7.1074872044481069E-3</v>
      </c>
      <c r="BZ33">
        <f t="shared" si="9"/>
        <v>1.4688415250225975</v>
      </c>
      <c r="CB33">
        <f t="shared" si="10"/>
        <v>2.8053370436984887E-2</v>
      </c>
      <c r="CC33">
        <f t="shared" si="11"/>
        <v>0.11170634281274615</v>
      </c>
    </row>
    <row r="34" spans="1:81" x14ac:dyDescent="0.2">
      <c r="A34" s="24" t="s">
        <v>108</v>
      </c>
      <c r="B34" t="s">
        <v>89</v>
      </c>
      <c r="D34" t="s">
        <v>176</v>
      </c>
      <c r="I34" t="s">
        <v>174</v>
      </c>
      <c r="J34" s="28">
        <v>44013</v>
      </c>
      <c r="K34" s="27">
        <v>0.35220699999999999</v>
      </c>
      <c r="L34">
        <v>13.40935</v>
      </c>
      <c r="M34">
        <v>48.268099999999997</v>
      </c>
      <c r="N34">
        <v>23.375109999999999</v>
      </c>
      <c r="O34">
        <v>0.19305900000000001</v>
      </c>
      <c r="P34">
        <v>6.7870699999999999</v>
      </c>
      <c r="R34">
        <v>5.2581239999999996</v>
      </c>
      <c r="S34">
        <v>0.25413200000000002</v>
      </c>
      <c r="T34">
        <v>2.1928200000000002</v>
      </c>
      <c r="U34">
        <v>0.109625</v>
      </c>
      <c r="W34">
        <v>100.1996</v>
      </c>
      <c r="X34">
        <v>77.885338277895158</v>
      </c>
      <c r="Y34" s="10">
        <f t="shared" si="1"/>
        <v>2.4038465537422464</v>
      </c>
      <c r="AJ34">
        <v>7.5</v>
      </c>
      <c r="AN34">
        <f>K34/'Molar Masses'!B$3*'Molar Masses'!B$4</f>
        <v>1.1365376690856603E-2</v>
      </c>
      <c r="AO34">
        <f>L34/'Molar Masses'!C$3*'Molar Masses'!C$4</f>
        <v>0.33270188862754435</v>
      </c>
      <c r="AP34">
        <f>M34/'Molar Masses'!D$3*'Molar Masses'!D$4</f>
        <v>0.80333964113753509</v>
      </c>
      <c r="AQ34">
        <f>N34/'Molar Masses'!E$3*'Molar Masses'!E$4</f>
        <v>0.41682168496809879</v>
      </c>
      <c r="AR34">
        <f>O34/'Molar Masses'!F$3*'Molar Masses'!F$4</f>
        <v>2.5404171327060993E-3</v>
      </c>
      <c r="AS34">
        <f>P34/'Molar Masses'!G$3*'Molar Masses'!G$4</f>
        <v>9.4466389408515941E-2</v>
      </c>
      <c r="AT34">
        <f>Q34/'Molar Masses'!H$3*'Molar Masses'!H$4</f>
        <v>0</v>
      </c>
      <c r="AU34">
        <f>R34/'Molar Masses'!I$3*'Molar Masses'!I$4</f>
        <v>0.10313962319813952</v>
      </c>
      <c r="AV34">
        <f>S34/'Molar Masses'!J$3*'Molar Masses'!J$4</f>
        <v>3.5808369733690295E-3</v>
      </c>
      <c r="AW34">
        <f>T34/'Molar Masses'!K$3*'Molar Masses'!K$4</f>
        <v>2.745623920066111E-2</v>
      </c>
      <c r="AX34">
        <f>U34/'Molar Masses'!L$3*'Molar Masses'!L$4</f>
        <v>1.5453766278437045E-3</v>
      </c>
      <c r="AY34">
        <f>V34/'Molar Masses'!M$3*'Molar Masses'!M$4</f>
        <v>0</v>
      </c>
      <c r="AZ34">
        <f t="shared" si="12"/>
        <v>1.7969574739652705</v>
      </c>
      <c r="BC34">
        <f t="shared" si="13"/>
        <v>6.3247889031993083E-3</v>
      </c>
      <c r="BD34">
        <f t="shared" si="14"/>
        <v>0.18514733567588837</v>
      </c>
      <c r="BE34">
        <f t="shared" si="15"/>
        <v>0.44705545499907645</v>
      </c>
      <c r="BF34">
        <f t="shared" si="16"/>
        <v>0.23195968241157977</v>
      </c>
      <c r="BG34">
        <f t="shared" si="17"/>
        <v>1.4137324725332914E-3</v>
      </c>
      <c r="BH34">
        <f t="shared" si="18"/>
        <v>5.2570186427428875E-2</v>
      </c>
      <c r="BI34">
        <f t="shared" si="19"/>
        <v>0</v>
      </c>
      <c r="BJ34">
        <f t="shared" si="20"/>
        <v>5.7396808044959266E-2</v>
      </c>
      <c r="BK34">
        <f t="shared" si="21"/>
        <v>1.9927221568952031E-3</v>
      </c>
      <c r="BL34">
        <f t="shared" si="22"/>
        <v>1.5279292692483468E-2</v>
      </c>
      <c r="BM34">
        <f t="shared" si="23"/>
        <v>8.5999621595584394E-4</v>
      </c>
      <c r="BN34">
        <f t="shared" si="24"/>
        <v>0</v>
      </c>
      <c r="BO34">
        <f t="shared" si="25"/>
        <v>0.99999999999999989</v>
      </c>
      <c r="BP34" s="68">
        <f>(1.5-SUMPRODUCT(BC34:BN34,'Molar Masses'!$B$6:$M$6)) * 2</f>
        <v>1.686658653190154E-2</v>
      </c>
      <c r="BR34">
        <f t="shared" si="2"/>
        <v>0.44705545499907645</v>
      </c>
      <c r="BS34">
        <f t="shared" si="3"/>
        <v>9.5498506421298653E-3</v>
      </c>
      <c r="BT34">
        <f t="shared" si="4"/>
        <v>1.4137324725332914E-3</v>
      </c>
      <c r="BU34">
        <f t="shared" si="5"/>
        <v>3.0558585384966936E-2</v>
      </c>
      <c r="BV34">
        <f t="shared" si="6"/>
        <v>8.4985816997286245E-2</v>
      </c>
      <c r="BW34">
        <f t="shared" si="7"/>
        <v>5.1072019141759961E-2</v>
      </c>
      <c r="BY34">
        <f t="shared" si="8"/>
        <v>4.4522630440357175E-3</v>
      </c>
      <c r="BZ34">
        <f t="shared" si="9"/>
        <v>1.4806714849145677</v>
      </c>
      <c r="CB34">
        <f t="shared" si="10"/>
        <v>2.726675962582524E-2</v>
      </c>
      <c r="CC34">
        <f t="shared" si="11"/>
        <v>0.11019408776608385</v>
      </c>
    </row>
    <row r="35" spans="1:81" x14ac:dyDescent="0.2">
      <c r="A35" s="24" t="s">
        <v>109</v>
      </c>
      <c r="B35" t="s">
        <v>89</v>
      </c>
      <c r="D35" t="s">
        <v>176</v>
      </c>
      <c r="I35" t="s">
        <v>174</v>
      </c>
      <c r="J35" s="28">
        <v>44013</v>
      </c>
      <c r="K35" s="27">
        <v>0.35877700000000001</v>
      </c>
      <c r="L35">
        <v>13.5943</v>
      </c>
      <c r="M35">
        <v>48.510570000000001</v>
      </c>
      <c r="N35">
        <v>23.017019999999999</v>
      </c>
      <c r="O35">
        <v>0.20161200000000001</v>
      </c>
      <c r="P35">
        <v>6.4551869999999996</v>
      </c>
      <c r="R35">
        <v>5.1513270000000002</v>
      </c>
      <c r="S35">
        <v>0.242253</v>
      </c>
      <c r="T35">
        <v>2.122547</v>
      </c>
      <c r="U35">
        <v>9.7490999999999994E-2</v>
      </c>
      <c r="W35">
        <v>99.751080000000002</v>
      </c>
      <c r="X35">
        <v>78.96522029489816</v>
      </c>
      <c r="Y35" s="10">
        <f t="shared" si="1"/>
        <v>2.5583312934541942</v>
      </c>
      <c r="AJ35">
        <v>10.001999200639375</v>
      </c>
      <c r="AN35">
        <f>K35/'Molar Masses'!B$3*'Molar Masses'!B$4</f>
        <v>1.1577384188887386E-2</v>
      </c>
      <c r="AO35">
        <f>L35/'Molar Masses'!C$3*'Molar Masses'!C$4</f>
        <v>0.33729071763876894</v>
      </c>
      <c r="AP35">
        <f>M35/'Molar Masses'!D$3*'Molar Masses'!D$4</f>
        <v>0.80737513793120674</v>
      </c>
      <c r="AQ35">
        <f>N35/'Molar Masses'!E$3*'Molar Masses'!E$4</f>
        <v>0.4104362742825351</v>
      </c>
      <c r="AR35">
        <f>O35/'Molar Masses'!F$3*'Molar Masses'!F$4</f>
        <v>2.6529640107901837E-3</v>
      </c>
      <c r="AS35">
        <f>P35/'Molar Masses'!G$3*'Molar Masses'!G$4</f>
        <v>8.9847048703901644E-2</v>
      </c>
      <c r="AT35">
        <f>Q35/'Molar Masses'!H$3*'Molar Masses'!H$4</f>
        <v>0</v>
      </c>
      <c r="AU35">
        <f>R35/'Molar Masses'!I$3*'Molar Masses'!I$4</f>
        <v>0.10104476915158382</v>
      </c>
      <c r="AV35">
        <f>S35/'Molar Masses'!J$3*'Molar Masses'!J$4</f>
        <v>3.4134563900239537E-3</v>
      </c>
      <c r="AW35">
        <f>T35/'Molar Masses'!K$3*'Molar Masses'!K$4</f>
        <v>2.6576352891092579E-2</v>
      </c>
      <c r="AX35">
        <f>U35/'Molar Masses'!L$3*'Molar Masses'!L$4</f>
        <v>1.374324404333962E-3</v>
      </c>
      <c r="AY35">
        <f>V35/'Molar Masses'!M$3*'Molar Masses'!M$4</f>
        <v>0</v>
      </c>
      <c r="AZ35">
        <f t="shared" si="12"/>
        <v>1.7915884295931244</v>
      </c>
      <c r="BC35">
        <f t="shared" si="13"/>
        <v>6.4620780072333064E-3</v>
      </c>
      <c r="BD35">
        <f t="shared" si="14"/>
        <v>0.18826350520435589</v>
      </c>
      <c r="BE35">
        <f t="shared" si="15"/>
        <v>0.45064766248494043</v>
      </c>
      <c r="BF35">
        <f t="shared" si="16"/>
        <v>0.22909071497840972</v>
      </c>
      <c r="BG35">
        <f t="shared" si="17"/>
        <v>1.4807887609503488E-3</v>
      </c>
      <c r="BH35">
        <f t="shared" si="18"/>
        <v>5.0149379857463247E-2</v>
      </c>
      <c r="BI35">
        <f t="shared" si="19"/>
        <v>0</v>
      </c>
      <c r="BJ35">
        <f t="shared" si="20"/>
        <v>5.6399543267050135E-2</v>
      </c>
      <c r="BK35">
        <f t="shared" si="21"/>
        <v>1.9052681596069254E-3</v>
      </c>
      <c r="BL35">
        <f t="shared" si="22"/>
        <v>1.4833960999138711E-2</v>
      </c>
      <c r="BM35">
        <f t="shared" si="23"/>
        <v>7.6709828085129775E-4</v>
      </c>
      <c r="BN35">
        <f t="shared" si="24"/>
        <v>0</v>
      </c>
      <c r="BO35">
        <f t="shared" si="25"/>
        <v>1</v>
      </c>
      <c r="BP35" s="68">
        <f>(1.5-SUMPRODUCT(BC35:BN35,'Molar Masses'!$B$6:$M$6)) * 2</f>
        <v>1.1902694532253566E-2</v>
      </c>
      <c r="BR35">
        <f t="shared" si="2"/>
        <v>0.45064766248494043</v>
      </c>
      <c r="BS35">
        <f t="shared" si="3"/>
        <v>9.3943772502945271E-3</v>
      </c>
      <c r="BT35">
        <f t="shared" si="4"/>
        <v>1.4807887609503488E-3</v>
      </c>
      <c r="BU35">
        <f t="shared" si="5"/>
        <v>2.9667921998277422E-2</v>
      </c>
      <c r="BV35">
        <f t="shared" si="6"/>
        <v>8.2540414225449346E-2</v>
      </c>
      <c r="BW35">
        <f t="shared" si="7"/>
        <v>4.9937465259816828E-2</v>
      </c>
      <c r="BY35">
        <f t="shared" si="8"/>
        <v>7.0472057519905609E-3</v>
      </c>
      <c r="BZ35">
        <f t="shared" si="9"/>
        <v>1.4634943732544601</v>
      </c>
      <c r="CB35">
        <f t="shared" si="10"/>
        <v>2.8207507265592648E-2</v>
      </c>
      <c r="CC35">
        <f t="shared" si="11"/>
        <v>0.11457677904651749</v>
      </c>
    </row>
    <row r="36" spans="1:81" x14ac:dyDescent="0.2">
      <c r="A36" s="24" t="s">
        <v>110</v>
      </c>
      <c r="B36" t="s">
        <v>89</v>
      </c>
      <c r="D36" t="s">
        <v>176</v>
      </c>
      <c r="I36" t="s">
        <v>174</v>
      </c>
      <c r="J36" s="28">
        <v>44013</v>
      </c>
      <c r="K36" s="27">
        <v>0.35441899999999998</v>
      </c>
      <c r="L36">
        <v>13.39523</v>
      </c>
      <c r="M36">
        <v>48.46143</v>
      </c>
      <c r="N36">
        <v>23.092870000000001</v>
      </c>
      <c r="O36">
        <v>0.20651700000000001</v>
      </c>
      <c r="P36">
        <v>6.3149189999999997</v>
      </c>
      <c r="R36">
        <v>5.1557890000000004</v>
      </c>
      <c r="S36">
        <v>0.242283</v>
      </c>
      <c r="T36">
        <v>2.1353369999999998</v>
      </c>
      <c r="U36">
        <v>0.104836</v>
      </c>
      <c r="W36">
        <v>99.463639999999998</v>
      </c>
      <c r="X36">
        <v>79.084859980343282</v>
      </c>
      <c r="Y36" s="10">
        <f t="shared" si="1"/>
        <v>2.6167354203225668</v>
      </c>
      <c r="AJ36">
        <v>12.501999200639375</v>
      </c>
      <c r="AN36">
        <f>K36/'Molar Masses'!B$3*'Molar Masses'!B$4</f>
        <v>1.1436755775429524E-2</v>
      </c>
      <c r="AO36">
        <f>L36/'Molar Masses'!C$3*'Molar Masses'!C$4</f>
        <v>0.33235155466896915</v>
      </c>
      <c r="AP36">
        <f>M36/'Molar Masses'!D$3*'Molar Masses'!D$4</f>
        <v>0.80655728701174856</v>
      </c>
      <c r="AQ36">
        <f>N36/'Molar Masses'!E$3*'Molar Masses'!E$4</f>
        <v>0.41178882085043711</v>
      </c>
      <c r="AR36">
        <f>O36/'Molar Masses'!F$3*'Molar Masses'!F$4</f>
        <v>2.7175077307717613E-3</v>
      </c>
      <c r="AS36">
        <f>P36/'Molar Masses'!G$3*'Molar Masses'!G$4</f>
        <v>8.7894717063067868E-2</v>
      </c>
      <c r="AT36">
        <f>Q36/'Molar Masses'!H$3*'Molar Masses'!H$4</f>
        <v>0</v>
      </c>
      <c r="AU36">
        <f>R36/'Molar Masses'!I$3*'Molar Masses'!I$4</f>
        <v>0.1011322925722392</v>
      </c>
      <c r="AV36">
        <f>S36/'Molar Masses'!J$3*'Molar Masses'!J$4</f>
        <v>3.4138791038466959E-3</v>
      </c>
      <c r="AW36">
        <f>T36/'Molar Masses'!K$3*'Molar Masses'!K$4</f>
        <v>2.6736496131019454E-2</v>
      </c>
      <c r="AX36">
        <f>U36/'Molar Masses'!L$3*'Molar Masses'!L$4</f>
        <v>1.4778664005165119E-3</v>
      </c>
      <c r="AY36">
        <f>V36/'Molar Masses'!M$3*'Molar Masses'!M$4</f>
        <v>0</v>
      </c>
      <c r="AZ36">
        <f t="shared" si="12"/>
        <v>1.785507177308046</v>
      </c>
      <c r="BC36">
        <f t="shared" si="13"/>
        <v>6.4053261284966485E-3</v>
      </c>
      <c r="BD36">
        <f t="shared" si="14"/>
        <v>0.18613845908479926</v>
      </c>
      <c r="BE36">
        <f t="shared" si="15"/>
        <v>0.45172447205044008</v>
      </c>
      <c r="BF36">
        <f t="shared" si="16"/>
        <v>0.23062848813146661</v>
      </c>
      <c r="BG36">
        <f t="shared" si="17"/>
        <v>1.5219808496479213E-3</v>
      </c>
      <c r="BH36">
        <f t="shared" si="18"/>
        <v>4.922675090871604E-2</v>
      </c>
      <c r="BI36">
        <f t="shared" si="19"/>
        <v>0</v>
      </c>
      <c r="BJ36">
        <f t="shared" si="20"/>
        <v>5.6640653063469187E-2</v>
      </c>
      <c r="BK36">
        <f t="shared" si="21"/>
        <v>1.9119940525770924E-3</v>
      </c>
      <c r="BL36">
        <f t="shared" si="22"/>
        <v>1.4974174548729199E-2</v>
      </c>
      <c r="BM36">
        <f t="shared" si="23"/>
        <v>8.2770118165788917E-4</v>
      </c>
      <c r="BN36">
        <f t="shared" si="24"/>
        <v>0</v>
      </c>
      <c r="BO36">
        <f t="shared" si="25"/>
        <v>1</v>
      </c>
      <c r="BP36" s="68">
        <f>(1.5-SUMPRODUCT(BC36:BN36,'Molar Masses'!$B$6:$M$6)) * 2</f>
        <v>9.1094168593097713E-3</v>
      </c>
      <c r="BR36">
        <f t="shared" si="2"/>
        <v>0.45172447205044008</v>
      </c>
      <c r="BS36">
        <f t="shared" si="3"/>
        <v>9.3824984939331092E-3</v>
      </c>
      <c r="BT36">
        <f t="shared" si="4"/>
        <v>1.5219808496479213E-3</v>
      </c>
      <c r="BU36">
        <f t="shared" si="5"/>
        <v>2.9948349097458398E-2</v>
      </c>
      <c r="BV36">
        <f t="shared" si="6"/>
        <v>8.2936888078840906E-2</v>
      </c>
      <c r="BW36">
        <f t="shared" si="7"/>
        <v>5.0235326934972541E-2</v>
      </c>
      <c r="BY36">
        <f t="shared" si="8"/>
        <v>8.3651251139092719E-3</v>
      </c>
      <c r="BZ36">
        <f t="shared" si="9"/>
        <v>1.4642643330031035</v>
      </c>
      <c r="CB36">
        <f t="shared" si="10"/>
        <v>2.7773351767563858E-2</v>
      </c>
      <c r="CC36">
        <f t="shared" si="11"/>
        <v>0.11308708113444778</v>
      </c>
    </row>
    <row r="37" spans="1:81" x14ac:dyDescent="0.2">
      <c r="A37" s="24" t="s">
        <v>111</v>
      </c>
      <c r="B37" t="s">
        <v>89</v>
      </c>
      <c r="D37" t="s">
        <v>176</v>
      </c>
      <c r="I37" t="s">
        <v>174</v>
      </c>
      <c r="J37" s="28">
        <v>44013</v>
      </c>
      <c r="K37" s="27">
        <v>0.38186900000000001</v>
      </c>
      <c r="L37">
        <v>13.41788</v>
      </c>
      <c r="M37">
        <v>48.009569999999997</v>
      </c>
      <c r="N37">
        <v>23.336210000000001</v>
      </c>
      <c r="O37">
        <v>0.20193800000000001</v>
      </c>
      <c r="P37">
        <v>6.5917680000000001</v>
      </c>
      <c r="R37">
        <v>5.4090980000000002</v>
      </c>
      <c r="S37">
        <v>0.24050199999999999</v>
      </c>
      <c r="T37">
        <v>2.1578810000000002</v>
      </c>
      <c r="U37">
        <v>9.4978999999999994E-2</v>
      </c>
      <c r="W37">
        <v>99.841710000000006</v>
      </c>
      <c r="X37">
        <v>78.394915320168508</v>
      </c>
      <c r="Y37" s="10">
        <f t="shared" si="1"/>
        <v>2.4432358892943054</v>
      </c>
      <c r="AJ37">
        <v>15.001999200639375</v>
      </c>
      <c r="AN37">
        <f>K37/'Molar Masses'!B$3*'Molar Masses'!B$4</f>
        <v>1.2322540527475946E-2</v>
      </c>
      <c r="AO37">
        <f>L37/'Molar Masses'!C$3*'Molar Masses'!C$4</f>
        <v>0.33291352805152785</v>
      </c>
      <c r="AP37">
        <f>M37/'Molar Masses'!D$3*'Molar Masses'!D$4</f>
        <v>0.79903685322122409</v>
      </c>
      <c r="AQ37">
        <f>N37/'Molar Masses'!E$3*'Molar Masses'!E$4</f>
        <v>0.41612802562081624</v>
      </c>
      <c r="AR37">
        <f>O37/'Molar Masses'!F$3*'Molar Masses'!F$4</f>
        <v>2.6572537666951774E-3</v>
      </c>
      <c r="AS37">
        <f>P37/'Molar Masses'!G$3*'Molar Masses'!G$4</f>
        <v>9.174806253340459E-2</v>
      </c>
      <c r="AT37">
        <f>Q37/'Molar Masses'!H$3*'Molar Masses'!H$4</f>
        <v>0</v>
      </c>
      <c r="AU37">
        <f>R37/'Molar Masses'!I$3*'Molar Masses'!I$4</f>
        <v>0.10610102187810902</v>
      </c>
      <c r="AV37">
        <f>S37/'Molar Masses'!J$3*'Molar Masses'!J$4</f>
        <v>3.3887839932365787E-3</v>
      </c>
      <c r="AW37">
        <f>T37/'Molar Masses'!K$3*'Molar Masses'!K$4</f>
        <v>2.7018768937971102E-2</v>
      </c>
      <c r="AX37">
        <f>U37/'Molar Masses'!L$3*'Molar Masses'!L$4</f>
        <v>1.3389129006701683E-3</v>
      </c>
      <c r="AY37">
        <f>V37/'Molar Masses'!M$3*'Molar Masses'!M$4</f>
        <v>0</v>
      </c>
      <c r="AZ37">
        <f t="shared" si="12"/>
        <v>1.7926537514311307</v>
      </c>
      <c r="BC37">
        <f t="shared" si="13"/>
        <v>6.8739099882721257E-3</v>
      </c>
      <c r="BD37">
        <f t="shared" si="14"/>
        <v>0.18570988836285462</v>
      </c>
      <c r="BE37">
        <f t="shared" si="15"/>
        <v>0.44572849195408115</v>
      </c>
      <c r="BF37">
        <f t="shared" si="16"/>
        <v>0.23212961526374429</v>
      </c>
      <c r="BG37">
        <f t="shared" si="17"/>
        <v>1.4823017353874444E-3</v>
      </c>
      <c r="BH37">
        <f t="shared" si="18"/>
        <v>5.1180024285314041E-2</v>
      </c>
      <c r="BI37">
        <f t="shared" si="19"/>
        <v>0</v>
      </c>
      <c r="BJ37">
        <f t="shared" si="20"/>
        <v>5.9186567285180035E-2</v>
      </c>
      <c r="BK37">
        <f t="shared" si="21"/>
        <v>1.8903728567389035E-3</v>
      </c>
      <c r="BL37">
        <f t="shared" si="22"/>
        <v>1.5071939528981091E-2</v>
      </c>
      <c r="BM37">
        <f t="shared" si="23"/>
        <v>7.4688873944635031E-4</v>
      </c>
      <c r="BN37">
        <f t="shared" si="24"/>
        <v>0</v>
      </c>
      <c r="BO37">
        <f t="shared" si="25"/>
        <v>1</v>
      </c>
      <c r="BP37" s="68">
        <f>(1.5-SUMPRODUCT(BC37:BN37,'Molar Masses'!$B$6:$M$6)) * 2</f>
        <v>1.8933059431363475E-2</v>
      </c>
      <c r="BR37">
        <f t="shared" si="2"/>
        <v>0.44572849195408115</v>
      </c>
      <c r="BS37">
        <f t="shared" si="3"/>
        <v>1.034323825177914E-2</v>
      </c>
      <c r="BT37">
        <f t="shared" si="4"/>
        <v>1.4823017353874444E-3</v>
      </c>
      <c r="BU37">
        <f t="shared" si="5"/>
        <v>3.0143879057962182E-2</v>
      </c>
      <c r="BV37">
        <f t="shared" si="6"/>
        <v>8.6056179652565221E-2</v>
      </c>
      <c r="BW37">
        <f t="shared" si="7"/>
        <v>5.2312657296907907E-2</v>
      </c>
      <c r="BY37">
        <f t="shared" si="8"/>
        <v>4.9150592392611867E-3</v>
      </c>
      <c r="BZ37">
        <f t="shared" si="9"/>
        <v>1.4539815975121297</v>
      </c>
      <c r="CB37">
        <f t="shared" si="10"/>
        <v>2.9612378327780495E-2</v>
      </c>
      <c r="CC37">
        <f t="shared" si="11"/>
        <v>0.11613969695440188</v>
      </c>
    </row>
    <row r="38" spans="1:81" x14ac:dyDescent="0.2">
      <c r="A38" s="24" t="s">
        <v>112</v>
      </c>
      <c r="B38" t="s">
        <v>89</v>
      </c>
      <c r="D38" t="s">
        <v>176</v>
      </c>
      <c r="I38" t="s">
        <v>174</v>
      </c>
      <c r="J38" s="28">
        <v>44013</v>
      </c>
      <c r="K38" s="27">
        <v>0.41265000000000002</v>
      </c>
      <c r="L38">
        <v>13.307639999999999</v>
      </c>
      <c r="M38">
        <v>47.751150000000003</v>
      </c>
      <c r="N38">
        <v>23.11993</v>
      </c>
      <c r="O38">
        <v>0.24915599999999999</v>
      </c>
      <c r="P38">
        <v>6.2270089999999998</v>
      </c>
      <c r="R38">
        <v>5.7061320000000002</v>
      </c>
      <c r="S38">
        <v>0.24063699999999999</v>
      </c>
      <c r="T38">
        <v>2.218648</v>
      </c>
      <c r="U38">
        <v>0.103811</v>
      </c>
      <c r="W38">
        <v>99.336759999999998</v>
      </c>
      <c r="X38">
        <v>79.207951328156113</v>
      </c>
      <c r="Y38" s="10">
        <f t="shared" si="1"/>
        <v>2.8458098854458962</v>
      </c>
      <c r="AJ38">
        <v>17.501999200639375</v>
      </c>
      <c r="AN38">
        <f>K38/'Molar Masses'!B$3*'Molar Masses'!B$4</f>
        <v>1.331581340371423E-2</v>
      </c>
      <c r="AO38">
        <f>L38/'Molar Masses'!C$3*'Molar Masses'!C$4</f>
        <v>0.33017834281120667</v>
      </c>
      <c r="AP38">
        <f>M38/'Molar Masses'!D$3*'Molar Masses'!D$4</f>
        <v>0.79473589606602724</v>
      </c>
      <c r="AQ38">
        <f>N38/'Molar Masses'!E$3*'Molar Masses'!E$4</f>
        <v>0.41227135097736423</v>
      </c>
      <c r="AR38">
        <f>O38/'Molar Masses'!F$3*'Molar Masses'!F$4</f>
        <v>3.2785841173761428E-3</v>
      </c>
      <c r="AS38">
        <f>P38/'Molar Masses'!G$3*'Molar Masses'!G$4</f>
        <v>8.6671134531444857E-2</v>
      </c>
      <c r="AT38">
        <f>Q38/'Molar Masses'!H$3*'Molar Masses'!H$4</f>
        <v>0</v>
      </c>
      <c r="AU38">
        <f>R38/'Molar Masses'!I$3*'Molar Masses'!I$4</f>
        <v>0.11192742970664943</v>
      </c>
      <c r="AV38">
        <f>S38/'Molar Masses'!J$3*'Molar Masses'!J$4</f>
        <v>3.3906862054389176E-3</v>
      </c>
      <c r="AW38">
        <f>T38/'Molar Masses'!K$3*'Molar Masses'!K$4</f>
        <v>2.7779630881726892E-2</v>
      </c>
      <c r="AX38">
        <f>U38/'Molar Masses'!L$3*'Molar Masses'!L$4</f>
        <v>1.4634170409403222E-3</v>
      </c>
      <c r="AY38">
        <f>V38/'Molar Masses'!M$3*'Molar Masses'!M$4</f>
        <v>0</v>
      </c>
      <c r="AZ38">
        <f t="shared" si="12"/>
        <v>1.7850122857418886</v>
      </c>
      <c r="BC38">
        <f t="shared" si="13"/>
        <v>7.4597880978616894E-3</v>
      </c>
      <c r="BD38">
        <f t="shared" si="14"/>
        <v>0.18497258839536648</v>
      </c>
      <c r="BE38">
        <f t="shared" si="15"/>
        <v>0.44522712947923399</v>
      </c>
      <c r="BF38">
        <f t="shared" si="16"/>
        <v>0.23096275262106422</v>
      </c>
      <c r="BG38">
        <f t="shared" si="17"/>
        <v>1.8367291606698911E-3</v>
      </c>
      <c r="BH38">
        <f t="shared" si="18"/>
        <v>4.855492324828594E-2</v>
      </c>
      <c r="BI38">
        <f t="shared" si="19"/>
        <v>0</v>
      </c>
      <c r="BJ38">
        <f t="shared" si="20"/>
        <v>6.2704010835494067E-2</v>
      </c>
      <c r="BK38">
        <f t="shared" si="21"/>
        <v>1.8995310186504834E-3</v>
      </c>
      <c r="BL38">
        <f t="shared" si="22"/>
        <v>1.5562711306595346E-2</v>
      </c>
      <c r="BM38">
        <f t="shared" si="23"/>
        <v>8.1983583677806187E-4</v>
      </c>
      <c r="BN38">
        <f t="shared" si="24"/>
        <v>0</v>
      </c>
      <c r="BO38">
        <f t="shared" si="25"/>
        <v>1.0000000000000002</v>
      </c>
      <c r="BP38" s="68">
        <f>(1.5-SUMPRODUCT(BC38:BN38,'Molar Masses'!$B$6:$M$6)) * 2</f>
        <v>1.5640773474086878E-2</v>
      </c>
      <c r="BR38">
        <f t="shared" si="2"/>
        <v>0.44522712947923399</v>
      </c>
      <c r="BS38">
        <f t="shared" si="3"/>
        <v>1.1141035481885896E-2</v>
      </c>
      <c r="BT38">
        <f t="shared" si="4"/>
        <v>1.8367291606698911E-3</v>
      </c>
      <c r="BU38">
        <f t="shared" si="5"/>
        <v>3.1125422613190692E-2</v>
      </c>
      <c r="BV38">
        <f t="shared" si="6"/>
        <v>9.0129684892654244E-2</v>
      </c>
      <c r="BW38">
        <f t="shared" si="7"/>
        <v>5.5244222737632381E-2</v>
      </c>
      <c r="BY38">
        <f t="shared" si="8"/>
        <v>7.9311403147280524E-3</v>
      </c>
      <c r="BZ38">
        <f t="shared" si="9"/>
        <v>1.4373830906783984</v>
      </c>
      <c r="CB38">
        <f t="shared" si="10"/>
        <v>3.2298662936793142E-2</v>
      </c>
      <c r="CC38">
        <f t="shared" si="11"/>
        <v>0.11896827648605568</v>
      </c>
    </row>
    <row r="39" spans="1:81" x14ac:dyDescent="0.2">
      <c r="A39" s="24" t="s">
        <v>113</v>
      </c>
      <c r="B39" t="s">
        <v>89</v>
      </c>
      <c r="D39" t="s">
        <v>176</v>
      </c>
      <c r="I39" t="s">
        <v>174</v>
      </c>
      <c r="J39" s="28">
        <v>44013</v>
      </c>
      <c r="K39" s="27">
        <v>0.40786800000000001</v>
      </c>
      <c r="L39">
        <v>13.363250000000001</v>
      </c>
      <c r="M39">
        <v>47.802100000000003</v>
      </c>
      <c r="N39">
        <v>23.20823</v>
      </c>
      <c r="O39">
        <v>0.31374800000000003</v>
      </c>
      <c r="P39">
        <v>6.0453130000000002</v>
      </c>
      <c r="R39">
        <v>5.6373790000000001</v>
      </c>
      <c r="S39">
        <v>0.25950200000000001</v>
      </c>
      <c r="T39">
        <v>2.1313240000000002</v>
      </c>
      <c r="U39">
        <v>9.4108999999999998E-2</v>
      </c>
      <c r="W39">
        <v>99.262829999999994</v>
      </c>
      <c r="X39">
        <v>79.758835765953989</v>
      </c>
      <c r="Y39" s="10">
        <f t="shared" si="1"/>
        <v>3.5991456927922703</v>
      </c>
      <c r="AJ39">
        <v>20.001999200639375</v>
      </c>
      <c r="AN39">
        <f>K39/'Molar Masses'!B$3*'Molar Masses'!B$4</f>
        <v>1.3161502923412371E-2</v>
      </c>
      <c r="AO39">
        <f>L39/'Molar Masses'!C$3*'Molar Masses'!C$4</f>
        <v>0.33155809291293259</v>
      </c>
      <c r="AP39">
        <f>M39/'Molar Masses'!D$3*'Molar Masses'!D$4</f>
        <v>0.79558387132745167</v>
      </c>
      <c r="AQ39">
        <f>N39/'Molar Masses'!E$3*'Molar Masses'!E$4</f>
        <v>0.4138459042001163</v>
      </c>
      <c r="AR39">
        <f>O39/'Molar Masses'!F$3*'Molar Masses'!F$4</f>
        <v>4.1285347720244753E-3</v>
      </c>
      <c r="AS39">
        <f>P39/'Molar Masses'!G$3*'Molar Masses'!G$4</f>
        <v>8.4142183881168717E-2</v>
      </c>
      <c r="AT39">
        <f>Q39/'Molar Masses'!H$3*'Molar Masses'!H$4</f>
        <v>0</v>
      </c>
      <c r="AU39">
        <f>R39/'Molar Masses'!I$3*'Molar Masses'!I$4</f>
        <v>0.11057881972450719</v>
      </c>
      <c r="AV39">
        <f>S39/'Molar Masses'!J$3*'Molar Masses'!J$4</f>
        <v>3.6565027476398479E-3</v>
      </c>
      <c r="AW39">
        <f>T39/'Molar Masses'!K$3*'Molar Masses'!K$4</f>
        <v>2.6686249467858667E-2</v>
      </c>
      <c r="AX39">
        <f>U39/'Molar Masses'!L$3*'Molar Masses'!L$4</f>
        <v>1.3266485662006219E-3</v>
      </c>
      <c r="AY39">
        <f>V39/'Molar Masses'!M$3*'Molar Masses'!M$4</f>
        <v>0</v>
      </c>
      <c r="AZ39">
        <f t="shared" si="12"/>
        <v>1.7846683105233125</v>
      </c>
      <c r="BC39">
        <f t="shared" si="13"/>
        <v>7.3747613748759095E-3</v>
      </c>
      <c r="BD39">
        <f t="shared" si="14"/>
        <v>0.18578135273534996</v>
      </c>
      <c r="BE39">
        <f t="shared" si="15"/>
        <v>0.44578808657960939</v>
      </c>
      <c r="BF39">
        <f t="shared" si="16"/>
        <v>0.23188953474428287</v>
      </c>
      <c r="BG39">
        <f t="shared" si="17"/>
        <v>2.3133344990105631E-3</v>
      </c>
      <c r="BH39">
        <f t="shared" si="18"/>
        <v>4.7147239285319061E-2</v>
      </c>
      <c r="BI39">
        <f t="shared" si="19"/>
        <v>0</v>
      </c>
      <c r="BJ39">
        <f t="shared" si="20"/>
        <v>6.1960432127627411E-2</v>
      </c>
      <c r="BK39">
        <f t="shared" si="21"/>
        <v>2.0488416396925117E-3</v>
      </c>
      <c r="BL39">
        <f t="shared" si="22"/>
        <v>1.4953058397744252E-2</v>
      </c>
      <c r="BM39">
        <f t="shared" si="23"/>
        <v>7.4335861648802009E-4</v>
      </c>
      <c r="BN39">
        <f t="shared" si="24"/>
        <v>0</v>
      </c>
      <c r="BO39">
        <f t="shared" si="25"/>
        <v>1</v>
      </c>
      <c r="BP39" s="68">
        <f>(1.5-SUMPRODUCT(BC39:BN39,'Molar Masses'!$B$6:$M$6)) * 2</f>
        <v>1.5472179874452596E-2</v>
      </c>
      <c r="BR39">
        <f t="shared" si="2"/>
        <v>0.44578808657960939</v>
      </c>
      <c r="BS39">
        <f t="shared" si="3"/>
        <v>1.1183109729126218E-2</v>
      </c>
      <c r="BT39">
        <f t="shared" si="4"/>
        <v>2.3133344990105631E-3</v>
      </c>
      <c r="BU39">
        <f t="shared" si="5"/>
        <v>2.9906116795488505E-2</v>
      </c>
      <c r="BV39">
        <f t="shared" si="6"/>
        <v>8.8723202776410354E-2</v>
      </c>
      <c r="BW39">
        <f t="shared" si="7"/>
        <v>5.4585670752751503E-2</v>
      </c>
      <c r="BY39">
        <f t="shared" si="8"/>
        <v>7.7485187072367998E-3</v>
      </c>
      <c r="BZ39">
        <f t="shared" si="9"/>
        <v>1.4319332472319821</v>
      </c>
      <c r="CB39">
        <f t="shared" si="10"/>
        <v>3.1802907289492206E-2</v>
      </c>
      <c r="CC39">
        <f t="shared" si="11"/>
        <v>0.11902372403867713</v>
      </c>
    </row>
    <row r="40" spans="1:81" x14ac:dyDescent="0.2">
      <c r="A40" s="24" t="s">
        <v>114</v>
      </c>
      <c r="B40" t="s">
        <v>89</v>
      </c>
      <c r="D40" t="s">
        <v>176</v>
      </c>
      <c r="I40" t="s">
        <v>174</v>
      </c>
      <c r="J40" s="28">
        <v>44013</v>
      </c>
      <c r="K40" s="27">
        <v>0.37586000000000003</v>
      </c>
      <c r="L40">
        <v>13.643190000000001</v>
      </c>
      <c r="M40">
        <v>48.428139999999999</v>
      </c>
      <c r="N40">
        <v>23.14179</v>
      </c>
      <c r="O40">
        <v>0.33083400000000002</v>
      </c>
      <c r="P40">
        <v>6.0173610000000002</v>
      </c>
      <c r="R40">
        <v>5.2449339999999998</v>
      </c>
      <c r="S40">
        <v>0.232737</v>
      </c>
      <c r="T40">
        <v>1.9993719999999999</v>
      </c>
      <c r="U40">
        <v>0.104403</v>
      </c>
      <c r="W40">
        <v>99.518619999999999</v>
      </c>
      <c r="X40">
        <v>80.165260077222015</v>
      </c>
      <c r="Y40" s="10">
        <f t="shared" si="1"/>
        <v>4.0596287075157171</v>
      </c>
      <c r="AJ40">
        <v>22.501999200639375</v>
      </c>
      <c r="AN40">
        <f>K40/'Molar Masses'!B$3*'Molar Masses'!B$4</f>
        <v>1.2128635952792998E-2</v>
      </c>
      <c r="AO40">
        <f>L40/'Molar Masses'!C$3*'Molar Masses'!C$4</f>
        <v>0.33850373656474231</v>
      </c>
      <c r="AP40">
        <f>M40/'Molar Masses'!D$3*'Molar Masses'!D$4</f>
        <v>0.80600323212553027</v>
      </c>
      <c r="AQ40">
        <f>N40/'Molar Masses'!E$3*'Molar Masses'!E$4</f>
        <v>0.41266115543318937</v>
      </c>
      <c r="AR40">
        <f>O40/'Molar Masses'!F$3*'Molar Masses'!F$4</f>
        <v>4.3533653529837487E-3</v>
      </c>
      <c r="AS40">
        <f>P40/'Molar Masses'!G$3*'Molar Masses'!G$4</f>
        <v>8.3753131680919288E-2</v>
      </c>
      <c r="AT40">
        <f>Q40/'Molar Masses'!H$3*'Molar Masses'!H$4</f>
        <v>0</v>
      </c>
      <c r="AU40">
        <f>R40/'Molar Masses'!I$3*'Molar Masses'!I$4</f>
        <v>0.10288089753286737</v>
      </c>
      <c r="AV40">
        <f>S40/'Molar Masses'!J$3*'Molar Masses'!J$4</f>
        <v>3.2793715654501903E-3</v>
      </c>
      <c r="AW40">
        <f>T40/'Molar Masses'!K$3*'Molar Masses'!K$4</f>
        <v>2.5034082087496554E-2</v>
      </c>
      <c r="AX40">
        <f>U40/'Molar Masses'!L$3*'Molar Masses'!L$4</f>
        <v>1.4717624271540824E-3</v>
      </c>
      <c r="AY40">
        <f>V40/'Molar Masses'!M$3*'Molar Masses'!M$4</f>
        <v>0</v>
      </c>
      <c r="AZ40">
        <f t="shared" si="12"/>
        <v>1.7900693707231261</v>
      </c>
      <c r="BC40">
        <f t="shared" si="13"/>
        <v>6.7755116930990492E-3</v>
      </c>
      <c r="BD40">
        <f t="shared" si="14"/>
        <v>0.1891009041889804</v>
      </c>
      <c r="BE40">
        <f t="shared" si="15"/>
        <v>0.45026368547936935</v>
      </c>
      <c r="BF40">
        <f t="shared" si="16"/>
        <v>0.23052802432259289</v>
      </c>
      <c r="BG40">
        <f t="shared" si="17"/>
        <v>2.4319534338633703E-3</v>
      </c>
      <c r="BH40">
        <f t="shared" si="18"/>
        <v>4.6787645803405886E-2</v>
      </c>
      <c r="BI40">
        <f t="shared" si="19"/>
        <v>0</v>
      </c>
      <c r="BJ40">
        <f t="shared" si="20"/>
        <v>5.7473134402219871E-2</v>
      </c>
      <c r="BK40">
        <f t="shared" si="21"/>
        <v>1.8319801562357539E-3</v>
      </c>
      <c r="BL40">
        <f t="shared" si="22"/>
        <v>1.3984978737099809E-2</v>
      </c>
      <c r="BM40">
        <f t="shared" si="23"/>
        <v>8.2218178313365662E-4</v>
      </c>
      <c r="BN40">
        <f t="shared" si="24"/>
        <v>0</v>
      </c>
      <c r="BO40">
        <f t="shared" si="25"/>
        <v>1.0000000000000002</v>
      </c>
      <c r="BP40" s="68">
        <f>(1.5-SUMPRODUCT(BC40:BN40,'Molar Masses'!$B$6:$M$6)) * 2</f>
        <v>1.2877154955369896E-2</v>
      </c>
      <c r="BR40">
        <f t="shared" si="2"/>
        <v>0.45026368547936935</v>
      </c>
      <c r="BS40">
        <f t="shared" si="3"/>
        <v>1.0147855900528916E-2</v>
      </c>
      <c r="BT40">
        <f t="shared" si="4"/>
        <v>2.4319534338633703E-3</v>
      </c>
      <c r="BU40">
        <f t="shared" si="5"/>
        <v>2.7969957474199617E-2</v>
      </c>
      <c r="BV40">
        <f t="shared" si="6"/>
        <v>8.2617472319811786E-2</v>
      </c>
      <c r="BW40">
        <f t="shared" si="7"/>
        <v>5.0697622709120822E-2</v>
      </c>
      <c r="BY40">
        <f t="shared" si="8"/>
        <v>7.7368198815892172E-3</v>
      </c>
      <c r="BZ40">
        <f t="shared" si="9"/>
        <v>1.4374972442188698</v>
      </c>
      <c r="CB40">
        <f t="shared" si="10"/>
        <v>2.9391271247861971E-2</v>
      </c>
      <c r="CC40">
        <f t="shared" si="11"/>
        <v>0.11789006748233569</v>
      </c>
    </row>
    <row r="41" spans="1:81" x14ac:dyDescent="0.2">
      <c r="A41" s="24" t="s">
        <v>115</v>
      </c>
      <c r="B41" t="s">
        <v>89</v>
      </c>
      <c r="D41" t="s">
        <v>176</v>
      </c>
      <c r="I41" t="s">
        <v>174</v>
      </c>
      <c r="J41" s="28">
        <v>44013</v>
      </c>
      <c r="K41" s="27">
        <v>0.381998</v>
      </c>
      <c r="L41">
        <v>13.855589999999999</v>
      </c>
      <c r="M41">
        <v>48.454410000000003</v>
      </c>
      <c r="N41">
        <v>23.33249</v>
      </c>
      <c r="O41">
        <v>0.421541</v>
      </c>
      <c r="P41">
        <v>6.0373099999999997</v>
      </c>
      <c r="R41">
        <v>5.2409030000000003</v>
      </c>
      <c r="S41">
        <v>0.23328699999999999</v>
      </c>
      <c r="T41">
        <v>1.8963620000000001</v>
      </c>
      <c r="U41">
        <v>8.8078000000000004E-2</v>
      </c>
      <c r="W41">
        <v>99.941969999999998</v>
      </c>
      <c r="X41">
        <v>80.357568436577765</v>
      </c>
      <c r="Y41" s="10">
        <f t="shared" si="1"/>
        <v>5.1194768349021684</v>
      </c>
      <c r="AJ41">
        <v>25.003998401278714</v>
      </c>
      <c r="AN41">
        <f>K41/'Molar Masses'!B$3*'Molar Masses'!B$4</f>
        <v>1.232670323177518E-2</v>
      </c>
      <c r="AO41">
        <f>L41/'Molar Masses'!C$3*'Molar Masses'!C$4</f>
        <v>0.34377363265549166</v>
      </c>
      <c r="AP41">
        <f>M41/'Molar Masses'!D$3*'Molar Masses'!D$4</f>
        <v>0.80644045116611163</v>
      </c>
      <c r="AQ41">
        <f>N41/'Molar Masses'!E$3*'Molar Masses'!E$4</f>
        <v>0.4160616911022586</v>
      </c>
      <c r="AR41">
        <f>O41/'Molar Masses'!F$3*'Molar Masses'!F$4</f>
        <v>5.5469570366471479E-3</v>
      </c>
      <c r="AS41">
        <f>P41/'Molar Masses'!G$3*'Molar Masses'!G$4</f>
        <v>8.403079347051487E-2</v>
      </c>
      <c r="AT41">
        <f>Q41/'Molar Masses'!H$3*'Molar Masses'!H$4</f>
        <v>0</v>
      </c>
      <c r="AU41">
        <f>R41/'Molar Masses'!I$3*'Molar Masses'!I$4</f>
        <v>0.10280182830188088</v>
      </c>
      <c r="AV41">
        <f>S41/'Molar Masses'!J$3*'Molar Masses'!J$4</f>
        <v>3.2871213188671268E-3</v>
      </c>
      <c r="AW41">
        <f>T41/'Molar Masses'!K$3*'Molar Masses'!K$4</f>
        <v>2.3744296696967423E-2</v>
      </c>
      <c r="AX41">
        <f>U41/'Molar Masses'!L$3*'Molar Masses'!L$4</f>
        <v>1.241629944147939E-3</v>
      </c>
      <c r="AY41">
        <f>V41/'Molar Masses'!M$3*'Molar Masses'!M$4</f>
        <v>0</v>
      </c>
      <c r="AZ41">
        <f t="shared" si="12"/>
        <v>1.7992551049246623</v>
      </c>
      <c r="BC41">
        <f t="shared" si="13"/>
        <v>6.8510036170170091E-3</v>
      </c>
      <c r="BD41">
        <f t="shared" si="14"/>
        <v>0.19106441977825372</v>
      </c>
      <c r="BE41">
        <f t="shared" si="15"/>
        <v>0.44820795503585831</v>
      </c>
      <c r="BF41">
        <f t="shared" si="16"/>
        <v>0.23124107857939341</v>
      </c>
      <c r="BG41">
        <f t="shared" si="17"/>
        <v>3.0829186041850401E-3</v>
      </c>
      <c r="BH41">
        <f t="shared" si="18"/>
        <v>4.6703101322607264E-2</v>
      </c>
      <c r="BI41">
        <f t="shared" si="19"/>
        <v>0</v>
      </c>
      <c r="BJ41">
        <f t="shared" si="20"/>
        <v>5.7135771364775621E-2</v>
      </c>
      <c r="BK41">
        <f t="shared" si="21"/>
        <v>1.8269345518987781E-3</v>
      </c>
      <c r="BL41">
        <f t="shared" si="22"/>
        <v>1.3196737156380966E-2</v>
      </c>
      <c r="BM41">
        <f t="shared" si="23"/>
        <v>6.9007998962989075E-4</v>
      </c>
      <c r="BN41">
        <f t="shared" si="24"/>
        <v>0</v>
      </c>
      <c r="BO41">
        <f t="shared" si="25"/>
        <v>1.0000000000000002</v>
      </c>
      <c r="BP41" s="68">
        <f>(1.5-SUMPRODUCT(BC41:BN41,'Molar Masses'!$B$6:$M$6)) * 2</f>
        <v>1.834212560788151E-2</v>
      </c>
      <c r="BR41">
        <f t="shared" si="2"/>
        <v>0.44820795503585831</v>
      </c>
      <c r="BS41">
        <f t="shared" si="3"/>
        <v>1.040418741540582E-2</v>
      </c>
      <c r="BT41">
        <f t="shared" si="4"/>
        <v>3.0829186041850401E-3</v>
      </c>
      <c r="BU41">
        <f t="shared" si="5"/>
        <v>2.6393474312761931E-2</v>
      </c>
      <c r="BV41">
        <f t="shared" si="6"/>
        <v>8.1707676871096993E-2</v>
      </c>
      <c r="BW41">
        <f t="shared" si="7"/>
        <v>5.0284767747758613E-2</v>
      </c>
      <c r="BY41">
        <f t="shared" si="8"/>
        <v>5.3437264006339288E-3</v>
      </c>
      <c r="BZ41">
        <f t="shared" si="9"/>
        <v>1.4300616744883929</v>
      </c>
      <c r="CB41">
        <f t="shared" si="10"/>
        <v>2.9627104574608754E-2</v>
      </c>
      <c r="CC41">
        <f t="shared" si="11"/>
        <v>0.11990743195322771</v>
      </c>
    </row>
    <row r="42" spans="1:81" x14ac:dyDescent="0.2">
      <c r="A42" s="24" t="s">
        <v>116</v>
      </c>
      <c r="B42" t="s">
        <v>90</v>
      </c>
      <c r="D42" t="s">
        <v>176</v>
      </c>
      <c r="I42" t="s">
        <v>174</v>
      </c>
      <c r="J42" s="28">
        <v>44013</v>
      </c>
      <c r="K42" s="27">
        <v>0.54563600000000001</v>
      </c>
      <c r="L42">
        <v>15.30752</v>
      </c>
      <c r="M42">
        <v>51.007989999999999</v>
      </c>
      <c r="N42">
        <v>22.44453</v>
      </c>
      <c r="O42">
        <v>0.48680499999999999</v>
      </c>
      <c r="P42">
        <v>3.910577</v>
      </c>
      <c r="R42">
        <v>4.8784689999999999</v>
      </c>
      <c r="S42">
        <v>0.226711</v>
      </c>
      <c r="T42">
        <v>1.154398</v>
      </c>
      <c r="U42">
        <v>8.8609999999999994E-2</v>
      </c>
      <c r="W42">
        <v>100.05119999999999</v>
      </c>
      <c r="X42">
        <v>87.465106032037582</v>
      </c>
      <c r="Y42" s="10">
        <f t="shared" si="1"/>
        <v>6.2740251957334845</v>
      </c>
      <c r="AJ42">
        <v>27.503998401278714</v>
      </c>
      <c r="AN42">
        <f>K42/'Molar Masses'!B$3*'Molar Masses'!B$4</f>
        <v>1.7607142038892565E-2</v>
      </c>
      <c r="AO42">
        <f>L42/'Molar Masses'!C$3*'Molar Masses'!C$4</f>
        <v>0.3797977392046526</v>
      </c>
      <c r="AP42">
        <f>M42/'Molar Masses'!D$3*'Molar Masses'!D$4</f>
        <v>0.84894040539708382</v>
      </c>
      <c r="AQ42">
        <f>N42/'Molar Masses'!E$3*'Molar Masses'!E$4</f>
        <v>0.40022771284999481</v>
      </c>
      <c r="AR42">
        <f>O42/'Molar Masses'!F$3*'Molar Masses'!F$4</f>
        <v>6.4057503783143625E-3</v>
      </c>
      <c r="AS42">
        <f>P42/'Molar Masses'!G$3*'Molar Masses'!G$4</f>
        <v>5.4429686108141813E-2</v>
      </c>
      <c r="AT42">
        <f>Q42/'Molar Masses'!H$3*'Molar Masses'!H$4</f>
        <v>0</v>
      </c>
      <c r="AU42">
        <f>R42/'Molar Masses'!I$3*'Molar Masses'!I$4</f>
        <v>9.5692580556069912E-2</v>
      </c>
      <c r="AV42">
        <f>S42/'Molar Masses'!J$3*'Molar Masses'!J$4</f>
        <v>3.1944624489220795E-3</v>
      </c>
      <c r="AW42">
        <f>T42/'Molar Masses'!K$3*'Molar Masses'!K$4</f>
        <v>1.4454185761149927E-2</v>
      </c>
      <c r="AX42">
        <f>U42/'Molar Masses'!L$3*'Molar Masses'!L$4</f>
        <v>1.2491295141913855E-3</v>
      </c>
      <c r="AY42">
        <f>V42/'Molar Masses'!M$3*'Molar Masses'!M$4</f>
        <v>0</v>
      </c>
      <c r="AZ42">
        <f t="shared" si="12"/>
        <v>1.8219987942574138</v>
      </c>
      <c r="BC42">
        <f t="shared" si="13"/>
        <v>9.6636408840592297E-3</v>
      </c>
      <c r="BD42">
        <f t="shared" si="14"/>
        <v>0.20845114738917569</v>
      </c>
      <c r="BE42">
        <f t="shared" si="15"/>
        <v>0.46593905993394674</v>
      </c>
      <c r="BF42">
        <f t="shared" si="16"/>
        <v>0.21966409314398824</v>
      </c>
      <c r="BG42">
        <f t="shared" si="17"/>
        <v>3.5157818976082984E-3</v>
      </c>
      <c r="BH42">
        <f t="shared" si="18"/>
        <v>2.9873612583989413E-2</v>
      </c>
      <c r="BI42">
        <f t="shared" si="19"/>
        <v>0</v>
      </c>
      <c r="BJ42">
        <f t="shared" si="20"/>
        <v>5.2520660747786621E-2</v>
      </c>
      <c r="BK42">
        <f t="shared" si="21"/>
        <v>1.7532736349718805E-3</v>
      </c>
      <c r="BL42">
        <f t="shared" si="22"/>
        <v>7.9331478191460459E-3</v>
      </c>
      <c r="BM42">
        <f t="shared" si="23"/>
        <v>6.8558196532752874E-4</v>
      </c>
      <c r="BN42">
        <f t="shared" si="24"/>
        <v>0</v>
      </c>
      <c r="BO42">
        <f t="shared" si="25"/>
        <v>0.99999999999999967</v>
      </c>
      <c r="BP42" s="68">
        <f>(1.5-SUMPRODUCT(BC42:BN42,'Molar Masses'!$B$6:$M$6)) * 2</f>
        <v>6.229618275641613E-4</v>
      </c>
      <c r="BR42">
        <f t="shared" si="2"/>
        <v>0.46593905993394674</v>
      </c>
      <c r="BS42">
        <f t="shared" si="3"/>
        <v>1.17374711639135E-2</v>
      </c>
      <c r="BT42">
        <f t="shared" si="4"/>
        <v>3.5157818976082984E-3</v>
      </c>
      <c r="BU42">
        <f t="shared" si="5"/>
        <v>1.5866295638292092E-2</v>
      </c>
      <c r="BV42">
        <f t="shared" si="6"/>
        <v>6.2607403149802773E-2</v>
      </c>
      <c r="BW42">
        <f t="shared" si="7"/>
        <v>4.2857019863727391E-2</v>
      </c>
      <c r="BY42">
        <f t="shared" si="8"/>
        <v>1.8459720681733363E-2</v>
      </c>
      <c r="BZ42">
        <f t="shared" si="9"/>
        <v>1.1920528466017297</v>
      </c>
      <c r="CB42">
        <f t="shared" si="10"/>
        <v>4.3992810776428456E-2</v>
      </c>
      <c r="CC42">
        <f t="shared" si="11"/>
        <v>0.18399694037486922</v>
      </c>
    </row>
    <row r="43" spans="1:81" x14ac:dyDescent="0.2">
      <c r="A43" s="24" t="s">
        <v>117</v>
      </c>
      <c r="B43" t="s">
        <v>90</v>
      </c>
      <c r="D43" t="s">
        <v>176</v>
      </c>
      <c r="I43" t="s">
        <v>174</v>
      </c>
      <c r="J43" s="28">
        <v>44013</v>
      </c>
      <c r="K43" s="27">
        <v>0.67107799999999995</v>
      </c>
      <c r="L43">
        <v>16.314229999999998</v>
      </c>
      <c r="M43">
        <v>52.353789999999996</v>
      </c>
      <c r="N43">
        <v>22.448029999999999</v>
      </c>
      <c r="O43">
        <v>0.51295100000000005</v>
      </c>
      <c r="P43">
        <v>2.8567529999999999</v>
      </c>
      <c r="R43">
        <v>4.125534</v>
      </c>
      <c r="S43">
        <v>0.20985699999999999</v>
      </c>
      <c r="T43">
        <v>9.5177999999999999E-2</v>
      </c>
      <c r="U43">
        <v>9.3461000000000002E-2</v>
      </c>
      <c r="W43">
        <v>99.680859999999996</v>
      </c>
      <c r="X43">
        <v>91.055379837639251</v>
      </c>
      <c r="Y43" s="10">
        <f t="shared" si="1"/>
        <v>7.6987154334140255</v>
      </c>
      <c r="AJ43">
        <v>30.003998401278714</v>
      </c>
      <c r="AN43">
        <f>K43/'Molar Masses'!B$3*'Molar Masses'!B$4</f>
        <v>2.1655033145129617E-2</v>
      </c>
      <c r="AO43">
        <f>L43/'Molar Masses'!C$3*'Molar Masses'!C$4</f>
        <v>0.40477540913647142</v>
      </c>
      <c r="AP43">
        <f>M43/'Molar Masses'!D$3*'Molar Masses'!D$4</f>
        <v>0.87133893546234198</v>
      </c>
      <c r="AQ43">
        <f>N43/'Molar Masses'!E$3*'Molar Masses'!E$4</f>
        <v>0.40029012435939043</v>
      </c>
      <c r="AR43">
        <f>O43/'Molar Masses'!F$3*'Molar Masses'!F$4</f>
        <v>6.7497993289032179E-3</v>
      </c>
      <c r="AS43">
        <f>P43/'Molar Masses'!G$3*'Molar Masses'!G$4</f>
        <v>3.9761950494388028E-2</v>
      </c>
      <c r="AT43">
        <f>Q43/'Molar Masses'!H$3*'Molar Masses'!H$4</f>
        <v>0</v>
      </c>
      <c r="AU43">
        <f>R43/'Molar Masses'!I$3*'Molar Masses'!I$4</f>
        <v>8.0923542740930679E-2</v>
      </c>
      <c r="AV43">
        <f>S43/'Molar Masses'!J$3*'Molar Masses'!J$4</f>
        <v>2.956981823305622E-3</v>
      </c>
      <c r="AW43">
        <f>T43/'Molar Masses'!K$3*'Molar Masses'!K$4</f>
        <v>1.1917211328976035E-3</v>
      </c>
      <c r="AX43">
        <f>U43/'Molar Masses'!L$3*'Molar Masses'!L$4</f>
        <v>1.3175137515612357E-3</v>
      </c>
      <c r="AY43">
        <f>V43/'Molar Masses'!M$3*'Molar Masses'!M$4</f>
        <v>0</v>
      </c>
      <c r="AZ43">
        <f t="shared" si="12"/>
        <v>1.8309610113753199</v>
      </c>
      <c r="BC43">
        <f t="shared" si="13"/>
        <v>1.1827140507412289E-2</v>
      </c>
      <c r="BD43">
        <f t="shared" si="14"/>
        <v>0.22107265344357377</v>
      </c>
      <c r="BE43">
        <f t="shared" si="15"/>
        <v>0.47589158373603968</v>
      </c>
      <c r="BF43">
        <f t="shared" si="16"/>
        <v>0.21862296459208266</v>
      </c>
      <c r="BG43">
        <f t="shared" si="17"/>
        <v>3.6864790058162571E-3</v>
      </c>
      <c r="BH43">
        <f t="shared" si="18"/>
        <v>2.1716437568772139E-2</v>
      </c>
      <c r="BI43">
        <f t="shared" si="19"/>
        <v>0</v>
      </c>
      <c r="BJ43">
        <f t="shared" si="20"/>
        <v>4.4197305261101792E-2</v>
      </c>
      <c r="BK43">
        <f t="shared" si="21"/>
        <v>1.614988962044853E-3</v>
      </c>
      <c r="BL43">
        <f t="shared" si="22"/>
        <v>6.5087193309618671E-4</v>
      </c>
      <c r="BM43">
        <f t="shared" si="23"/>
        <v>7.1957499006032361E-4</v>
      </c>
      <c r="BN43">
        <f t="shared" si="24"/>
        <v>0</v>
      </c>
      <c r="BO43">
        <f t="shared" si="25"/>
        <v>1</v>
      </c>
      <c r="BP43" s="68">
        <f>(1.5-SUMPRODUCT(BC43:BN43,'Molar Masses'!$B$6:$M$6)) * 2</f>
        <v>6.0134780160874257E-3</v>
      </c>
      <c r="BR43">
        <f t="shared" si="2"/>
        <v>0.47589158373603968</v>
      </c>
      <c r="BS43">
        <f t="shared" si="3"/>
        <v>1.3690970940840437E-2</v>
      </c>
      <c r="BT43">
        <f t="shared" si="4"/>
        <v>3.6864790058162571E-3</v>
      </c>
      <c r="BU43">
        <f t="shared" si="5"/>
        <v>1.3017438661923734E-3</v>
      </c>
      <c r="BV43">
        <f t="shared" si="6"/>
        <v>3.7768494744925787E-2</v>
      </c>
      <c r="BW43">
        <f t="shared" si="7"/>
        <v>3.2370164753689507E-2</v>
      </c>
      <c r="BY43">
        <f t="shared" si="8"/>
        <v>2.0088888997141473E-2</v>
      </c>
      <c r="BZ43">
        <f t="shared" si="9"/>
        <v>0.85454293020361982</v>
      </c>
      <c r="CB43">
        <f t="shared" si="10"/>
        <v>5.4098344743791861E-2</v>
      </c>
      <c r="CC43">
        <f t="shared" si="11"/>
        <v>0.26759867909461438</v>
      </c>
    </row>
    <row r="44" spans="1:81" x14ac:dyDescent="0.2">
      <c r="A44" s="24" t="s">
        <v>118</v>
      </c>
      <c r="B44" t="s">
        <v>90</v>
      </c>
      <c r="D44" t="s">
        <v>176</v>
      </c>
      <c r="I44" t="s">
        <v>174</v>
      </c>
      <c r="J44" s="28">
        <v>44013</v>
      </c>
      <c r="K44" s="27">
        <v>0.66330800000000001</v>
      </c>
      <c r="L44">
        <v>16.4602</v>
      </c>
      <c r="M44">
        <v>52.621519999999997</v>
      </c>
      <c r="N44">
        <v>22.203849999999999</v>
      </c>
      <c r="O44">
        <v>0.49603599999999998</v>
      </c>
      <c r="P44">
        <v>2.6733530000000001</v>
      </c>
      <c r="R44">
        <v>4.0960549999999998</v>
      </c>
      <c r="S44">
        <v>0.21598100000000001</v>
      </c>
      <c r="T44">
        <v>9.1567999999999997E-2</v>
      </c>
      <c r="U44">
        <v>7.2535000000000002E-2</v>
      </c>
      <c r="W44">
        <v>99.594399999999993</v>
      </c>
      <c r="X44">
        <v>91.64969477290316</v>
      </c>
      <c r="Y44" s="10">
        <f t="shared" si="1"/>
        <v>7.5134725245696377</v>
      </c>
      <c r="AJ44">
        <v>32.503998401278714</v>
      </c>
      <c r="AN44">
        <f>K44/'Molar Masses'!B$3*'Molar Masses'!B$4</f>
        <v>2.1404302816408281E-2</v>
      </c>
      <c r="AO44">
        <f>L44/'Molar Masses'!C$3*'Molar Masses'!C$4</f>
        <v>0.40839709808358393</v>
      </c>
      <c r="AP44">
        <f>M44/'Molar Masses'!D$3*'Molar Masses'!D$4</f>
        <v>0.87579484158091214</v>
      </c>
      <c r="AQ44">
        <f>N44/'Molar Masses'!E$3*'Molar Masses'!E$4</f>
        <v>0.39593594082675632</v>
      </c>
      <c r="AR44">
        <f>O44/'Molar Masses'!F$3*'Molar Masses'!F$4</f>
        <v>6.5272188959799981E-3</v>
      </c>
      <c r="AS44">
        <f>P44/'Molar Masses'!G$3*'Molar Masses'!G$4</f>
        <v>3.7209282580616426E-2</v>
      </c>
      <c r="AT44">
        <f>Q44/'Molar Masses'!H$3*'Molar Masses'!H$4</f>
        <v>0</v>
      </c>
      <c r="AU44">
        <f>R44/'Molar Masses'!I$3*'Molar Masses'!I$4</f>
        <v>8.0345303628985426E-2</v>
      </c>
      <c r="AV44">
        <f>S44/'Molar Masses'!J$3*'Molar Masses'!J$4</f>
        <v>3.0432718049880235E-3</v>
      </c>
      <c r="AW44">
        <f>T44/'Molar Masses'!K$3*'Molar Masses'!K$4</f>
        <v>1.146520421706358E-3</v>
      </c>
      <c r="AX44">
        <f>U44/'Molar Masses'!L$3*'Molar Masses'!L$4</f>
        <v>1.0225212652282155E-3</v>
      </c>
      <c r="AY44">
        <f>V44/'Molar Masses'!M$3*'Molar Masses'!M$4</f>
        <v>0</v>
      </c>
      <c r="AZ44">
        <f t="shared" si="12"/>
        <v>1.8308263019051647</v>
      </c>
      <c r="BC44">
        <f t="shared" si="13"/>
        <v>1.1691061459044413E-2</v>
      </c>
      <c r="BD44">
        <f t="shared" si="14"/>
        <v>0.22306709143221526</v>
      </c>
      <c r="BE44">
        <f t="shared" si="15"/>
        <v>0.47836042155913794</v>
      </c>
      <c r="BF44">
        <f t="shared" si="16"/>
        <v>0.21626078913916841</v>
      </c>
      <c r="BG44">
        <f t="shared" si="17"/>
        <v>3.5651764939075596E-3</v>
      </c>
      <c r="BH44">
        <f t="shared" si="18"/>
        <v>2.0323764489234345E-2</v>
      </c>
      <c r="BI44">
        <f t="shared" si="19"/>
        <v>0</v>
      </c>
      <c r="BJ44">
        <f t="shared" si="20"/>
        <v>4.3884722185484115E-2</v>
      </c>
      <c r="BK44">
        <f t="shared" si="21"/>
        <v>1.6622395045456707E-3</v>
      </c>
      <c r="BL44">
        <f t="shared" si="22"/>
        <v>6.2623112881505171E-4</v>
      </c>
      <c r="BM44">
        <f t="shared" si="23"/>
        <v>5.5850260844744033E-4</v>
      </c>
      <c r="BN44">
        <f t="shared" si="24"/>
        <v>0</v>
      </c>
      <c r="BO44">
        <f t="shared" si="25"/>
        <v>1.0000000000000002</v>
      </c>
      <c r="BP44" s="68">
        <f>(1.5-SUMPRODUCT(BC44:BN44,'Molar Masses'!$B$6:$M$6)) * 2</f>
        <v>1.2811388901092791E-3</v>
      </c>
      <c r="BR44">
        <f t="shared" si="2"/>
        <v>0.47836042155913794</v>
      </c>
      <c r="BS44">
        <f t="shared" si="3"/>
        <v>1.3688010987451019E-2</v>
      </c>
      <c r="BT44">
        <f t="shared" si="4"/>
        <v>3.5651764939075596E-3</v>
      </c>
      <c r="BU44">
        <f t="shared" si="5"/>
        <v>1.2524622576301034E-3</v>
      </c>
      <c r="BV44">
        <f t="shared" si="6"/>
        <v>3.724474422381123E-2</v>
      </c>
      <c r="BW44">
        <f t="shared" si="7"/>
        <v>3.2193660726439699E-2</v>
      </c>
      <c r="BY44">
        <f t="shared" si="8"/>
        <v>2.2245143744622053E-2</v>
      </c>
      <c r="BZ44">
        <f t="shared" si="9"/>
        <v>0.84869499837305085</v>
      </c>
      <c r="CB44">
        <f t="shared" si="10"/>
        <v>5.4060014788538328E-2</v>
      </c>
      <c r="CC44">
        <f t="shared" si="11"/>
        <v>0.26640390725571234</v>
      </c>
    </row>
    <row r="45" spans="1:81" x14ac:dyDescent="0.2">
      <c r="A45" s="24" t="s">
        <v>119</v>
      </c>
      <c r="B45" t="s">
        <v>90</v>
      </c>
      <c r="D45" t="s">
        <v>176</v>
      </c>
      <c r="I45" t="s">
        <v>174</v>
      </c>
      <c r="J45" s="28">
        <v>44013</v>
      </c>
      <c r="K45" s="27">
        <v>0.67764199999999997</v>
      </c>
      <c r="L45">
        <v>16.36177</v>
      </c>
      <c r="M45">
        <v>53.240070000000003</v>
      </c>
      <c r="N45">
        <v>22.143889999999999</v>
      </c>
      <c r="O45">
        <v>0.49726100000000001</v>
      </c>
      <c r="P45">
        <v>2.9122319999999999</v>
      </c>
      <c r="R45">
        <v>4.1029359999999997</v>
      </c>
      <c r="S45">
        <v>0.217725</v>
      </c>
      <c r="T45">
        <v>9.0964000000000003E-2</v>
      </c>
      <c r="U45">
        <v>0.10148500000000001</v>
      </c>
      <c r="W45">
        <v>100.346</v>
      </c>
      <c r="X45">
        <v>90.921531810819928</v>
      </c>
      <c r="Y45" s="10">
        <f t="shared" si="1"/>
        <v>7.5189503726630331</v>
      </c>
      <c r="AJ45">
        <v>35.003998401278714</v>
      </c>
      <c r="AN45">
        <f>K45/'Molar Masses'!B$3*'Molar Masses'!B$4</f>
        <v>2.1866847029006948E-2</v>
      </c>
      <c r="AO45">
        <f>L45/'Molar Masses'!C$3*'Molar Masses'!C$4</f>
        <v>0.40595493296017304</v>
      </c>
      <c r="AP45">
        <f>M45/'Molar Masses'!D$3*'Molar Masses'!D$4</f>
        <v>0.88608954419041253</v>
      </c>
      <c r="AQ45">
        <f>N45/'Molar Masses'!E$3*'Molar Masses'!E$4</f>
        <v>0.39486674251151044</v>
      </c>
      <c r="AR45">
        <f>O45/'Molar Masses'!F$3*'Molar Masses'!F$4</f>
        <v>6.543338377524837E-3</v>
      </c>
      <c r="AS45">
        <f>P45/'Molar Masses'!G$3*'Molar Masses'!G$4</f>
        <v>4.0534139497594865E-2</v>
      </c>
      <c r="AT45">
        <f>Q45/'Molar Masses'!H$3*'Molar Masses'!H$4</f>
        <v>0</v>
      </c>
      <c r="AU45">
        <f>R45/'Molar Masses'!I$3*'Molar Masses'!I$4</f>
        <v>8.0480276434348408E-2</v>
      </c>
      <c r="AV45">
        <f>S45/'Molar Masses'!J$3*'Molar Masses'!J$4</f>
        <v>3.0678455685500916E-3</v>
      </c>
      <c r="AW45">
        <f>T45/'Molar Masses'!K$3*'Molar Masses'!K$4</f>
        <v>1.1389577542383492E-3</v>
      </c>
      <c r="AX45">
        <f>U45/'Molar Masses'!L$3*'Molar Masses'!L$4</f>
        <v>1.4306275674045004E-3</v>
      </c>
      <c r="AY45">
        <f>V45/'Molar Masses'!M$3*'Molar Masses'!M$4</f>
        <v>0</v>
      </c>
      <c r="AZ45">
        <f t="shared" si="12"/>
        <v>1.8419732518907641</v>
      </c>
      <c r="BC45">
        <f t="shared" si="13"/>
        <v>1.187142484645794E-2</v>
      </c>
      <c r="BD45">
        <f t="shared" si="14"/>
        <v>0.22039132899647973</v>
      </c>
      <c r="BE45">
        <f t="shared" si="15"/>
        <v>0.481054512209041</v>
      </c>
      <c r="BF45">
        <f t="shared" si="16"/>
        <v>0.21437159421624843</v>
      </c>
      <c r="BG45">
        <f t="shared" si="17"/>
        <v>3.5523525495325062E-3</v>
      </c>
      <c r="BH45">
        <f t="shared" si="18"/>
        <v>2.2005824164920442E-2</v>
      </c>
      <c r="BI45">
        <f t="shared" si="19"/>
        <v>0</v>
      </c>
      <c r="BJ45">
        <f t="shared" si="20"/>
        <v>4.3692424063018473E-2</v>
      </c>
      <c r="BK45">
        <f t="shared" si="21"/>
        <v>1.6655212367503078E-3</v>
      </c>
      <c r="BL45">
        <f t="shared" si="22"/>
        <v>6.1833566424985935E-4</v>
      </c>
      <c r="BM45">
        <f t="shared" si="23"/>
        <v>7.7668205330125068E-4</v>
      </c>
      <c r="BN45">
        <f t="shared" si="24"/>
        <v>0</v>
      </c>
      <c r="BO45">
        <f t="shared" si="25"/>
        <v>0.99999999999999989</v>
      </c>
      <c r="BP45" s="68">
        <f>(1.5-SUMPRODUCT(BC45:BN45,'Molar Masses'!$B$6:$M$6)) * 2</f>
        <v>-3.7156112229252969E-3</v>
      </c>
      <c r="BR45">
        <f t="shared" si="2"/>
        <v>0.481054512209041</v>
      </c>
      <c r="BS45">
        <f t="shared" si="3"/>
        <v>1.3515987669264155E-2</v>
      </c>
      <c r="BT45">
        <f t="shared" si="4"/>
        <v>3.5523525495325062E-3</v>
      </c>
      <c r="BU45">
        <f t="shared" si="5"/>
        <v>1.2366713284997187E-3</v>
      </c>
      <c r="BV45">
        <f t="shared" si="6"/>
        <v>3.665697894294756E-2</v>
      </c>
      <c r="BW45">
        <f t="shared" si="7"/>
        <v>3.1820999216560536E-2</v>
      </c>
      <c r="BY45">
        <f t="shared" si="8"/>
        <v>2.4746936272059469E-2</v>
      </c>
      <c r="BZ45">
        <f t="shared" si="9"/>
        <v>0.83897791731757554</v>
      </c>
      <c r="CB45">
        <f t="shared" si="10"/>
        <v>5.5377788693788323E-2</v>
      </c>
      <c r="CC45">
        <f t="shared" si="11"/>
        <v>0.27170442247231563</v>
      </c>
    </row>
    <row r="46" spans="1:81" x14ac:dyDescent="0.2">
      <c r="A46" s="24" t="s">
        <v>120</v>
      </c>
      <c r="B46" t="s">
        <v>90</v>
      </c>
      <c r="D46" t="s">
        <v>176</v>
      </c>
      <c r="I46" t="s">
        <v>174</v>
      </c>
      <c r="J46" s="28">
        <v>44013</v>
      </c>
      <c r="K46" s="27">
        <v>0.66957599999999995</v>
      </c>
      <c r="L46">
        <v>16.282689999999999</v>
      </c>
      <c r="M46">
        <v>52.457549999999998</v>
      </c>
      <c r="N46">
        <v>22.053629999999998</v>
      </c>
      <c r="O46">
        <v>0.48458600000000002</v>
      </c>
      <c r="P46">
        <v>2.7873199999999998</v>
      </c>
      <c r="R46">
        <v>4.0936760000000003</v>
      </c>
      <c r="S46">
        <v>0.22720899999999999</v>
      </c>
      <c r="T46">
        <v>9.3732999999999997E-2</v>
      </c>
      <c r="U46">
        <v>8.6327000000000001E-2</v>
      </c>
      <c r="W46">
        <v>99.2363</v>
      </c>
      <c r="X46">
        <v>91.238312778947844</v>
      </c>
      <c r="Y46" s="10">
        <f t="shared" si="1"/>
        <v>7.356749875216086</v>
      </c>
      <c r="AJ46">
        <v>37.503998401278714</v>
      </c>
      <c r="AN46">
        <f>K46/'Molar Masses'!B$3*'Molar Masses'!B$4</f>
        <v>2.1606565068715274E-2</v>
      </c>
      <c r="AO46">
        <f>L46/'Molar Masses'!C$3*'Molar Masses'!C$4</f>
        <v>0.40399286430265674</v>
      </c>
      <c r="AP46">
        <f>M46/'Molar Masses'!D$3*'Molar Masses'!D$4</f>
        <v>0.8730658424912997</v>
      </c>
      <c r="AQ46">
        <f>N46/'Molar Masses'!E$3*'Molar Masses'!E$4</f>
        <v>0.39325723884349689</v>
      </c>
      <c r="AR46">
        <f>O46/'Molar Masses'!F$3*'Molar Masses'!F$4</f>
        <v>6.3765510888874263E-3</v>
      </c>
      <c r="AS46">
        <f>P46/'Molar Masses'!G$3*'Molar Masses'!G$4</f>
        <v>3.8795541599857472E-2</v>
      </c>
      <c r="AT46">
        <f>Q46/'Molar Masses'!H$3*'Molar Masses'!H$4</f>
        <v>0</v>
      </c>
      <c r="AU46">
        <f>R46/'Molar Masses'!I$3*'Molar Masses'!I$4</f>
        <v>8.0298638855848023E-2</v>
      </c>
      <c r="AV46">
        <f>S46/'Molar Masses'!J$3*'Molar Masses'!J$4</f>
        <v>3.2014794983795968E-3</v>
      </c>
      <c r="AW46">
        <f>T46/'Molar Masses'!K$3*'Molar Masses'!K$4</f>
        <v>1.1736283274484762E-3</v>
      </c>
      <c r="AX46">
        <f>U46/'Molar Masses'!L$3*'Molar Masses'!L$4</f>
        <v>1.2169462089109554E-3</v>
      </c>
      <c r="AY46">
        <f>V46/'Molar Masses'!M$3*'Molar Masses'!M$4</f>
        <v>0</v>
      </c>
      <c r="AZ46">
        <f t="shared" si="12"/>
        <v>1.8229852962855004</v>
      </c>
      <c r="BC46">
        <f t="shared" si="13"/>
        <v>1.1852298048009838E-2</v>
      </c>
      <c r="BD46">
        <f t="shared" si="14"/>
        <v>0.2216105994523539</v>
      </c>
      <c r="BE46">
        <f t="shared" si="15"/>
        <v>0.47892094591780382</v>
      </c>
      <c r="BF46">
        <f t="shared" si="16"/>
        <v>0.21572156376949092</v>
      </c>
      <c r="BG46">
        <f t="shared" si="17"/>
        <v>3.4978620518115169E-3</v>
      </c>
      <c r="BH46">
        <f t="shared" si="18"/>
        <v>2.128132447305359E-2</v>
      </c>
      <c r="BI46">
        <f t="shared" si="19"/>
        <v>0</v>
      </c>
      <c r="BJ46">
        <f t="shared" si="20"/>
        <v>4.4047880703955135E-2</v>
      </c>
      <c r="BK46">
        <f t="shared" si="21"/>
        <v>1.7561740650914215E-3</v>
      </c>
      <c r="BL46">
        <f t="shared" si="22"/>
        <v>6.4379473045660411E-4</v>
      </c>
      <c r="BM46">
        <f t="shared" si="23"/>
        <v>6.6755678797332854E-4</v>
      </c>
      <c r="BN46">
        <f t="shared" si="24"/>
        <v>0</v>
      </c>
      <c r="BO46">
        <f t="shared" si="25"/>
        <v>1</v>
      </c>
      <c r="BP46" s="68">
        <f>(1.5-SUMPRODUCT(BC46:BN46,'Molar Masses'!$B$6:$M$6)) * 2</f>
        <v>-9.1448199552424114E-5</v>
      </c>
      <c r="BR46">
        <f t="shared" si="2"/>
        <v>0.47892094591780382</v>
      </c>
      <c r="BS46">
        <f t="shared" si="3"/>
        <v>1.3705065571610286E-2</v>
      </c>
      <c r="BT46">
        <f t="shared" si="4"/>
        <v>3.4978620518115169E-3</v>
      </c>
      <c r="BU46">
        <f t="shared" si="5"/>
        <v>1.2875894609132082E-3</v>
      </c>
      <c r="BV46">
        <f t="shared" si="6"/>
        <v>3.7173484046256297E-2</v>
      </c>
      <c r="BW46">
        <f t="shared" si="7"/>
        <v>3.2195582655945298E-2</v>
      </c>
      <c r="BY46">
        <f t="shared" si="8"/>
        <v>2.2968826621758955E-2</v>
      </c>
      <c r="BZ46">
        <f t="shared" si="9"/>
        <v>0.84393354350231942</v>
      </c>
      <c r="CB46">
        <f t="shared" si="10"/>
        <v>5.4942574311553763E-2</v>
      </c>
      <c r="CC46">
        <f t="shared" si="11"/>
        <v>0.2690776005245038</v>
      </c>
    </row>
    <row r="47" spans="1:81" x14ac:dyDescent="0.2">
      <c r="A47" s="24" t="s">
        <v>121</v>
      </c>
      <c r="B47" t="s">
        <v>90</v>
      </c>
      <c r="D47" t="s">
        <v>176</v>
      </c>
      <c r="I47" t="s">
        <v>174</v>
      </c>
      <c r="J47" s="28">
        <v>44013</v>
      </c>
      <c r="K47" s="27">
        <v>0.68644000000000005</v>
      </c>
      <c r="L47">
        <v>16.432079999999999</v>
      </c>
      <c r="M47">
        <v>52.727690000000003</v>
      </c>
      <c r="N47">
        <v>22.78172</v>
      </c>
      <c r="O47">
        <v>0.50522500000000004</v>
      </c>
      <c r="P47">
        <v>2.8634979999999999</v>
      </c>
      <c r="R47">
        <v>4.0801679999999996</v>
      </c>
      <c r="S47">
        <v>0.21851200000000001</v>
      </c>
      <c r="T47">
        <v>8.6410000000000001E-2</v>
      </c>
      <c r="U47">
        <v>9.0358999999999995E-2</v>
      </c>
      <c r="W47">
        <v>100.4721</v>
      </c>
      <c r="X47">
        <v>91.09472460297674</v>
      </c>
      <c r="Y47" s="10">
        <f t="shared" si="1"/>
        <v>7.6694956719505898</v>
      </c>
      <c r="AJ47">
        <v>40.005997601918089</v>
      </c>
      <c r="AN47">
        <f>K47/'Molar Masses'!B$3*'Molar Masses'!B$4</f>
        <v>2.2150749916019861E-2</v>
      </c>
      <c r="AO47">
        <f>L47/'Molar Masses'!C$3*'Molar Masses'!C$4</f>
        <v>0.40769940750885758</v>
      </c>
      <c r="AP47">
        <f>M47/'Molar Masses'!D$3*'Molar Masses'!D$4</f>
        <v>0.87756185892154859</v>
      </c>
      <c r="AQ47">
        <f>N47/'Molar Masses'!E$3*'Molar Masses'!E$4</f>
        <v>0.4062404376651676</v>
      </c>
      <c r="AR47">
        <f>O47/'Molar Masses'!F$3*'Molar Masses'!F$4</f>
        <v>6.6481347457069545E-3</v>
      </c>
      <c r="AS47">
        <f>P47/'Molar Masses'!G$3*'Molar Masses'!G$4</f>
        <v>3.9855831329057539E-2</v>
      </c>
      <c r="AT47">
        <f>Q47/'Molar Masses'!H$3*'Molar Masses'!H$4</f>
        <v>0</v>
      </c>
      <c r="AU47">
        <f>R47/'Molar Masses'!I$3*'Molar Masses'!I$4</f>
        <v>8.0033675528592807E-2</v>
      </c>
      <c r="AV47">
        <f>S47/'Molar Masses'!J$3*'Molar Masses'!J$4</f>
        <v>3.0789347611666902E-3</v>
      </c>
      <c r="AW47">
        <f>T47/'Molar Masses'!K$3*'Molar Masses'!K$4</f>
        <v>1.0819372448851827E-3</v>
      </c>
      <c r="AX47">
        <f>U47/'Molar Masses'!L$3*'Molar Masses'!L$4</f>
        <v>1.2737850555560254E-3</v>
      </c>
      <c r="AY47">
        <f>V47/'Molar Masses'!M$3*'Molar Masses'!M$4</f>
        <v>0</v>
      </c>
      <c r="AZ47">
        <f t="shared" si="12"/>
        <v>1.8456247526765588</v>
      </c>
      <c r="BC47">
        <f t="shared" si="13"/>
        <v>1.2001762483894106E-2</v>
      </c>
      <c r="BD47">
        <f t="shared" si="14"/>
        <v>0.22090048744610974</v>
      </c>
      <c r="BE47">
        <f t="shared" si="15"/>
        <v>0.4754822764751569</v>
      </c>
      <c r="BF47">
        <f t="shared" si="16"/>
        <v>0.22010998556235783</v>
      </c>
      <c r="BG47">
        <f t="shared" si="17"/>
        <v>3.602105322907979E-3</v>
      </c>
      <c r="BH47">
        <f t="shared" si="18"/>
        <v>2.159476419638276E-2</v>
      </c>
      <c r="BI47">
        <f t="shared" si="19"/>
        <v>0</v>
      </c>
      <c r="BJ47">
        <f t="shared" si="20"/>
        <v>4.3364002033743049E-2</v>
      </c>
      <c r="BK47">
        <f t="shared" si="21"/>
        <v>1.6682344321084569E-3</v>
      </c>
      <c r="BL47">
        <f t="shared" si="22"/>
        <v>5.8621734635718207E-4</v>
      </c>
      <c r="BM47">
        <f t="shared" si="23"/>
        <v>6.9016470098201652E-4</v>
      </c>
      <c r="BN47">
        <f t="shared" si="24"/>
        <v>0</v>
      </c>
      <c r="BO47">
        <f t="shared" si="25"/>
        <v>1</v>
      </c>
      <c r="BP47" s="68">
        <f>(1.5-SUMPRODUCT(BC47:BN47,'Molar Masses'!$B$6:$M$6)) * 2</f>
        <v>7.8939641878892353E-3</v>
      </c>
      <c r="BR47">
        <f t="shared" si="2"/>
        <v>0.4754822764751569</v>
      </c>
      <c r="BS47">
        <f t="shared" si="3"/>
        <v>1.32938497671133E-2</v>
      </c>
      <c r="BT47">
        <f t="shared" si="4"/>
        <v>3.602105322907979E-3</v>
      </c>
      <c r="BU47">
        <f t="shared" si="5"/>
        <v>1.1724346927143641E-3</v>
      </c>
      <c r="BV47">
        <f t="shared" si="6"/>
        <v>3.6608986712003459E-2</v>
      </c>
      <c r="BW47">
        <f t="shared" si="7"/>
        <v>3.1362239549848944E-2</v>
      </c>
      <c r="BY47">
        <f t="shared" si="8"/>
        <v>1.8846278508899944E-2</v>
      </c>
      <c r="BZ47">
        <f t="shared" si="9"/>
        <v>0.84422527891952237</v>
      </c>
      <c r="CB47">
        <f t="shared" si="10"/>
        <v>5.4526206311044302E-2</v>
      </c>
      <c r="CC47">
        <f t="shared" si="11"/>
        <v>0.27676787014618981</v>
      </c>
    </row>
    <row r="48" spans="1:81" x14ac:dyDescent="0.2">
      <c r="A48" s="24" t="s">
        <v>122</v>
      </c>
      <c r="B48" t="s">
        <v>90</v>
      </c>
      <c r="D48" t="s">
        <v>176</v>
      </c>
      <c r="I48" t="s">
        <v>174</v>
      </c>
      <c r="J48" s="28">
        <v>44013</v>
      </c>
      <c r="K48" s="27">
        <v>0.67165900000000001</v>
      </c>
      <c r="L48">
        <v>16.49567</v>
      </c>
      <c r="M48">
        <v>52.425139999999999</v>
      </c>
      <c r="N48">
        <v>22.234690000000001</v>
      </c>
      <c r="O48">
        <v>0.51494899999999999</v>
      </c>
      <c r="P48">
        <v>2.8628399999999998</v>
      </c>
      <c r="R48">
        <v>4.0803060000000002</v>
      </c>
      <c r="S48">
        <v>0.209312</v>
      </c>
      <c r="T48">
        <v>8.8688000000000003E-2</v>
      </c>
      <c r="U48">
        <v>8.1668000000000004E-2</v>
      </c>
      <c r="W48">
        <v>99.664919999999995</v>
      </c>
      <c r="X48">
        <v>91.127858037091798</v>
      </c>
      <c r="Y48" s="10">
        <f t="shared" si="1"/>
        <v>7.8053439493992682</v>
      </c>
      <c r="AJ48">
        <v>42.505997601918089</v>
      </c>
      <c r="AN48">
        <f>K48/'Molar Masses'!B$3*'Molar Masses'!B$4</f>
        <v>2.1673781448988964E-2</v>
      </c>
      <c r="AO48">
        <f>L48/'Molar Masses'!C$3*'Molar Masses'!C$4</f>
        <v>0.40927715088178956</v>
      </c>
      <c r="AP48">
        <f>M48/'Molar Masses'!D$3*'Molar Masses'!D$4</f>
        <v>0.8725264336939933</v>
      </c>
      <c r="AQ48">
        <f>N48/'Molar Masses'!E$3*'Molar Masses'!E$4</f>
        <v>0.39648587538383079</v>
      </c>
      <c r="AR48">
        <f>O48/'Molar Masses'!F$3*'Molar Masses'!F$4</f>
        <v>6.7760905322718596E-3</v>
      </c>
      <c r="AS48">
        <f>P48/'Molar Masses'!G$3*'Molar Masses'!G$4</f>
        <v>3.9846672902191335E-2</v>
      </c>
      <c r="AT48">
        <f>Q48/'Molar Masses'!H$3*'Molar Masses'!H$4</f>
        <v>0</v>
      </c>
      <c r="AU48">
        <f>R48/'Molar Masses'!I$3*'Molar Masses'!I$4</f>
        <v>8.0036382438509995E-2</v>
      </c>
      <c r="AV48">
        <f>S48/'Molar Masses'!J$3*'Molar Masses'!J$4</f>
        <v>2.9493025221924759E-3</v>
      </c>
      <c r="AW48">
        <f>T48/'Molar Masses'!K$3*'Molar Masses'!K$4</f>
        <v>1.1104600205343951E-3</v>
      </c>
      <c r="AX48">
        <f>U48/'Molar Masses'!L$3*'Molar Masses'!L$4</f>
        <v>1.1512685832861086E-3</v>
      </c>
      <c r="AY48">
        <f>V48/'Molar Masses'!M$3*'Molar Masses'!M$4</f>
        <v>0</v>
      </c>
      <c r="AZ48">
        <f t="shared" si="12"/>
        <v>1.8318334184075888</v>
      </c>
      <c r="BC48">
        <f t="shared" si="13"/>
        <v>1.1831742576150817E-2</v>
      </c>
      <c r="BD48">
        <f t="shared" si="14"/>
        <v>0.22342487410103798</v>
      </c>
      <c r="BE48">
        <f t="shared" si="15"/>
        <v>0.47631319798307847</v>
      </c>
      <c r="BF48">
        <f t="shared" si="16"/>
        <v>0.2164421018852771</v>
      </c>
      <c r="BG48">
        <f t="shared" si="17"/>
        <v>3.6990757260899352E-3</v>
      </c>
      <c r="BH48">
        <f t="shared" si="18"/>
        <v>2.1752345219703446E-2</v>
      </c>
      <c r="BI48">
        <f t="shared" si="19"/>
        <v>0</v>
      </c>
      <c r="BJ48">
        <f t="shared" si="20"/>
        <v>4.3691954538140017E-2</v>
      </c>
      <c r="BK48">
        <f t="shared" si="21"/>
        <v>1.6100276873190259E-3</v>
      </c>
      <c r="BL48">
        <f t="shared" si="22"/>
        <v>6.0620142059626637E-4</v>
      </c>
      <c r="BM48">
        <f t="shared" si="23"/>
        <v>6.2847886260689869E-4</v>
      </c>
      <c r="BN48">
        <f t="shared" si="24"/>
        <v>0</v>
      </c>
      <c r="BO48">
        <f t="shared" si="25"/>
        <v>1</v>
      </c>
      <c r="BP48" s="68">
        <f>(1.5-SUMPRODUCT(BC48:BN48,'Molar Masses'!$B$6:$M$6)) * 2</f>
        <v>5.7718304426139788E-3</v>
      </c>
      <c r="BR48">
        <f t="shared" si="2"/>
        <v>0.47631319798307847</v>
      </c>
      <c r="BS48">
        <f t="shared" si="3"/>
        <v>1.3474366697353366E-2</v>
      </c>
      <c r="BT48">
        <f t="shared" si="4"/>
        <v>3.6990757260899352E-3</v>
      </c>
      <c r="BU48">
        <f t="shared" si="5"/>
        <v>1.2124028411925327E-3</v>
      </c>
      <c r="BV48">
        <f t="shared" si="6"/>
        <v>3.7165718259595172E-2</v>
      </c>
      <c r="BW48">
        <f t="shared" si="7"/>
        <v>3.1860211961989196E-2</v>
      </c>
      <c r="BY48">
        <f t="shared" si="8"/>
        <v>2.000515252121849E-2</v>
      </c>
      <c r="BZ48">
        <f t="shared" si="9"/>
        <v>0.85063070884485381</v>
      </c>
      <c r="CB48">
        <f t="shared" si="10"/>
        <v>5.4664700042610516E-2</v>
      </c>
      <c r="CC48">
        <f t="shared" si="11"/>
        <v>0.27079911396095896</v>
      </c>
    </row>
    <row r="49" spans="1:81" x14ac:dyDescent="0.2">
      <c r="A49" s="24" t="s">
        <v>123</v>
      </c>
      <c r="B49" t="s">
        <v>90</v>
      </c>
      <c r="D49" t="s">
        <v>176</v>
      </c>
      <c r="I49" t="s">
        <v>174</v>
      </c>
      <c r="J49" s="28">
        <v>44013</v>
      </c>
      <c r="K49" s="27">
        <v>0.67238500000000001</v>
      </c>
      <c r="L49">
        <v>16.341049999999999</v>
      </c>
      <c r="M49">
        <v>52.270899999999997</v>
      </c>
      <c r="N49">
        <v>22.38531</v>
      </c>
      <c r="O49">
        <v>0.52370399999999995</v>
      </c>
      <c r="P49">
        <v>2.8840020000000002</v>
      </c>
      <c r="R49">
        <v>4.0854739999999996</v>
      </c>
      <c r="S49">
        <v>0.216529</v>
      </c>
      <c r="T49">
        <v>9.1234999999999997E-2</v>
      </c>
      <c r="U49">
        <v>9.1585E-2</v>
      </c>
      <c r="W49">
        <v>99.562169999999995</v>
      </c>
      <c r="X49">
        <v>90.991239981746844</v>
      </c>
      <c r="Y49" s="10">
        <f t="shared" si="1"/>
        <v>7.9182937645527236</v>
      </c>
      <c r="AJ49">
        <v>45.005997601918089</v>
      </c>
      <c r="AN49">
        <f>K49/'Molar Masses'!B$3*'Molar Masses'!B$4</f>
        <v>2.1697208761556747E-2</v>
      </c>
      <c r="AO49">
        <f>L49/'Molar Masses'!C$3*'Molar Masses'!C$4</f>
        <v>0.40544084516826945</v>
      </c>
      <c r="AP49">
        <f>M49/'Molar Masses'!D$3*'Molar Masses'!D$4</f>
        <v>0.86995937374655274</v>
      </c>
      <c r="AQ49">
        <f>N49/'Molar Masses'!E$3*'Molar Masses'!E$4</f>
        <v>0.39917171011102115</v>
      </c>
      <c r="AR49">
        <f>O49/'Molar Masses'!F$3*'Molar Masses'!F$4</f>
        <v>6.8912954799657863E-3</v>
      </c>
      <c r="AS49">
        <f>P49/'Molar Masses'!G$3*'Molar Masses'!G$4</f>
        <v>4.014121793158739E-2</v>
      </c>
      <c r="AT49">
        <f>Q49/'Molar Masses'!H$3*'Molar Masses'!H$4</f>
        <v>0</v>
      </c>
      <c r="AU49">
        <f>R49/'Molar Masses'!I$3*'Molar Masses'!I$4</f>
        <v>8.0137754253379309E-2</v>
      </c>
      <c r="AV49">
        <f>S49/'Molar Masses'!J$3*'Molar Masses'!J$4</f>
        <v>3.0509933774834439E-3</v>
      </c>
      <c r="AW49">
        <f>T49/'Molar Masses'!K$3*'Molar Masses'!K$4</f>
        <v>1.1423509378208499E-3</v>
      </c>
      <c r="AX49">
        <f>U49/'Molar Masses'!L$3*'Molar Masses'!L$4</f>
        <v>1.2910678993027656E-3</v>
      </c>
      <c r="AY49">
        <f>V49/'Molar Masses'!M$3*'Molar Masses'!M$4</f>
        <v>0</v>
      </c>
      <c r="AZ49">
        <f t="shared" si="12"/>
        <v>1.8289238176669396</v>
      </c>
      <c r="BC49">
        <f t="shared" si="13"/>
        <v>1.1863374817456704E-2</v>
      </c>
      <c r="BD49">
        <f t="shared" si="14"/>
        <v>0.22168274110261665</v>
      </c>
      <c r="BE49">
        <f t="shared" si="15"/>
        <v>0.4756673653341742</v>
      </c>
      <c r="BF49">
        <f t="shared" si="16"/>
        <v>0.21825496844380493</v>
      </c>
      <c r="BG49">
        <f t="shared" si="17"/>
        <v>3.7679510832532345E-3</v>
      </c>
      <c r="BH49">
        <f t="shared" si="18"/>
        <v>2.1947998896309086E-2</v>
      </c>
      <c r="BI49">
        <f t="shared" si="19"/>
        <v>0</v>
      </c>
      <c r="BJ49">
        <f t="shared" si="20"/>
        <v>4.3816890282290029E-2</v>
      </c>
      <c r="BK49">
        <f t="shared" si="21"/>
        <v>1.6681905216672356E-3</v>
      </c>
      <c r="BL49">
        <f t="shared" si="22"/>
        <v>6.2460280017463275E-4</v>
      </c>
      <c r="BM49">
        <f t="shared" si="23"/>
        <v>7.0591671825331252E-4</v>
      </c>
      <c r="BN49">
        <f t="shared" si="24"/>
        <v>0</v>
      </c>
      <c r="BO49">
        <f t="shared" si="25"/>
        <v>1</v>
      </c>
      <c r="BP49" s="68">
        <f>(1.5-SUMPRODUCT(BC49:BN49,'Molar Masses'!$B$6:$M$6)) * 2</f>
        <v>6.6900256182140794E-3</v>
      </c>
      <c r="BR49">
        <f t="shared" si="2"/>
        <v>0.4756673653341742</v>
      </c>
      <c r="BS49">
        <f t="shared" si="3"/>
        <v>1.3468179390615412E-2</v>
      </c>
      <c r="BT49">
        <f t="shared" si="4"/>
        <v>3.7679510832532345E-3</v>
      </c>
      <c r="BU49">
        <f t="shared" si="5"/>
        <v>1.2492056003492655E-3</v>
      </c>
      <c r="BV49">
        <f t="shared" si="6"/>
        <v>3.7408145339553098E-2</v>
      </c>
      <c r="BW49">
        <f t="shared" si="7"/>
        <v>3.1953515464833326E-2</v>
      </c>
      <c r="BY49">
        <f t="shared" si="8"/>
        <v>1.9484255616464226E-2</v>
      </c>
      <c r="BZ49">
        <f t="shared" si="9"/>
        <v>0.85373802427674272</v>
      </c>
      <c r="CB49">
        <f t="shared" si="10"/>
        <v>5.4355577341696208E-2</v>
      </c>
      <c r="CC49">
        <f t="shared" si="11"/>
        <v>0.27074889936339591</v>
      </c>
    </row>
    <row r="50" spans="1:81" x14ac:dyDescent="0.2">
      <c r="A50" s="24" t="s">
        <v>124</v>
      </c>
      <c r="B50" t="s">
        <v>90</v>
      </c>
      <c r="D50" t="s">
        <v>176</v>
      </c>
      <c r="I50" t="s">
        <v>174</v>
      </c>
      <c r="J50" s="28">
        <v>44013</v>
      </c>
      <c r="K50" s="27">
        <v>0.67284600000000006</v>
      </c>
      <c r="L50">
        <v>16.510560000000002</v>
      </c>
      <c r="M50">
        <v>52.711649999999999</v>
      </c>
      <c r="N50">
        <v>22.169339999999998</v>
      </c>
      <c r="O50">
        <v>0.51013200000000003</v>
      </c>
      <c r="P50">
        <v>2.807814</v>
      </c>
      <c r="R50">
        <v>4.0961100000000004</v>
      </c>
      <c r="S50">
        <v>0.219807</v>
      </c>
      <c r="T50">
        <v>8.6754999999999999E-2</v>
      </c>
      <c r="U50">
        <v>8.0859E-2</v>
      </c>
      <c r="W50">
        <v>99.865870000000001</v>
      </c>
      <c r="X50">
        <v>91.290704658157935</v>
      </c>
      <c r="Y50" s="10">
        <f t="shared" si="1"/>
        <v>7.7104265881007619</v>
      </c>
      <c r="AJ50">
        <v>47.505997601918089</v>
      </c>
      <c r="AN50">
        <f>K50/'Molar Masses'!B$3*'Molar Masses'!B$4</f>
        <v>2.1712084782347037E-2</v>
      </c>
      <c r="AO50">
        <f>L50/'Molar Masses'!C$3*'Molar Masses'!C$4</f>
        <v>0.40964658945425314</v>
      </c>
      <c r="AP50">
        <f>M50/'Molar Masses'!D$3*'Molar Masses'!D$4</f>
        <v>0.87729490066456628</v>
      </c>
      <c r="AQ50">
        <f>N50/'Molar Masses'!E$3*'Molar Masses'!E$4</f>
        <v>0.39532056334411564</v>
      </c>
      <c r="AR50">
        <f>O50/'Molar Masses'!F$3*'Molar Masses'!F$4</f>
        <v>6.7127047832094217E-3</v>
      </c>
      <c r="AS50">
        <f>P50/'Molar Masses'!G$3*'Molar Masses'!G$4</f>
        <v>3.9080789016568682E-2</v>
      </c>
      <c r="AT50">
        <f>Q50/'Molar Masses'!H$3*'Molar Masses'!H$4</f>
        <v>0</v>
      </c>
      <c r="AU50">
        <f>R50/'Molar Masses'!I$3*'Molar Masses'!I$4</f>
        <v>8.0346382469894465E-2</v>
      </c>
      <c r="AV50">
        <f>S50/'Molar Masses'!J$3*'Molar Masses'!J$4</f>
        <v>3.0971819078483868E-3</v>
      </c>
      <c r="AW50">
        <f>T50/'Molar Masses'!K$3*'Molar Masses'!K$4</f>
        <v>1.0862569804422407E-3</v>
      </c>
      <c r="AX50">
        <f>U50/'Molar Masses'!L$3*'Molar Masses'!L$4</f>
        <v>1.1398641619230477E-3</v>
      </c>
      <c r="AY50">
        <f>V50/'Molar Masses'!M$3*'Molar Masses'!M$4</f>
        <v>0</v>
      </c>
      <c r="AZ50">
        <f t="shared" si="12"/>
        <v>1.8354373175651686</v>
      </c>
      <c r="BC50">
        <f t="shared" si="13"/>
        <v>1.1829379611366724E-2</v>
      </c>
      <c r="BD50">
        <f t="shared" si="14"/>
        <v>0.22318745812451768</v>
      </c>
      <c r="BE50">
        <f t="shared" si="15"/>
        <v>0.47797595279819044</v>
      </c>
      <c r="BF50">
        <f t="shared" si="16"/>
        <v>0.21538221957289996</v>
      </c>
      <c r="BG50">
        <f t="shared" si="17"/>
        <v>3.6572781423635198E-3</v>
      </c>
      <c r="BH50">
        <f t="shared" si="18"/>
        <v>2.1292358307507871E-2</v>
      </c>
      <c r="BI50">
        <f t="shared" si="19"/>
        <v>0</v>
      </c>
      <c r="BJ50">
        <f t="shared" si="20"/>
        <v>4.3775062052502756E-2</v>
      </c>
      <c r="BK50">
        <f t="shared" si="21"/>
        <v>1.6874354020201615E-3</v>
      </c>
      <c r="BL50">
        <f t="shared" si="22"/>
        <v>5.9182461315717056E-4</v>
      </c>
      <c r="BM50">
        <f t="shared" si="23"/>
        <v>6.2103137547358709E-4</v>
      </c>
      <c r="BN50">
        <f t="shared" si="24"/>
        <v>0</v>
      </c>
      <c r="BO50">
        <f t="shared" si="25"/>
        <v>0.99999999999999989</v>
      </c>
      <c r="BP50" s="68">
        <f>(1.5-SUMPRODUCT(BC50:BN50,'Molar Masses'!$B$6:$M$6)) * 2</f>
        <v>2.199178387744638E-3</v>
      </c>
      <c r="BR50">
        <f t="shared" si="2"/>
        <v>0.47797595279819044</v>
      </c>
      <c r="BS50">
        <f t="shared" si="3"/>
        <v>1.3552377536229085E-2</v>
      </c>
      <c r="BT50">
        <f t="shared" si="4"/>
        <v>3.6572781423635198E-3</v>
      </c>
      <c r="BU50">
        <f t="shared" si="5"/>
        <v>1.1836492263143411E-3</v>
      </c>
      <c r="BV50">
        <f t="shared" si="6"/>
        <v>3.7055689125511625E-2</v>
      </c>
      <c r="BW50">
        <f t="shared" si="7"/>
        <v>3.1945682441136034E-2</v>
      </c>
      <c r="BY50">
        <f t="shared" si="8"/>
        <v>2.1751014850693196E-2</v>
      </c>
      <c r="BZ50">
        <f t="shared" si="9"/>
        <v>0.8465022638018862</v>
      </c>
      <c r="CB50">
        <f t="shared" si="10"/>
        <v>5.4922730552337255E-2</v>
      </c>
      <c r="CC50">
        <f t="shared" si="11"/>
        <v>0.27023101868316829</v>
      </c>
    </row>
    <row r="51" spans="1:81" x14ac:dyDescent="0.2">
      <c r="A51" s="24" t="s">
        <v>125</v>
      </c>
      <c r="B51" t="s">
        <v>90</v>
      </c>
      <c r="D51" t="s">
        <v>176</v>
      </c>
      <c r="I51" t="s">
        <v>174</v>
      </c>
      <c r="J51" s="28">
        <v>44013</v>
      </c>
      <c r="K51" s="27">
        <v>0.66679900000000003</v>
      </c>
      <c r="L51">
        <v>16.457090000000001</v>
      </c>
      <c r="M51">
        <v>52.416370000000001</v>
      </c>
      <c r="N51">
        <v>22.247260000000001</v>
      </c>
      <c r="O51">
        <v>0.49854100000000001</v>
      </c>
      <c r="P51">
        <v>2.6868050000000001</v>
      </c>
      <c r="R51">
        <v>4.0765169999999999</v>
      </c>
      <c r="S51">
        <v>0.217475</v>
      </c>
      <c r="T51">
        <v>8.4887000000000004E-2</v>
      </c>
      <c r="U51">
        <v>8.8316000000000006E-2</v>
      </c>
      <c r="W51">
        <v>99.440060000000003</v>
      </c>
      <c r="X51">
        <v>91.60974821037307</v>
      </c>
      <c r="Y51" s="10">
        <f t="shared" si="1"/>
        <v>7.581987418684923</v>
      </c>
      <c r="AJ51">
        <v>50.005997601918089</v>
      </c>
      <c r="AN51">
        <f>K51/'Molar Masses'!B$3*'Molar Masses'!B$4</f>
        <v>2.1516953984692219E-2</v>
      </c>
      <c r="AO51">
        <f>L51/'Molar Masses'!C$3*'Molar Masses'!C$4</f>
        <v>0.40831993529242466</v>
      </c>
      <c r="AP51">
        <f>M51/'Molar Masses'!D$3*'Molar Masses'!D$4</f>
        <v>0.87238047210336145</v>
      </c>
      <c r="AQ51">
        <f>N51/'Molar Masses'!E$3*'Molar Masses'!E$4</f>
        <v>0.39671002186186016</v>
      </c>
      <c r="AR51">
        <f>O51/'Molar Masses'!F$3*'Molar Masses'!F$4</f>
        <v>6.5601815908941374E-3</v>
      </c>
      <c r="AS51">
        <f>P51/'Molar Masses'!G$3*'Molar Masses'!G$4</f>
        <v>3.7396515343844645E-2</v>
      </c>
      <c r="AT51">
        <f>Q51/'Molar Masses'!H$3*'Molar Masses'!H$4</f>
        <v>0</v>
      </c>
      <c r="AU51">
        <f>R51/'Molar Masses'!I$3*'Molar Masses'!I$4</f>
        <v>7.9962060107523172E-2</v>
      </c>
      <c r="AV51">
        <f>S51/'Molar Masses'!J$3*'Molar Masses'!J$4</f>
        <v>3.0643229533605749E-3</v>
      </c>
      <c r="AW51">
        <f>T51/'Molar Masses'!K$3*'Molar Masses'!K$4</f>
        <v>1.0628678035709813E-3</v>
      </c>
      <c r="AX51">
        <f>U51/'Molar Masses'!L$3*'Molar Masses'!L$4</f>
        <v>1.2449850149568494E-3</v>
      </c>
      <c r="AY51">
        <f>V51/'Molar Masses'!M$3*'Molar Masses'!M$4</f>
        <v>0</v>
      </c>
      <c r="AZ51">
        <f t="shared" si="12"/>
        <v>1.8282183160564893</v>
      </c>
      <c r="BC51">
        <f t="shared" si="13"/>
        <v>1.1769356972150242E-2</v>
      </c>
      <c r="BD51">
        <f t="shared" si="14"/>
        <v>0.22334309404206196</v>
      </c>
      <c r="BE51">
        <f t="shared" si="15"/>
        <v>0.47717521722739714</v>
      </c>
      <c r="BF51">
        <f t="shared" si="16"/>
        <v>0.21699269631953649</v>
      </c>
      <c r="BG51">
        <f t="shared" si="17"/>
        <v>3.588292236916544E-3</v>
      </c>
      <c r="BH51">
        <f t="shared" si="18"/>
        <v>2.0455169393833569E-2</v>
      </c>
      <c r="BI51">
        <f t="shared" si="19"/>
        <v>0</v>
      </c>
      <c r="BJ51">
        <f t="shared" si="20"/>
        <v>4.3737697738420678E-2</v>
      </c>
      <c r="BK51">
        <f t="shared" si="21"/>
        <v>1.6761252890028981E-3</v>
      </c>
      <c r="BL51">
        <f t="shared" si="22"/>
        <v>5.8136809714477245E-4</v>
      </c>
      <c r="BM51">
        <f t="shared" si="23"/>
        <v>6.8098268353547183E-4</v>
      </c>
      <c r="BN51">
        <f t="shared" si="24"/>
        <v>0</v>
      </c>
      <c r="BO51">
        <f t="shared" si="25"/>
        <v>0.99999999999999978</v>
      </c>
      <c r="BP51" s="68">
        <f>(1.5-SUMPRODUCT(BC51:BN51,'Molar Masses'!$B$6:$M$6)) * 2</f>
        <v>3.9018204807206303E-3</v>
      </c>
      <c r="BR51">
        <f t="shared" si="2"/>
        <v>0.47717521722739714</v>
      </c>
      <c r="BS51">
        <f t="shared" si="3"/>
        <v>1.3608656167532174E-2</v>
      </c>
      <c r="BT51">
        <f t="shared" si="4"/>
        <v>3.588292236916544E-3</v>
      </c>
      <c r="BU51">
        <f t="shared" si="5"/>
        <v>1.1627361942895449E-3</v>
      </c>
      <c r="BV51">
        <f t="shared" si="6"/>
        <v>3.7050235071393593E-2</v>
      </c>
      <c r="BW51">
        <f t="shared" si="7"/>
        <v>3.1968340766270434E-2</v>
      </c>
      <c r="BY51">
        <f t="shared" si="8"/>
        <v>2.0912914965817819E-2</v>
      </c>
      <c r="BZ51">
        <f t="shared" si="9"/>
        <v>0.84710071602254022</v>
      </c>
      <c r="CB51">
        <f t="shared" si="10"/>
        <v>5.4238493607264383E-2</v>
      </c>
      <c r="CC51">
        <f t="shared" si="11"/>
        <v>0.26908954016140724</v>
      </c>
    </row>
    <row r="52" spans="1:81" x14ac:dyDescent="0.2">
      <c r="A52" s="24" t="s">
        <v>126</v>
      </c>
      <c r="B52" t="s">
        <v>90</v>
      </c>
      <c r="D52" t="s">
        <v>176</v>
      </c>
      <c r="I52" t="s">
        <v>174</v>
      </c>
      <c r="J52" s="28">
        <v>44013</v>
      </c>
      <c r="K52" s="27">
        <v>0.69303499999999996</v>
      </c>
      <c r="L52">
        <v>16.560130000000001</v>
      </c>
      <c r="M52">
        <v>52.540979999999998</v>
      </c>
      <c r="N52">
        <v>22.21059</v>
      </c>
      <c r="O52">
        <v>0.49254300000000001</v>
      </c>
      <c r="P52">
        <v>2.7490700000000001</v>
      </c>
      <c r="R52">
        <v>4.1300999999999997</v>
      </c>
      <c r="S52">
        <v>0.21772</v>
      </c>
      <c r="T52">
        <v>7.8868999999999995E-2</v>
      </c>
      <c r="U52">
        <v>8.5411000000000001E-2</v>
      </c>
      <c r="W52">
        <v>99.758449999999996</v>
      </c>
      <c r="X52">
        <v>91.480744253484232</v>
      </c>
      <c r="Y52" s="10">
        <f t="shared" si="1"/>
        <v>7.4075402090262115</v>
      </c>
      <c r="AJ52">
        <v>52.505997601918089</v>
      </c>
      <c r="AN52">
        <f>K52/'Molar Masses'!B$3*'Molar Masses'!B$4</f>
        <v>2.2363564139690029E-2</v>
      </c>
      <c r="AO52">
        <f>L52/'Molar Masses'!C$3*'Molar Masses'!C$4</f>
        <v>0.41087647998729671</v>
      </c>
      <c r="AP52">
        <f>M52/'Molar Masses'!D$3*'Molar Masses'!D$4</f>
        <v>0.87445439157983029</v>
      </c>
      <c r="AQ52">
        <f>N52/'Molar Masses'!E$3*'Molar Masses'!E$4</f>
        <v>0.39605612756199243</v>
      </c>
      <c r="AR52">
        <f>O52/'Molar Masses'!F$3*'Molar Masses'!F$4</f>
        <v>6.4812553457464306E-3</v>
      </c>
      <c r="AS52">
        <f>P52/'Molar Masses'!G$3*'Molar Masses'!G$4</f>
        <v>3.8263155843577409E-2</v>
      </c>
      <c r="AT52">
        <f>Q52/'Molar Masses'!H$3*'Molar Masses'!H$4</f>
        <v>0</v>
      </c>
      <c r="AU52">
        <f>R52/'Molar Masses'!I$3*'Molar Masses'!I$4</f>
        <v>8.101310615166854E-2</v>
      </c>
      <c r="AV52">
        <f>S52/'Molar Masses'!J$3*'Molar Masses'!J$4</f>
        <v>3.0677751162463012E-3</v>
      </c>
      <c r="AW52">
        <f>T52/'Molar Masses'!K$3*'Molar Masses'!K$4</f>
        <v>9.8751659028873361E-4</v>
      </c>
      <c r="AX52">
        <f>U52/'Molar Masses'!L$3*'Molar Masses'!L$4</f>
        <v>1.2040334153775019E-3</v>
      </c>
      <c r="AY52">
        <f>V52/'Molar Masses'!M$3*'Molar Masses'!M$4</f>
        <v>0</v>
      </c>
      <c r="AZ52">
        <f t="shared" si="12"/>
        <v>1.8347674057317145</v>
      </c>
      <c r="BC52">
        <f t="shared" si="13"/>
        <v>1.2188773394288269E-2</v>
      </c>
      <c r="BD52">
        <f t="shared" si="14"/>
        <v>0.22393927355791296</v>
      </c>
      <c r="BE52">
        <f t="shared" si="15"/>
        <v>0.47660231419420351</v>
      </c>
      <c r="BF52">
        <f t="shared" si="16"/>
        <v>0.21586176336288426</v>
      </c>
      <c r="BG52">
        <f t="shared" si="17"/>
        <v>3.5324670176172402E-3</v>
      </c>
      <c r="BH52">
        <f t="shared" si="18"/>
        <v>2.0854499444477471E-2</v>
      </c>
      <c r="BI52">
        <f t="shared" si="19"/>
        <v>0</v>
      </c>
      <c r="BJ52">
        <f t="shared" si="20"/>
        <v>4.4154428457028376E-2</v>
      </c>
      <c r="BK52">
        <f t="shared" si="21"/>
        <v>1.6720239887970199E-3</v>
      </c>
      <c r="BL52">
        <f t="shared" si="22"/>
        <v>5.3822440228869608E-4</v>
      </c>
      <c r="BM52">
        <f t="shared" si="23"/>
        <v>6.562321805020987E-4</v>
      </c>
      <c r="BN52">
        <f t="shared" si="24"/>
        <v>0</v>
      </c>
      <c r="BO52">
        <f t="shared" si="25"/>
        <v>0.99999999999999989</v>
      </c>
      <c r="BP52" s="68">
        <f>(1.5-SUMPRODUCT(BC52:BN52,'Molar Masses'!$B$6:$M$6)) * 2</f>
        <v>5.2047287602676739E-3</v>
      </c>
      <c r="BR52">
        <f t="shared" si="2"/>
        <v>0.47660231419420351</v>
      </c>
      <c r="BS52">
        <f t="shared" si="3"/>
        <v>1.3678369620272739E-2</v>
      </c>
      <c r="BT52">
        <f t="shared" si="4"/>
        <v>3.5324670176172402E-3</v>
      </c>
      <c r="BU52">
        <f t="shared" si="5"/>
        <v>1.0764488045773922E-3</v>
      </c>
      <c r="BV52">
        <f t="shared" si="6"/>
        <v>3.6952252494077867E-2</v>
      </c>
      <c r="BW52">
        <f t="shared" si="7"/>
        <v>3.1965655062740107E-2</v>
      </c>
      <c r="BY52">
        <f t="shared" si="8"/>
        <v>2.0756742651231889E-2</v>
      </c>
      <c r="BZ52">
        <f t="shared" si="9"/>
        <v>0.836886667665515</v>
      </c>
      <c r="CB52">
        <f t="shared" si="10"/>
        <v>5.6465643587826048E-2</v>
      </c>
      <c r="CC52">
        <f t="shared" si="11"/>
        <v>0.27604871855946522</v>
      </c>
    </row>
    <row r="53" spans="1:81" x14ac:dyDescent="0.2">
      <c r="A53" s="24" t="s">
        <v>127</v>
      </c>
      <c r="B53" t="s">
        <v>90</v>
      </c>
      <c r="D53" t="s">
        <v>176</v>
      </c>
      <c r="I53" t="s">
        <v>174</v>
      </c>
      <c r="J53" s="28">
        <v>44013</v>
      </c>
      <c r="K53" s="27">
        <v>0.69955199999999995</v>
      </c>
      <c r="L53">
        <v>16.46707</v>
      </c>
      <c r="M53">
        <v>52.516739999999999</v>
      </c>
      <c r="N53">
        <v>21.96735</v>
      </c>
      <c r="O53">
        <v>0.49667800000000001</v>
      </c>
      <c r="P53">
        <v>2.7365740000000001</v>
      </c>
      <c r="R53">
        <v>4.1228009999999999</v>
      </c>
      <c r="S53">
        <v>0.222578</v>
      </c>
      <c r="T53">
        <v>8.1750000000000003E-2</v>
      </c>
      <c r="U53">
        <v>9.0551000000000006E-2</v>
      </c>
      <c r="W53">
        <v>99.401629999999997</v>
      </c>
      <c r="X53">
        <v>91.472326038390364</v>
      </c>
      <c r="Y53" s="10">
        <f t="shared" si="1"/>
        <v>7.4773136215751244</v>
      </c>
      <c r="AJ53">
        <v>55.007996802557429</v>
      </c>
      <c r="AN53">
        <f>K53/'Molar Masses'!B$3*'Molar Masses'!B$4</f>
        <v>2.2573861379365311E-2</v>
      </c>
      <c r="AO53">
        <f>L53/'Molar Masses'!C$3*'Molar Masses'!C$4</f>
        <v>0.40856755093736663</v>
      </c>
      <c r="AP53">
        <f>M53/'Molar Masses'!D$3*'Molar Masses'!D$4</f>
        <v>0.87405095840344316</v>
      </c>
      <c r="AQ53">
        <f>N53/'Molar Masses'!E$3*'Molar Masses'!E$4</f>
        <v>0.39171870597759606</v>
      </c>
      <c r="AR53">
        <f>O53/'Molar Masses'!F$3*'Molar Masses'!F$4</f>
        <v>6.5356668201855383E-3</v>
      </c>
      <c r="AS53">
        <f>P53/'Molar Masses'!G$3*'Molar Masses'!G$4</f>
        <v>3.8089229244610723E-2</v>
      </c>
      <c r="AT53">
        <f>Q53/'Molar Masses'!H$3*'Molar Masses'!H$4</f>
        <v>0</v>
      </c>
      <c r="AU53">
        <f>R53/'Molar Masses'!I$3*'Molar Masses'!I$4</f>
        <v>8.0869934155397033E-2</v>
      </c>
      <c r="AV53">
        <f>S53/'Molar Masses'!J$3*'Molar Masses'!J$4</f>
        <v>3.1362265746089899E-3</v>
      </c>
      <c r="AW53">
        <f>T53/'Molar Masses'!K$3*'Molar Masses'!K$4</f>
        <v>1.0235895124333259E-3</v>
      </c>
      <c r="AX53">
        <f>U53/'Molar Masses'!L$3*'Molar Masses'!L$4</f>
        <v>1.2764916673010289E-3</v>
      </c>
      <c r="AY53">
        <f>V53/'Molar Masses'!M$3*'Molar Masses'!M$4</f>
        <v>0</v>
      </c>
      <c r="AZ53">
        <f t="shared" si="12"/>
        <v>1.8278422146723077</v>
      </c>
      <c r="BC53">
        <f t="shared" si="13"/>
        <v>1.2350005486339155E-2</v>
      </c>
      <c r="BD53">
        <f t="shared" si="14"/>
        <v>0.22352451850479552</v>
      </c>
      <c r="BE53">
        <f t="shared" si="15"/>
        <v>0.47818731364629385</v>
      </c>
      <c r="BF53">
        <f t="shared" si="16"/>
        <v>0.21430663042642481</v>
      </c>
      <c r="BG53">
        <f t="shared" si="17"/>
        <v>3.5756187091659009E-3</v>
      </c>
      <c r="BH53">
        <f t="shared" si="18"/>
        <v>2.0838357347731623E-2</v>
      </c>
      <c r="BI53">
        <f t="shared" si="19"/>
        <v>0</v>
      </c>
      <c r="BJ53">
        <f t="shared" si="20"/>
        <v>4.4243389011504611E-2</v>
      </c>
      <c r="BK53">
        <f t="shared" si="21"/>
        <v>1.7158081531513632E-3</v>
      </c>
      <c r="BL53">
        <f t="shared" si="22"/>
        <v>5.5999883590435249E-4</v>
      </c>
      <c r="BM53">
        <f t="shared" si="23"/>
        <v>6.9835987868891412E-4</v>
      </c>
      <c r="BN53">
        <f t="shared" si="24"/>
        <v>0</v>
      </c>
      <c r="BO53">
        <f t="shared" si="25"/>
        <v>1.0000000000000002</v>
      </c>
      <c r="BP53" s="68">
        <f>(1.5-SUMPRODUCT(BC53:BN53,'Molar Masses'!$B$6:$M$6)) * 2</f>
        <v>1.8889483418180752E-3</v>
      </c>
      <c r="BR53">
        <f t="shared" si="2"/>
        <v>0.47818731364629385</v>
      </c>
      <c r="BS53">
        <f t="shared" si="3"/>
        <v>1.3598883572095426E-2</v>
      </c>
      <c r="BT53">
        <f t="shared" si="4"/>
        <v>3.5756187091659009E-3</v>
      </c>
      <c r="BU53">
        <f t="shared" si="5"/>
        <v>1.119997671808705E-3</v>
      </c>
      <c r="BV53">
        <f t="shared" si="6"/>
        <v>3.6848278128134584E-2</v>
      </c>
      <c r="BW53">
        <f t="shared" si="7"/>
        <v>3.1893383525165457E-2</v>
      </c>
      <c r="BY53">
        <f t="shared" si="8"/>
        <v>2.2430702657798465E-2</v>
      </c>
      <c r="BZ53">
        <f t="shared" si="9"/>
        <v>0.83285387831734414</v>
      </c>
      <c r="CB53">
        <f t="shared" si="10"/>
        <v>5.7627733970550793E-2</v>
      </c>
      <c r="CC53">
        <f t="shared" si="11"/>
        <v>0.2791378726238124</v>
      </c>
    </row>
    <row r="54" spans="1:81" x14ac:dyDescent="0.2">
      <c r="A54" s="24" t="s">
        <v>128</v>
      </c>
      <c r="B54" t="s">
        <v>90</v>
      </c>
      <c r="D54" t="s">
        <v>176</v>
      </c>
      <c r="I54" t="s">
        <v>174</v>
      </c>
      <c r="J54" s="28">
        <v>44013</v>
      </c>
      <c r="K54" s="27">
        <v>0.67816100000000001</v>
      </c>
      <c r="L54">
        <v>16.543810000000001</v>
      </c>
      <c r="M54">
        <v>52.665660000000003</v>
      </c>
      <c r="N54">
        <v>22.54299</v>
      </c>
      <c r="O54">
        <v>0.478877</v>
      </c>
      <c r="P54">
        <v>2.6791849999999999</v>
      </c>
      <c r="R54">
        <v>4.070926</v>
      </c>
      <c r="S54">
        <v>0.21762500000000001</v>
      </c>
      <c r="T54">
        <v>8.9727000000000001E-2</v>
      </c>
      <c r="U54">
        <v>7.4759000000000006E-2</v>
      </c>
      <c r="W54">
        <v>100.04170000000001</v>
      </c>
      <c r="X54">
        <v>91.671769547899245</v>
      </c>
      <c r="Y54" s="10">
        <f t="shared" si="1"/>
        <v>7.3140744032400367</v>
      </c>
      <c r="AJ54">
        <v>57.507996802557429</v>
      </c>
      <c r="AN54">
        <f>K54/'Molar Masses'!B$3*'Molar Masses'!B$4</f>
        <v>2.1883594653280613E-2</v>
      </c>
      <c r="AO54">
        <f>L54/'Molar Masses'!C$3*'Molar Masses'!C$4</f>
        <v>0.41047156141761199</v>
      </c>
      <c r="AP54">
        <f>M54/'Molar Masses'!D$3*'Molar Masses'!D$4</f>
        <v>0.8765294760860991</v>
      </c>
      <c r="AQ54">
        <f>N54/'Molar Masses'!E$3*'Molar Masses'!E$4</f>
        <v>0.40198343776859241</v>
      </c>
      <c r="AR54">
        <f>O54/'Molar Masses'!F$3*'Molar Masses'!F$4</f>
        <v>6.3014277255082568E-3</v>
      </c>
      <c r="AS54">
        <f>P54/'Molar Masses'!G$3*'Molar Masses'!G$4</f>
        <v>3.729045575004454E-2</v>
      </c>
      <c r="AT54">
        <f>Q54/'Molar Masses'!H$3*'Molar Masses'!H$4</f>
        <v>0</v>
      </c>
      <c r="AU54">
        <f>R54/'Molar Masses'!I$3*'Molar Masses'!I$4</f>
        <v>7.9852391025299022E-2</v>
      </c>
      <c r="AV54">
        <f>S54/'Molar Masses'!J$3*'Molar Masses'!J$4</f>
        <v>3.0664365224742853E-3</v>
      </c>
      <c r="AW54">
        <f>T54/'Molar Masses'!K$3*'Molar Masses'!K$4</f>
        <v>1.1234693110960859E-3</v>
      </c>
      <c r="AX54">
        <f>U54/'Molar Masses'!L$3*'Molar Masses'!L$4</f>
        <v>1.0538728512745042E-3</v>
      </c>
      <c r="AY54">
        <f>V54/'Molar Masses'!M$3*'Molar Masses'!M$4</f>
        <v>0</v>
      </c>
      <c r="AZ54">
        <f t="shared" si="12"/>
        <v>1.8395561231112809</v>
      </c>
      <c r="BC54">
        <f t="shared" si="13"/>
        <v>1.1896127755139331E-2</v>
      </c>
      <c r="BD54">
        <f t="shared" si="14"/>
        <v>0.22313619914100397</v>
      </c>
      <c r="BE54">
        <f t="shared" si="15"/>
        <v>0.47648966241030249</v>
      </c>
      <c r="BF54">
        <f t="shared" si="16"/>
        <v>0.21852197533865353</v>
      </c>
      <c r="BG54">
        <f t="shared" si="17"/>
        <v>3.4255153438050678E-3</v>
      </c>
      <c r="BH54">
        <f t="shared" si="18"/>
        <v>2.0271442268896035E-2</v>
      </c>
      <c r="BI54">
        <f t="shared" si="19"/>
        <v>0</v>
      </c>
      <c r="BJ54">
        <f t="shared" si="20"/>
        <v>4.3408510358598329E-2</v>
      </c>
      <c r="BK54">
        <f t="shared" si="21"/>
        <v>1.6669437175354863E-3</v>
      </c>
      <c r="BL54">
        <f t="shared" si="22"/>
        <v>6.107284779090828E-4</v>
      </c>
      <c r="BM54">
        <f t="shared" si="23"/>
        <v>5.7289518815662247E-4</v>
      </c>
      <c r="BN54">
        <f t="shared" si="24"/>
        <v>0</v>
      </c>
      <c r="BO54">
        <f t="shared" si="25"/>
        <v>1</v>
      </c>
      <c r="BP54" s="68">
        <f>(1.5-SUMPRODUCT(BC54:BN54,'Molar Masses'!$B$6:$M$6)) * 2</f>
        <v>5.8604891237057366E-3</v>
      </c>
      <c r="BR54">
        <f t="shared" si="2"/>
        <v>0.47648966241030249</v>
      </c>
      <c r="BS54">
        <f t="shared" si="3"/>
        <v>1.3432705151917882E-2</v>
      </c>
      <c r="BT54">
        <f t="shared" si="4"/>
        <v>3.4255153438050678E-3</v>
      </c>
      <c r="BU54">
        <f t="shared" si="5"/>
        <v>1.2214569558181656E-3</v>
      </c>
      <c r="BV54">
        <f t="shared" si="6"/>
        <v>3.6556405733909059E-2</v>
      </c>
      <c r="BW54">
        <f t="shared" si="7"/>
        <v>3.1512382603458997E-2</v>
      </c>
      <c r="BY54">
        <f t="shared" si="8"/>
        <v>1.9898172768900824E-2</v>
      </c>
      <c r="BZ54">
        <f t="shared" si="9"/>
        <v>0.8421483582808087</v>
      </c>
      <c r="CB54">
        <f t="shared" si="10"/>
        <v>5.4439045485944172E-2</v>
      </c>
      <c r="CC54">
        <f t="shared" si="11"/>
        <v>0.27405058724349785</v>
      </c>
    </row>
    <row r="55" spans="1:81" x14ac:dyDescent="0.2">
      <c r="A55" s="24" t="s">
        <v>129</v>
      </c>
      <c r="B55" t="s">
        <v>90</v>
      </c>
      <c r="D55" t="s">
        <v>176</v>
      </c>
      <c r="I55" t="s">
        <v>174</v>
      </c>
      <c r="J55" s="28">
        <v>44013</v>
      </c>
      <c r="K55" s="27">
        <v>0.667601</v>
      </c>
      <c r="L55">
        <v>16.437809999999999</v>
      </c>
      <c r="M55">
        <v>52.21884</v>
      </c>
      <c r="N55">
        <v>22.32152</v>
      </c>
      <c r="O55">
        <v>0.48895300000000003</v>
      </c>
      <c r="P55">
        <v>2.7088580000000002</v>
      </c>
      <c r="R55">
        <v>4.0774809999999997</v>
      </c>
      <c r="S55">
        <v>0.228801</v>
      </c>
      <c r="T55">
        <v>8.6439000000000002E-2</v>
      </c>
      <c r="U55">
        <v>9.1044E-2</v>
      </c>
      <c r="W55">
        <v>99.327349999999996</v>
      </c>
      <c r="X55">
        <v>91.537627437123859</v>
      </c>
      <c r="Y55" s="10">
        <f t="shared" si="1"/>
        <v>7.4453992729279275</v>
      </c>
      <c r="AJ55">
        <v>60.007996802557429</v>
      </c>
      <c r="AN55">
        <f>K55/'Molar Masses'!B$3*'Molar Masses'!B$4</f>
        <v>2.1542833743203739E-2</v>
      </c>
      <c r="AO55">
        <f>L55/'Molar Masses'!C$3*'Molar Masses'!C$4</f>
        <v>0.40784157560961082</v>
      </c>
      <c r="AP55">
        <f>M55/'Molar Masses'!D$3*'Molar Masses'!D$4</f>
        <v>0.86909292444116015</v>
      </c>
      <c r="AQ55">
        <f>N55/'Molar Masses'!E$3*'Molar Masses'!E$4</f>
        <v>0.39803421577263665</v>
      </c>
      <c r="AR55">
        <f>O55/'Molar Masses'!F$3*'Molar Masses'!F$4</f>
        <v>6.4340153957497207E-3</v>
      </c>
      <c r="AS55">
        <f>P55/'Molar Masses'!G$3*'Molar Masses'!G$4</f>
        <v>3.7703461829681102E-2</v>
      </c>
      <c r="AT55">
        <f>Q55/'Molar Masses'!H$3*'Molar Masses'!H$4</f>
        <v>0</v>
      </c>
      <c r="AU55">
        <f>R55/'Molar Masses'!I$3*'Molar Masses'!I$4</f>
        <v>7.9980969246364886E-2</v>
      </c>
      <c r="AV55">
        <f>S55/'Molar Masses'!J$3*'Molar Masses'!J$4</f>
        <v>3.2239115119064394E-3</v>
      </c>
      <c r="AW55">
        <f>T55/'Molar Masses'!K$3*'Molar Masses'!K$4</f>
        <v>1.0823003530914281E-3</v>
      </c>
      <c r="AX55">
        <f>U55/'Molar Masses'!L$3*'Molar Masses'!L$4</f>
        <v>1.2834414568337717E-3</v>
      </c>
      <c r="AY55">
        <f>V55/'Molar Masses'!M$3*'Molar Masses'!M$4</f>
        <v>0</v>
      </c>
      <c r="AZ55">
        <f t="shared" si="12"/>
        <v>1.8262196493602387</v>
      </c>
      <c r="BC55">
        <f t="shared" si="13"/>
        <v>1.1796408909930755E-2</v>
      </c>
      <c r="BD55">
        <f t="shared" si="14"/>
        <v>0.22332558723288617</v>
      </c>
      <c r="BE55">
        <f t="shared" si="15"/>
        <v>0.47589725844074715</v>
      </c>
      <c r="BF55">
        <f t="shared" si="16"/>
        <v>0.21795528041332596</v>
      </c>
      <c r="BG55">
        <f t="shared" si="17"/>
        <v>3.5231333744567281E-3</v>
      </c>
      <c r="BH55">
        <f t="shared" si="18"/>
        <v>2.0645633641544366E-2</v>
      </c>
      <c r="BI55">
        <f t="shared" si="19"/>
        <v>0</v>
      </c>
      <c r="BJ55">
        <f t="shared" si="20"/>
        <v>4.3795919770321066E-2</v>
      </c>
      <c r="BK55">
        <f t="shared" si="21"/>
        <v>1.7653470725910983E-3</v>
      </c>
      <c r="BL55">
        <f t="shared" si="22"/>
        <v>5.9264522395790641E-4</v>
      </c>
      <c r="BM55">
        <f t="shared" si="23"/>
        <v>7.0278592023877682E-4</v>
      </c>
      <c r="BN55">
        <f t="shared" si="24"/>
        <v>0</v>
      </c>
      <c r="BO55">
        <f t="shared" si="25"/>
        <v>1</v>
      </c>
      <c r="BP55" s="68">
        <f>(1.5-SUMPRODUCT(BC55:BN55,'Molar Masses'!$B$6:$M$6)) * 2</f>
        <v>6.2015072179693043E-3</v>
      </c>
      <c r="BR55">
        <f t="shared" si="2"/>
        <v>0.47589725844074715</v>
      </c>
      <c r="BS55">
        <f t="shared" si="3"/>
        <v>1.3645543519008884E-2</v>
      </c>
      <c r="BT55">
        <f t="shared" si="4"/>
        <v>3.5231333744567281E-3</v>
      </c>
      <c r="BU55">
        <f t="shared" si="5"/>
        <v>1.1852904479158128E-3</v>
      </c>
      <c r="BV55">
        <f t="shared" si="6"/>
        <v>3.7134894935945101E-2</v>
      </c>
      <c r="BW55">
        <f t="shared" si="7"/>
        <v>3.1999510860390309E-2</v>
      </c>
      <c r="BY55">
        <f t="shared" si="8"/>
        <v>1.9693178211068217E-2</v>
      </c>
      <c r="BZ55">
        <f t="shared" si="9"/>
        <v>0.84790763912920708</v>
      </c>
      <c r="CB55">
        <f t="shared" si="10"/>
        <v>5.4123070051619239E-2</v>
      </c>
      <c r="CC55">
        <f t="shared" si="11"/>
        <v>0.26934949583875989</v>
      </c>
    </row>
    <row r="56" spans="1:81" x14ac:dyDescent="0.2">
      <c r="A56" s="24" t="s">
        <v>130</v>
      </c>
      <c r="B56" t="s">
        <v>90</v>
      </c>
      <c r="D56" t="s">
        <v>176</v>
      </c>
      <c r="I56" t="s">
        <v>174</v>
      </c>
      <c r="J56" s="28">
        <v>44013</v>
      </c>
      <c r="K56" s="27">
        <v>0.70840999999999998</v>
      </c>
      <c r="L56">
        <v>16.452970000000001</v>
      </c>
      <c r="M56">
        <v>52.574460000000002</v>
      </c>
      <c r="N56">
        <v>22.229320000000001</v>
      </c>
      <c r="O56">
        <v>0.50214300000000001</v>
      </c>
      <c r="P56">
        <v>2.742</v>
      </c>
      <c r="R56">
        <v>4.1178530000000002</v>
      </c>
      <c r="S56">
        <v>0.22051699999999999</v>
      </c>
      <c r="T56">
        <v>8.6457000000000006E-2</v>
      </c>
      <c r="U56">
        <v>8.3932999999999994E-2</v>
      </c>
      <c r="W56">
        <v>99.718059999999994</v>
      </c>
      <c r="X56">
        <v>91.450165972864454</v>
      </c>
      <c r="Y56" s="10">
        <f t="shared" si="1"/>
        <v>7.561762645644575</v>
      </c>
      <c r="AJ56">
        <v>62.507996802557429</v>
      </c>
      <c r="AN56">
        <f>K56/'Molar Masses'!B$3*'Molar Masses'!B$4</f>
        <v>2.2859700407912752E-2</v>
      </c>
      <c r="AO56">
        <f>L56/'Molar Masses'!C$3*'Molar Masses'!C$4</f>
        <v>0.40821771320252875</v>
      </c>
      <c r="AP56">
        <f>M56/'Molar Masses'!D$3*'Molar Masses'!D$4</f>
        <v>0.87501160868979089</v>
      </c>
      <c r="AQ56">
        <f>N56/'Molar Masses'!E$3*'Molar Masses'!E$4</f>
        <v>0.39639011829655812</v>
      </c>
      <c r="AR56">
        <f>O56/'Molar Masses'!F$3*'Molar Masses'!F$4</f>
        <v>6.6075794460161846E-3</v>
      </c>
      <c r="AS56">
        <f>P56/'Molar Masses'!G$3*'Molar Masses'!G$4</f>
        <v>3.8164751469802242E-2</v>
      </c>
      <c r="AT56">
        <f>Q56/'Molar Masses'!H$3*'Molar Masses'!H$4</f>
        <v>0</v>
      </c>
      <c r="AU56">
        <f>R56/'Molar Masses'!I$3*'Molar Masses'!I$4</f>
        <v>8.0772877704163776E-2</v>
      </c>
      <c r="AV56">
        <f>S56/'Molar Masses'!J$3*'Molar Masses'!J$4</f>
        <v>3.107186134986614E-3</v>
      </c>
      <c r="AW56">
        <f>T56/'Molar Masses'!K$3*'Molar Masses'!K$4</f>
        <v>1.0825257305987529E-3</v>
      </c>
      <c r="AX56">
        <f>U56/'Molar Masses'!L$3*'Molar Masses'!L$4</f>
        <v>1.1831981437154448E-3</v>
      </c>
      <c r="AY56">
        <f>V56/'Molar Masses'!M$3*'Molar Masses'!M$4</f>
        <v>0</v>
      </c>
      <c r="AZ56">
        <f t="shared" si="12"/>
        <v>1.8333972592260734</v>
      </c>
      <c r="BC56">
        <f t="shared" si="13"/>
        <v>1.2468492735481916E-2</v>
      </c>
      <c r="BD56">
        <f t="shared" si="14"/>
        <v>0.22265644346760313</v>
      </c>
      <c r="BE56">
        <f t="shared" si="15"/>
        <v>0.4772624177801798</v>
      </c>
      <c r="BF56">
        <f t="shared" si="16"/>
        <v>0.21620525300876969</v>
      </c>
      <c r="BG56">
        <f t="shared" si="17"/>
        <v>3.6040085763002737E-3</v>
      </c>
      <c r="BH56">
        <f t="shared" si="18"/>
        <v>2.081641132479527E-2</v>
      </c>
      <c r="BI56">
        <f t="shared" si="19"/>
        <v>0</v>
      </c>
      <c r="BJ56">
        <f t="shared" si="20"/>
        <v>4.4056397105262497E-2</v>
      </c>
      <c r="BK56">
        <f t="shared" si="21"/>
        <v>1.6947697065382553E-3</v>
      </c>
      <c r="BL56">
        <f t="shared" si="22"/>
        <v>5.9044799219112843E-4</v>
      </c>
      <c r="BM56">
        <f t="shared" si="23"/>
        <v>6.4535830287807056E-4</v>
      </c>
      <c r="BN56">
        <f t="shared" si="24"/>
        <v>0</v>
      </c>
      <c r="BO56">
        <f t="shared" si="25"/>
        <v>1</v>
      </c>
      <c r="BP56" s="68">
        <f>(1.5-SUMPRODUCT(BC56:BN56,'Molar Masses'!$B$6:$M$6)) * 2</f>
        <v>4.0180463895627128E-3</v>
      </c>
      <c r="BR56">
        <f t="shared" si="2"/>
        <v>0.4772624177801798</v>
      </c>
      <c r="BS56">
        <f t="shared" si="3"/>
        <v>1.3401499904549025E-2</v>
      </c>
      <c r="BT56">
        <f t="shared" si="4"/>
        <v>3.6040085763002737E-3</v>
      </c>
      <c r="BU56">
        <f t="shared" si="5"/>
        <v>1.1808959843822569E-3</v>
      </c>
      <c r="BV56">
        <f t="shared" si="6"/>
        <v>3.6706928442799408E-2</v>
      </c>
      <c r="BW56">
        <f t="shared" si="7"/>
        <v>3.1587904369780581E-2</v>
      </c>
      <c r="BY56">
        <f t="shared" si="8"/>
        <v>2.1318814885442301E-2</v>
      </c>
      <c r="BZ56">
        <f t="shared" si="9"/>
        <v>0.83318044267434654</v>
      </c>
      <c r="CB56">
        <f t="shared" si="10"/>
        <v>5.766970303434843E-2</v>
      </c>
      <c r="CC56">
        <f t="shared" si="11"/>
        <v>0.28301208348225476</v>
      </c>
    </row>
    <row r="57" spans="1:81" x14ac:dyDescent="0.2">
      <c r="A57" s="24" t="s">
        <v>131</v>
      </c>
      <c r="B57" t="s">
        <v>90</v>
      </c>
      <c r="D57" t="s">
        <v>176</v>
      </c>
      <c r="I57" t="s">
        <v>174</v>
      </c>
      <c r="J57" s="28">
        <v>44013</v>
      </c>
      <c r="K57" s="27">
        <v>0.664825</v>
      </c>
      <c r="L57">
        <v>16.503119999999999</v>
      </c>
      <c r="M57">
        <v>52.741489999999999</v>
      </c>
      <c r="N57">
        <v>22.029</v>
      </c>
      <c r="O57">
        <v>0.47911700000000002</v>
      </c>
      <c r="P57">
        <v>2.7366380000000001</v>
      </c>
      <c r="R57">
        <v>4.1332339999999999</v>
      </c>
      <c r="S57">
        <v>0.22570100000000001</v>
      </c>
      <c r="T57">
        <v>8.6073999999999998E-2</v>
      </c>
      <c r="U57">
        <v>8.0010999999999999E-2</v>
      </c>
      <c r="W57">
        <v>99.679209999999998</v>
      </c>
      <c r="X57">
        <v>91.489181801784866</v>
      </c>
      <c r="Y57" s="10">
        <f t="shared" si="1"/>
        <v>7.2151207883317729</v>
      </c>
      <c r="AJ57">
        <v>72.408501840180151</v>
      </c>
      <c r="AN57">
        <f>K57/'Molar Masses'!B$3*'Molar Masses'!B$4</f>
        <v>2.1453254928206256E-2</v>
      </c>
      <c r="AO57">
        <f>L57/'Molar Masses'!C$3*'Molar Masses'!C$4</f>
        <v>0.40946199422395568</v>
      </c>
      <c r="AP57">
        <f>M57/'Molar Masses'!D$3*'Molar Masses'!D$4</f>
        <v>0.87779153622493733</v>
      </c>
      <c r="AQ57">
        <f>N57/'Molar Masses'!E$3*'Molar Masses'!E$4</f>
        <v>0.39281804013595012</v>
      </c>
      <c r="AR57">
        <f>O57/'Molar Masses'!F$3*'Molar Masses'!F$4</f>
        <v>6.3045858280150009E-3</v>
      </c>
      <c r="AS57">
        <f>P57/'Molar Masses'!G$3*'Molar Masses'!G$4</f>
        <v>3.809012003384999E-2</v>
      </c>
      <c r="AT57">
        <f>Q57/'Molar Masses'!H$3*'Molar Masses'!H$4</f>
        <v>0</v>
      </c>
      <c r="AU57">
        <f>R57/'Molar Masses'!I$3*'Molar Masses'!I$4</f>
        <v>8.1074580468193408E-2</v>
      </c>
      <c r="AV57">
        <f>S57/'Molar Masses'!J$3*'Molar Masses'!J$4</f>
        <v>3.1802310835564325E-3</v>
      </c>
      <c r="AW57">
        <f>T57/'Molar Masses'!K$3*'Molar Masses'!K$4</f>
        <v>1.0777301980817869E-3</v>
      </c>
      <c r="AX57">
        <f>U57/'Molar Masses'!L$3*'Molar Masses'!L$4</f>
        <v>1.127909960049283E-3</v>
      </c>
      <c r="AY57">
        <f>V57/'Molar Masses'!M$3*'Molar Masses'!M$4</f>
        <v>0</v>
      </c>
      <c r="AZ57">
        <f t="shared" si="12"/>
        <v>1.8323799830847953</v>
      </c>
      <c r="BC57">
        <f t="shared" si="13"/>
        <v>1.1707863612486038E-2</v>
      </c>
      <c r="BD57">
        <f t="shared" si="14"/>
        <v>0.22345910673758293</v>
      </c>
      <c r="BE57">
        <f t="shared" si="15"/>
        <v>0.4790444909506068</v>
      </c>
      <c r="BF57">
        <f t="shared" si="16"/>
        <v>0.21437586295537045</v>
      </c>
      <c r="BG57">
        <f t="shared" si="17"/>
        <v>3.4406541690120882E-3</v>
      </c>
      <c r="BH57">
        <f t="shared" si="18"/>
        <v>2.0787238665271608E-2</v>
      </c>
      <c r="BI57">
        <f t="shared" si="19"/>
        <v>0</v>
      </c>
      <c r="BJ57">
        <f t="shared" si="20"/>
        <v>4.424550650881106E-2</v>
      </c>
      <c r="BK57">
        <f t="shared" si="21"/>
        <v>1.7355740146225249E-3</v>
      </c>
      <c r="BL57">
        <f t="shared" si="22"/>
        <v>5.8815868325926468E-4</v>
      </c>
      <c r="BM57">
        <f t="shared" si="23"/>
        <v>6.1554370297718305E-4</v>
      </c>
      <c r="BN57">
        <f t="shared" si="24"/>
        <v>0</v>
      </c>
      <c r="BO57">
        <f t="shared" si="25"/>
        <v>1</v>
      </c>
      <c r="BP57" s="68">
        <f>(1.5-SUMPRODUCT(BC57:BN57,'Molar Masses'!$B$6:$M$6)) * 2</f>
        <v>-4.5031837693620957E-4</v>
      </c>
      <c r="BR57">
        <f t="shared" si="2"/>
        <v>0.4790444909506068</v>
      </c>
      <c r="BS57">
        <f t="shared" si="3"/>
        <v>1.3960335680397201E-2</v>
      </c>
      <c r="BT57">
        <f t="shared" si="4"/>
        <v>3.4406541690120882E-3</v>
      </c>
      <c r="BU57">
        <f t="shared" si="5"/>
        <v>1.1763173665185294E-3</v>
      </c>
      <c r="BV57">
        <f t="shared" si="6"/>
        <v>3.7332181356152572E-2</v>
      </c>
      <c r="BW57">
        <f t="shared" si="7"/>
        <v>3.253764289632502E-2</v>
      </c>
      <c r="BY57">
        <f t="shared" si="8"/>
        <v>2.3289997459417865E-2</v>
      </c>
      <c r="BZ57">
        <f t="shared" si="9"/>
        <v>0.84375079645021656</v>
      </c>
      <c r="CB57">
        <f t="shared" si="10"/>
        <v>5.4613721204814107E-2</v>
      </c>
      <c r="CC57">
        <f t="shared" si="11"/>
        <v>0.26461135912535055</v>
      </c>
    </row>
    <row r="58" spans="1:81" x14ac:dyDescent="0.2">
      <c r="A58" s="24" t="s">
        <v>132</v>
      </c>
      <c r="B58" t="s">
        <v>90</v>
      </c>
      <c r="D58" t="s">
        <v>176</v>
      </c>
      <c r="I58" t="s">
        <v>174</v>
      </c>
      <c r="J58" s="28">
        <v>44013</v>
      </c>
      <c r="K58" s="27">
        <v>0.68713100000000005</v>
      </c>
      <c r="L58">
        <v>16.56963</v>
      </c>
      <c r="M58">
        <v>52.710120000000003</v>
      </c>
      <c r="N58">
        <v>22.55688</v>
      </c>
      <c r="O58">
        <v>0.492147</v>
      </c>
      <c r="P58">
        <v>2.839394</v>
      </c>
      <c r="R58">
        <v>4.1165380000000003</v>
      </c>
      <c r="S58">
        <v>0.22586500000000001</v>
      </c>
      <c r="T58">
        <v>8.4238999999999994E-2</v>
      </c>
      <c r="U58">
        <v>8.9825000000000002E-2</v>
      </c>
      <c r="W58">
        <v>100.37179999999999</v>
      </c>
      <c r="X58">
        <v>91.2299792514263</v>
      </c>
      <c r="Y58" s="10">
        <f t="shared" si="1"/>
        <v>7.4246009708088065</v>
      </c>
      <c r="AJ58">
        <v>82.408501840180151</v>
      </c>
      <c r="AN58">
        <f>K58/'Molar Masses'!B$3*'Molar Masses'!B$4</f>
        <v>2.2173047812692505E-2</v>
      </c>
      <c r="AO58">
        <f>L58/'Molar Masses'!C$3*'Molar Masses'!C$4</f>
        <v>0.41111218626254203</v>
      </c>
      <c r="AP58">
        <f>M58/'Molar Masses'!D$3*'Molar Masses'!D$4</f>
        <v>0.87726943644179933</v>
      </c>
      <c r="AQ58">
        <f>N58/'Molar Masses'!E$3*'Molar Masses'!E$4</f>
        <v>0.4022311223015938</v>
      </c>
      <c r="AR58">
        <f>O58/'Molar Masses'!F$3*'Molar Masses'!F$4</f>
        <v>6.4760444766103027E-3</v>
      </c>
      <c r="AS58">
        <f>P58/'Molar Masses'!G$3*'Molar Masses'!G$4</f>
        <v>3.9520337831818991E-2</v>
      </c>
      <c r="AT58">
        <f>Q58/'Molar Masses'!H$3*'Molar Masses'!H$4</f>
        <v>0</v>
      </c>
      <c r="AU58">
        <f>R58/'Molar Masses'!I$3*'Molar Masses'!I$4</f>
        <v>8.0747083598793581E-2</v>
      </c>
      <c r="AV58">
        <f>S58/'Molar Masses'!J$3*'Molar Masses'!J$4</f>
        <v>3.1825419191207553E-3</v>
      </c>
      <c r="AW58">
        <f>T58/'Molar Masses'!K$3*'Molar Masses'!K$4</f>
        <v>1.0547542133072896E-3</v>
      </c>
      <c r="AX58">
        <f>U58/'Molar Masses'!L$3*'Molar Masses'!L$4</f>
        <v>1.266257291640235E-3</v>
      </c>
      <c r="AY58">
        <f>V58/'Molar Masses'!M$3*'Molar Masses'!M$4</f>
        <v>0</v>
      </c>
      <c r="AZ58">
        <f t="shared" si="12"/>
        <v>1.8450328121499187</v>
      </c>
      <c r="BC58">
        <f t="shared" si="13"/>
        <v>1.2017698366488904E-2</v>
      </c>
      <c r="BD58">
        <f t="shared" si="14"/>
        <v>0.22282107047380628</v>
      </c>
      <c r="BE58">
        <f t="shared" si="15"/>
        <v>0.47547633335559158</v>
      </c>
      <c r="BF58">
        <f t="shared" si="16"/>
        <v>0.21800757127614184</v>
      </c>
      <c r="BG58">
        <f t="shared" si="17"/>
        <v>3.5099887839198439E-3</v>
      </c>
      <c r="BH58">
        <f t="shared" si="18"/>
        <v>2.1419856368715764E-2</v>
      </c>
      <c r="BI58">
        <f t="shared" si="19"/>
        <v>0</v>
      </c>
      <c r="BJ58">
        <f t="shared" si="20"/>
        <v>4.376457863895835E-2</v>
      </c>
      <c r="BK58">
        <f t="shared" si="21"/>
        <v>1.7249242930332E-3</v>
      </c>
      <c r="BL58">
        <f t="shared" si="22"/>
        <v>5.7167233360920044E-4</v>
      </c>
      <c r="BM58">
        <f t="shared" si="23"/>
        <v>6.8630610973510688E-4</v>
      </c>
      <c r="BN58">
        <f t="shared" si="24"/>
        <v>0</v>
      </c>
      <c r="BO58">
        <f t="shared" si="25"/>
        <v>1.0000000000000002</v>
      </c>
      <c r="BP58" s="68">
        <f>(1.5-SUMPRODUCT(BC58:BN58,'Molar Masses'!$B$6:$M$6)) * 2</f>
        <v>7.4723466861095211E-3</v>
      </c>
      <c r="BR58">
        <f t="shared" si="2"/>
        <v>0.47547633335559158</v>
      </c>
      <c r="BS58">
        <f t="shared" si="3"/>
        <v>1.35467734106656E-2</v>
      </c>
      <c r="BT58">
        <f t="shared" si="4"/>
        <v>3.5099887839198439E-3</v>
      </c>
      <c r="BU58">
        <f t="shared" si="5"/>
        <v>1.1433446672184009E-3</v>
      </c>
      <c r="BV58">
        <f t="shared" si="6"/>
        <v>3.6866468356863948E-2</v>
      </c>
      <c r="BW58">
        <f t="shared" si="7"/>
        <v>3.1746880272469448E-2</v>
      </c>
      <c r="BY58">
        <f t="shared" si="8"/>
        <v>1.9240911994549935E-2</v>
      </c>
      <c r="BZ58">
        <f t="shared" si="9"/>
        <v>0.84238143044855363</v>
      </c>
      <c r="CB58">
        <f t="shared" si="10"/>
        <v>5.5125142196398975E-2</v>
      </c>
      <c r="CC58">
        <f t="shared" si="11"/>
        <v>0.274598744926359</v>
      </c>
    </row>
    <row r="59" spans="1:81" x14ac:dyDescent="0.2">
      <c r="A59" s="24" t="s">
        <v>133</v>
      </c>
      <c r="B59" t="s">
        <v>90</v>
      </c>
      <c r="D59" t="s">
        <v>176</v>
      </c>
      <c r="I59" t="s">
        <v>174</v>
      </c>
      <c r="J59" s="28">
        <v>44013</v>
      </c>
      <c r="K59" s="27">
        <v>0.70653900000000003</v>
      </c>
      <c r="L59">
        <v>16.55256</v>
      </c>
      <c r="M59">
        <v>52.437800000000003</v>
      </c>
      <c r="N59">
        <v>22.54177</v>
      </c>
      <c r="O59">
        <v>0.48973699999999998</v>
      </c>
      <c r="P59">
        <v>2.839388</v>
      </c>
      <c r="R59">
        <v>4.1070570000000002</v>
      </c>
      <c r="S59">
        <v>0.21654899999999999</v>
      </c>
      <c r="T59">
        <v>8.3896999999999999E-2</v>
      </c>
      <c r="U59">
        <v>7.8483999999999998E-2</v>
      </c>
      <c r="W59">
        <v>100.0538</v>
      </c>
      <c r="X59">
        <v>91.22174888216999</v>
      </c>
      <c r="Y59" s="10">
        <f t="shared" si="1"/>
        <v>7.4067285219088186</v>
      </c>
      <c r="AJ59">
        <v>92.309006877803782</v>
      </c>
      <c r="AN59">
        <f>K59/'Molar Masses'!B$3*'Molar Masses'!B$4</f>
        <v>2.2799325061061065E-2</v>
      </c>
      <c r="AO59">
        <f>L59/'Molar Masses'!C$3*'Molar Masses'!C$4</f>
        <v>0.41068865930270637</v>
      </c>
      <c r="AP59">
        <f>M59/'Molar Masses'!D$3*'Molar Masses'!D$4</f>
        <v>0.87273713765492822</v>
      </c>
      <c r="AQ59">
        <f>N59/'Molar Masses'!E$3*'Molar Masses'!E$4</f>
        <v>0.40196168289960305</v>
      </c>
      <c r="AR59">
        <f>O59/'Molar Masses'!F$3*'Molar Masses'!F$4</f>
        <v>6.4443318639384167E-3</v>
      </c>
      <c r="AS59">
        <f>P59/'Molar Masses'!G$3*'Molar Masses'!G$4</f>
        <v>3.9520254320327811E-2</v>
      </c>
      <c r="AT59">
        <f>Q59/'Molar Masses'!H$3*'Molar Masses'!H$4</f>
        <v>0</v>
      </c>
      <c r="AU59">
        <f>R59/'Molar Masses'!I$3*'Molar Masses'!I$4</f>
        <v>8.0561111041367858E-2</v>
      </c>
      <c r="AV59">
        <f>S59/'Molar Masses'!J$3*'Molar Masses'!J$4</f>
        <v>3.0512751866986049E-3</v>
      </c>
      <c r="AW59">
        <f>T59/'Molar Masses'!K$3*'Molar Masses'!K$4</f>
        <v>1.050472040668119E-3</v>
      </c>
      <c r="AX59">
        <f>U59/'Molar Masses'!L$3*'Molar Masses'!L$4</f>
        <v>1.1063839385148033E-3</v>
      </c>
      <c r="AY59">
        <f>V59/'Molar Masses'!M$3*'Molar Masses'!M$4</f>
        <v>0</v>
      </c>
      <c r="AZ59">
        <f t="shared" si="12"/>
        <v>1.8399206333098144</v>
      </c>
      <c r="BC59">
        <f t="shared" si="13"/>
        <v>1.2391472027816543E-2</v>
      </c>
      <c r="BD59">
        <f t="shared" si="14"/>
        <v>0.2232099862720289</v>
      </c>
      <c r="BE59">
        <f t="shared" si="15"/>
        <v>0.47433412173055006</v>
      </c>
      <c r="BF59">
        <f t="shared" si="16"/>
        <v>0.21846685972346444</v>
      </c>
      <c r="BG59">
        <f t="shared" si="17"/>
        <v>3.5025053511932055E-3</v>
      </c>
      <c r="BH59">
        <f t="shared" si="18"/>
        <v>2.1479325577883884E-2</v>
      </c>
      <c r="BI59">
        <f t="shared" si="19"/>
        <v>0</v>
      </c>
      <c r="BJ59">
        <f t="shared" si="20"/>
        <v>4.3785101152133556E-2</v>
      </c>
      <c r="BK59">
        <f t="shared" si="21"/>
        <v>1.6583732642911327E-3</v>
      </c>
      <c r="BL59">
        <f t="shared" si="22"/>
        <v>5.7093334443368657E-4</v>
      </c>
      <c r="BM59">
        <f t="shared" si="23"/>
        <v>6.0132155620459587E-4</v>
      </c>
      <c r="BN59">
        <f t="shared" si="24"/>
        <v>0</v>
      </c>
      <c r="BO59">
        <f t="shared" si="25"/>
        <v>1</v>
      </c>
      <c r="BP59" s="68">
        <f>(1.5-SUMPRODUCT(BC59:BN59,'Molar Masses'!$B$6:$M$6)) * 2</f>
        <v>1.0318635581648916E-2</v>
      </c>
      <c r="BR59">
        <f t="shared" si="2"/>
        <v>0.47433412173055006</v>
      </c>
      <c r="BS59">
        <f t="shared" si="3"/>
        <v>1.3374628542128217E-2</v>
      </c>
      <c r="BT59">
        <f t="shared" si="4"/>
        <v>3.5025053511932055E-3</v>
      </c>
      <c r="BU59">
        <f t="shared" si="5"/>
        <v>1.1418666888673731E-3</v>
      </c>
      <c r="BV59">
        <f t="shared" si="6"/>
        <v>3.6597717706242691E-2</v>
      </c>
      <c r="BW59">
        <f t="shared" si="7"/>
        <v>3.1393629124317014E-2</v>
      </c>
      <c r="BY59">
        <f t="shared" si="8"/>
        <v>1.8119222882683618E-2</v>
      </c>
      <c r="BZ59">
        <f t="shared" si="9"/>
        <v>0.83584865041380318</v>
      </c>
      <c r="CB59">
        <f t="shared" si="10"/>
        <v>5.672014530488368E-2</v>
      </c>
      <c r="CC59">
        <f t="shared" si="11"/>
        <v>0.28300658675565793</v>
      </c>
    </row>
    <row r="60" spans="1:81" x14ac:dyDescent="0.2">
      <c r="A60" s="24" t="s">
        <v>134</v>
      </c>
      <c r="B60" t="s">
        <v>90</v>
      </c>
      <c r="D60" t="s">
        <v>176</v>
      </c>
      <c r="I60" t="s">
        <v>174</v>
      </c>
      <c r="J60" s="28">
        <v>44013</v>
      </c>
      <c r="K60" s="27">
        <v>0.67940599999999995</v>
      </c>
      <c r="L60">
        <v>16.480309999999999</v>
      </c>
      <c r="M60">
        <v>52.766719999999999</v>
      </c>
      <c r="N60">
        <v>22.339739999999999</v>
      </c>
      <c r="O60">
        <v>0.48316300000000001</v>
      </c>
      <c r="P60">
        <v>2.7360859999999998</v>
      </c>
      <c r="R60">
        <v>4.1233240000000002</v>
      </c>
      <c r="S60">
        <v>0.22090599999999999</v>
      </c>
      <c r="T60">
        <v>8.6471999999999993E-2</v>
      </c>
      <c r="U60">
        <v>8.7569999999999995E-2</v>
      </c>
      <c r="W60">
        <v>100.00369999999999</v>
      </c>
      <c r="X60">
        <v>91.479985495224142</v>
      </c>
      <c r="Y60" s="10">
        <f t="shared" si="1"/>
        <v>7.2878227160121556</v>
      </c>
      <c r="AJ60">
        <v>102.3095068653044</v>
      </c>
      <c r="AN60">
        <f>K60/'Molar Masses'!B$3*'Molar Masses'!B$4</f>
        <v>2.1923769590122062E-2</v>
      </c>
      <c r="AO60">
        <f>L60/'Molar Masses'!C$3*'Molar Masses'!C$4</f>
        <v>0.40889605105149807</v>
      </c>
      <c r="AP60">
        <f>M60/'Molar Masses'!D$3*'Molar Masses'!D$4</f>
        <v>0.87821144625135017</v>
      </c>
      <c r="AQ60">
        <f>N60/'Molar Masses'!E$3*'Molar Masses'!E$4</f>
        <v>0.39835911225869036</v>
      </c>
      <c r="AR60">
        <f>O60/'Molar Masses'!F$3*'Molar Masses'!F$4</f>
        <v>6.3578261727745243E-3</v>
      </c>
      <c r="AS60">
        <f>P60/'Molar Masses'!G$3*'Molar Masses'!G$4</f>
        <v>3.8082436976661319E-2</v>
      </c>
      <c r="AT60">
        <f>Q60/'Molar Masses'!H$3*'Molar Masses'!H$4</f>
        <v>0</v>
      </c>
      <c r="AU60">
        <f>R60/'Molar Masses'!I$3*'Molar Masses'!I$4</f>
        <v>8.0880192951677352E-2</v>
      </c>
      <c r="AV60">
        <f>S60/'Molar Masses'!J$3*'Molar Masses'!J$4</f>
        <v>3.112667324221502E-3</v>
      </c>
      <c r="AW60">
        <f>T60/'Molar Masses'!K$3*'Molar Masses'!K$4</f>
        <v>1.0827135451881901E-3</v>
      </c>
      <c r="AX60">
        <f>U60/'Molar Masses'!L$3*'Molar Masses'!L$4</f>
        <v>1.2344687005726176E-3</v>
      </c>
      <c r="AY60">
        <f>V60/'Molar Masses'!M$3*'Molar Masses'!M$4</f>
        <v>0</v>
      </c>
      <c r="AZ60">
        <f t="shared" si="12"/>
        <v>1.8381406848227559</v>
      </c>
      <c r="BC60">
        <f t="shared" si="13"/>
        <v>1.1927144516817045E-2</v>
      </c>
      <c r="BD60">
        <f t="shared" si="14"/>
        <v>0.22245090075405527</v>
      </c>
      <c r="BE60">
        <f t="shared" si="15"/>
        <v>0.47777161645058325</v>
      </c>
      <c r="BF60">
        <f t="shared" si="16"/>
        <v>0.21671851101924902</v>
      </c>
      <c r="BG60">
        <f t="shared" si="17"/>
        <v>3.4588354554524114E-3</v>
      </c>
      <c r="BH60">
        <f t="shared" si="18"/>
        <v>2.0717912013537444E-2</v>
      </c>
      <c r="BI60">
        <f t="shared" si="19"/>
        <v>0</v>
      </c>
      <c r="BJ60">
        <f t="shared" si="20"/>
        <v>4.4001089589873414E-2</v>
      </c>
      <c r="BK60">
        <f t="shared" si="21"/>
        <v>1.6933781782440898E-3</v>
      </c>
      <c r="BL60">
        <f t="shared" si="22"/>
        <v>5.8902648427728557E-4</v>
      </c>
      <c r="BM60">
        <f t="shared" si="23"/>
        <v>6.7158553791090922E-4</v>
      </c>
      <c r="BN60">
        <f t="shared" si="24"/>
        <v>0</v>
      </c>
      <c r="BO60">
        <f t="shared" si="25"/>
        <v>1</v>
      </c>
      <c r="BP60" s="68">
        <f>(1.5-SUMPRODUCT(BC60:BN60,'Molar Masses'!$B$6:$M$6)) * 2</f>
        <v>2.6657990670369003E-3</v>
      </c>
      <c r="BR60">
        <f t="shared" si="2"/>
        <v>0.47777161645058325</v>
      </c>
      <c r="BS60">
        <f t="shared" si="3"/>
        <v>1.3718528324524693E-2</v>
      </c>
      <c r="BT60">
        <f t="shared" si="4"/>
        <v>3.4588354554524114E-3</v>
      </c>
      <c r="BU60">
        <f t="shared" si="5"/>
        <v>1.1780529685545711E-3</v>
      </c>
      <c r="BV60">
        <f t="shared" si="6"/>
        <v>3.6997413001611107E-2</v>
      </c>
      <c r="BW60">
        <f t="shared" si="7"/>
        <v>3.2073945073056373E-2</v>
      </c>
      <c r="BY60">
        <f t="shared" si="8"/>
        <v>2.1772706040456662E-2</v>
      </c>
      <c r="BZ60">
        <f t="shared" si="9"/>
        <v>0.84082947368934791</v>
      </c>
      <c r="CB60">
        <f t="shared" si="10"/>
        <v>5.5035190398468874E-2</v>
      </c>
      <c r="CC60">
        <f t="shared" si="11"/>
        <v>0.2710647538046877</v>
      </c>
    </row>
    <row r="61" spans="1:81" x14ac:dyDescent="0.2">
      <c r="A61" s="24" t="s">
        <v>135</v>
      </c>
      <c r="B61" t="s">
        <v>90</v>
      </c>
      <c r="D61" t="s">
        <v>176</v>
      </c>
      <c r="I61" t="s">
        <v>174</v>
      </c>
      <c r="J61" s="28">
        <v>44013</v>
      </c>
      <c r="K61" s="27">
        <v>0.68142400000000003</v>
      </c>
      <c r="L61">
        <v>16.685400000000001</v>
      </c>
      <c r="M61">
        <v>52.71696</v>
      </c>
      <c r="N61">
        <v>22.481940000000002</v>
      </c>
      <c r="O61">
        <v>0.45633000000000001</v>
      </c>
      <c r="P61">
        <v>2.7805770000000001</v>
      </c>
      <c r="R61">
        <v>4.0987600000000004</v>
      </c>
      <c r="S61">
        <v>0.22559999999999999</v>
      </c>
      <c r="T61">
        <v>8.3826999999999999E-2</v>
      </c>
      <c r="U61">
        <v>8.8804999999999995E-2</v>
      </c>
      <c r="W61">
        <v>100.2996</v>
      </c>
      <c r="X61">
        <v>91.450619287105184</v>
      </c>
      <c r="Y61" s="10">
        <f t="shared" si="1"/>
        <v>6.9495967165480401</v>
      </c>
      <c r="AJ61">
        <v>112.20950686530404</v>
      </c>
      <c r="AN61">
        <f>K61/'Molar Masses'!B$3*'Molar Masses'!B$4</f>
        <v>2.1988888483733347E-2</v>
      </c>
      <c r="AO61">
        <f>L61/'Molar Masses'!C$3*'Molar Masses'!C$4</f>
        <v>0.41398457736624289</v>
      </c>
      <c r="AP61">
        <f>M61/'Molar Masses'!D$3*'Molar Masses'!D$4</f>
        <v>0.87738327649652237</v>
      </c>
      <c r="AQ61">
        <f>N61/'Molar Masses'!E$3*'Molar Masses'!E$4</f>
        <v>0.40089480272613476</v>
      </c>
      <c r="AR61">
        <f>O61/'Molar Masses'!F$3*'Molar Masses'!F$4</f>
        <v>6.0047371537601153E-3</v>
      </c>
      <c r="AS61">
        <f>P61/'Molar Masses'!G$3*'Molar Masses'!G$4</f>
        <v>3.870168860235168E-2</v>
      </c>
      <c r="AT61">
        <f>Q61/'Molar Masses'!H$3*'Molar Masses'!H$4</f>
        <v>0</v>
      </c>
      <c r="AU61">
        <f>R61/'Molar Masses'!I$3*'Molar Masses'!I$4</f>
        <v>8.0398362986419947E-2</v>
      </c>
      <c r="AV61">
        <f>S61/'Molar Masses'!J$3*'Molar Masses'!J$4</f>
        <v>3.1788079470198675E-3</v>
      </c>
      <c r="AW61">
        <f>T61/'Molar Masses'!K$3*'Molar Masses'!K$4</f>
        <v>1.0495955725840784E-3</v>
      </c>
      <c r="AX61">
        <f>U61/'Molar Masses'!L$3*'Molar Masses'!L$4</f>
        <v>1.2518784167449047E-3</v>
      </c>
      <c r="AY61">
        <f>V61/'Molar Masses'!M$3*'Molar Masses'!M$4</f>
        <v>0</v>
      </c>
      <c r="AZ61">
        <f t="shared" si="12"/>
        <v>1.8448366157515141</v>
      </c>
      <c r="BC61">
        <f t="shared" si="13"/>
        <v>1.1919152241444393E-2</v>
      </c>
      <c r="BD61">
        <f t="shared" si="14"/>
        <v>0.22440175668217741</v>
      </c>
      <c r="BE61">
        <f t="shared" si="15"/>
        <v>0.47558860714563106</v>
      </c>
      <c r="BF61">
        <f t="shared" si="16"/>
        <v>0.21730639954954814</v>
      </c>
      <c r="BG61">
        <f t="shared" si="17"/>
        <v>3.2548883204565086E-3</v>
      </c>
      <c r="BH61">
        <f t="shared" si="18"/>
        <v>2.097838273151692E-2</v>
      </c>
      <c r="BI61">
        <f t="shared" si="19"/>
        <v>0</v>
      </c>
      <c r="BJ61">
        <f t="shared" si="20"/>
        <v>4.3580207753882209E-2</v>
      </c>
      <c r="BK61">
        <f t="shared" si="21"/>
        <v>1.7230837245307742E-3</v>
      </c>
      <c r="BL61">
        <f t="shared" si="22"/>
        <v>5.6893687149445172E-4</v>
      </c>
      <c r="BM61">
        <f t="shared" si="23"/>
        <v>6.7858497931804038E-4</v>
      </c>
      <c r="BN61">
        <f t="shared" si="24"/>
        <v>0</v>
      </c>
      <c r="BO61">
        <f t="shared" si="25"/>
        <v>0.99999999999999978</v>
      </c>
      <c r="BP61" s="68">
        <f>(1.5-SUMPRODUCT(BC61:BN61,'Molar Masses'!$B$6:$M$6)) * 2</f>
        <v>7.599716959262981E-3</v>
      </c>
      <c r="BR61">
        <f t="shared" si="2"/>
        <v>0.47558860714563106</v>
      </c>
      <c r="BS61">
        <f t="shared" si="3"/>
        <v>1.3634146724496202E-2</v>
      </c>
      <c r="BT61">
        <f t="shared" si="4"/>
        <v>3.2548883204565086E-3</v>
      </c>
      <c r="BU61">
        <f t="shared" si="5"/>
        <v>1.1378737429889034E-3</v>
      </c>
      <c r="BV61">
        <f t="shared" si="6"/>
        <v>3.6520142106650375E-2</v>
      </c>
      <c r="BW61">
        <f t="shared" si="7"/>
        <v>3.1661055512437815E-2</v>
      </c>
      <c r="BY61">
        <f t="shared" si="8"/>
        <v>1.9168814899513269E-2</v>
      </c>
      <c r="BZ61">
        <f t="shared" si="9"/>
        <v>0.83799834807802376</v>
      </c>
      <c r="CB61">
        <f t="shared" si="10"/>
        <v>5.4849522453786277E-2</v>
      </c>
      <c r="CC61">
        <f t="shared" si="11"/>
        <v>0.27349920653791771</v>
      </c>
    </row>
    <row r="62" spans="1:81" x14ac:dyDescent="0.2">
      <c r="A62" s="24" t="s">
        <v>136</v>
      </c>
      <c r="B62" t="s">
        <v>90</v>
      </c>
      <c r="D62" t="s">
        <v>176</v>
      </c>
      <c r="I62" t="s">
        <v>174</v>
      </c>
      <c r="J62" s="28">
        <v>44013</v>
      </c>
      <c r="K62" s="27">
        <v>0.67016399999999998</v>
      </c>
      <c r="L62">
        <v>16.42567</v>
      </c>
      <c r="M62">
        <v>52.26596</v>
      </c>
      <c r="N62">
        <v>22.449310000000001</v>
      </c>
      <c r="O62">
        <v>0.46104800000000001</v>
      </c>
      <c r="P62">
        <v>2.7435930000000002</v>
      </c>
      <c r="R62">
        <v>4.1201670000000004</v>
      </c>
      <c r="S62">
        <v>0.22725000000000001</v>
      </c>
      <c r="T62">
        <v>7.9429E-2</v>
      </c>
      <c r="U62">
        <v>7.7526999999999999E-2</v>
      </c>
      <c r="W62">
        <v>99.520129999999995</v>
      </c>
      <c r="X62">
        <v>91.432621360377425</v>
      </c>
      <c r="Y62" s="10">
        <f t="shared" si="1"/>
        <v>6.9824978079897706</v>
      </c>
      <c r="AJ62">
        <v>122.21000685280467</v>
      </c>
      <c r="AN62">
        <f>K62/'Molar Masses'!B$3*'Molar Masses'!B$4</f>
        <v>2.1625539255753647E-2</v>
      </c>
      <c r="AO62">
        <f>L62/'Molar Masses'!C$3*'Molar Masses'!C$4</f>
        <v>0.40754036780103414</v>
      </c>
      <c r="AP62">
        <f>M62/'Molar Masses'!D$3*'Molar Masses'!D$4</f>
        <v>0.86987715592925274</v>
      </c>
      <c r="AQ62">
        <f>N62/'Molar Masses'!E$3*'Molar Masses'!E$4</f>
        <v>0.4003129491399694</v>
      </c>
      <c r="AR62">
        <f>O62/'Molar Masses'!F$3*'Molar Masses'!F$4</f>
        <v>6.0668201855385217E-3</v>
      </c>
      <c r="AS62">
        <f>P62/'Molar Masses'!G$3*'Molar Masses'!G$4</f>
        <v>3.8186923770710854E-2</v>
      </c>
      <c r="AT62">
        <f>Q62/'Molar Masses'!H$3*'Molar Masses'!H$4</f>
        <v>0</v>
      </c>
      <c r="AU62">
        <f>R62/'Molar Masses'!I$3*'Molar Masses'!I$4</f>
        <v>8.0818267483499628E-2</v>
      </c>
      <c r="AV62">
        <f>S62/'Molar Masses'!J$3*'Molar Masses'!J$4</f>
        <v>3.202057207270678E-3</v>
      </c>
      <c r="AW62">
        <f>T62/'Molar Masses'!K$3*'Molar Masses'!K$4</f>
        <v>9.9452833496105971E-4</v>
      </c>
      <c r="AX62">
        <f>U62/'Molar Masses'!L$3*'Molar Masses'!L$4</f>
        <v>1.0928931705983021E-3</v>
      </c>
      <c r="AY62">
        <f>V62/'Molar Masses'!M$3*'Molar Masses'!M$4</f>
        <v>0</v>
      </c>
      <c r="AZ62">
        <f t="shared" si="12"/>
        <v>1.8297175022785888</v>
      </c>
      <c r="BC62">
        <f t="shared" si="13"/>
        <v>1.181905907814888E-2</v>
      </c>
      <c r="BD62">
        <f t="shared" si="14"/>
        <v>0.22273403806517392</v>
      </c>
      <c r="BE62">
        <f t="shared" si="15"/>
        <v>0.47541609830259313</v>
      </c>
      <c r="BF62">
        <f t="shared" si="16"/>
        <v>0.21878401919501267</v>
      </c>
      <c r="BG62">
        <f t="shared" si="17"/>
        <v>3.3157141350964687E-3</v>
      </c>
      <c r="BH62">
        <f t="shared" si="18"/>
        <v>2.0870393229094553E-2</v>
      </c>
      <c r="BI62">
        <f t="shared" si="19"/>
        <v>0</v>
      </c>
      <c r="BJ62">
        <f t="shared" si="20"/>
        <v>4.4169806203883825E-2</v>
      </c>
      <c r="BK62">
        <f t="shared" si="21"/>
        <v>1.7500281892057564E-3</v>
      </c>
      <c r="BL62">
        <f t="shared" si="22"/>
        <v>5.4354201330126151E-4</v>
      </c>
      <c r="BM62">
        <f t="shared" si="23"/>
        <v>5.9730158848964249E-4</v>
      </c>
      <c r="BN62">
        <f t="shared" si="24"/>
        <v>0</v>
      </c>
      <c r="BO62">
        <f t="shared" si="25"/>
        <v>1.0000000000000002</v>
      </c>
      <c r="BP62" s="68">
        <f>(1.5-SUMPRODUCT(BC62:BN62,'Molar Masses'!$B$6:$M$6)) * 2</f>
        <v>7.1641735397620643E-3</v>
      </c>
      <c r="BR62">
        <f t="shared" si="2"/>
        <v>0.47541609830259313</v>
      </c>
      <c r="BS62">
        <f t="shared" si="3"/>
        <v>1.3973974482017976E-2</v>
      </c>
      <c r="BT62">
        <f t="shared" si="4"/>
        <v>3.3157141350964687E-3</v>
      </c>
      <c r="BU62">
        <f t="shared" si="5"/>
        <v>1.087084026602523E-3</v>
      </c>
      <c r="BV62">
        <f t="shared" si="6"/>
        <v>3.7215548714787071E-2</v>
      </c>
      <c r="BW62">
        <f t="shared" si="7"/>
        <v>3.2350747125734949E-2</v>
      </c>
      <c r="BY62">
        <f t="shared" si="8"/>
        <v>1.9585904506476952E-2</v>
      </c>
      <c r="BZ62">
        <f t="shared" si="9"/>
        <v>0.8425563051602144</v>
      </c>
      <c r="CB62">
        <f t="shared" si="10"/>
        <v>5.402158311944158E-2</v>
      </c>
      <c r="CC62">
        <f t="shared" si="11"/>
        <v>0.26758231683410999</v>
      </c>
    </row>
    <row r="63" spans="1:81" x14ac:dyDescent="0.2">
      <c r="A63" s="24" t="s">
        <v>137</v>
      </c>
      <c r="B63" t="s">
        <v>90</v>
      </c>
      <c r="D63" t="s">
        <v>176</v>
      </c>
      <c r="I63" t="s">
        <v>174</v>
      </c>
      <c r="J63" s="28">
        <v>44013</v>
      </c>
      <c r="K63" s="27">
        <v>0.69265399999999999</v>
      </c>
      <c r="L63">
        <v>16.852460000000001</v>
      </c>
      <c r="M63">
        <v>52.404470000000003</v>
      </c>
      <c r="N63">
        <v>22.35716</v>
      </c>
      <c r="O63">
        <v>0.45642300000000002</v>
      </c>
      <c r="P63">
        <v>2.9224190000000001</v>
      </c>
      <c r="R63">
        <v>4.1120010000000002</v>
      </c>
      <c r="S63">
        <v>0.21054999999999999</v>
      </c>
      <c r="T63">
        <v>8.8813000000000003E-2</v>
      </c>
      <c r="U63">
        <v>8.8695999999999997E-2</v>
      </c>
      <c r="W63">
        <v>100.18559999999999</v>
      </c>
      <c r="X63">
        <v>91.134339259146714</v>
      </c>
      <c r="Y63" s="10">
        <f t="shared" si="1"/>
        <v>6.9300831769589362</v>
      </c>
      <c r="AJ63">
        <v>132.11051189042828</v>
      </c>
      <c r="AN63">
        <f>K63/'Molar Masses'!B$3*'Molar Masses'!B$4</f>
        <v>2.2351269640945779E-2</v>
      </c>
      <c r="AO63">
        <f>L63/'Molar Masses'!C$3*'Molar Masses'!C$4</f>
        <v>0.41812953424440014</v>
      </c>
      <c r="AP63">
        <f>M63/'Molar Masses'!D$3*'Molar Masses'!D$4</f>
        <v>0.87218241703739585</v>
      </c>
      <c r="AQ63">
        <f>N63/'Molar Masses'!E$3*'Molar Masses'!E$4</f>
        <v>0.3986697432568822</v>
      </c>
      <c r="AR63">
        <f>O63/'Molar Masses'!F$3*'Molar Masses'!F$4</f>
        <v>6.0059609184814787E-3</v>
      </c>
      <c r="AS63">
        <f>P63/'Molar Masses'!G$3*'Molar Masses'!G$4</f>
        <v>4.0675928091038663E-2</v>
      </c>
      <c r="AT63">
        <f>Q63/'Molar Masses'!H$3*'Molar Masses'!H$4</f>
        <v>0</v>
      </c>
      <c r="AU63">
        <f>R63/'Molar Masses'!I$3*'Molar Masses'!I$4</f>
        <v>8.06580890314441E-2</v>
      </c>
      <c r="AV63">
        <f>S63/'Molar Masses'!J$3*'Molar Masses'!J$4</f>
        <v>2.9667465126109621E-3</v>
      </c>
      <c r="AW63">
        <f>T63/'Molar Masses'!K$3*'Molar Masses'!K$4</f>
        <v>1.1120251421130394E-3</v>
      </c>
      <c r="AX63">
        <f>U63/'Molar Masses'!L$3*'Molar Masses'!L$4</f>
        <v>1.2503418507021685E-3</v>
      </c>
      <c r="AY63">
        <f>V63/'Molar Masses'!M$3*'Molar Masses'!M$4</f>
        <v>0</v>
      </c>
      <c r="AZ63">
        <f t="shared" si="12"/>
        <v>1.8440020557260144</v>
      </c>
      <c r="BC63">
        <f t="shared" si="13"/>
        <v>1.2121065468197492E-2</v>
      </c>
      <c r="BD63">
        <f t="shared" si="14"/>
        <v>0.2267511215326577</v>
      </c>
      <c r="BE63">
        <f t="shared" si="15"/>
        <v>0.4729834298877737</v>
      </c>
      <c r="BF63">
        <f t="shared" si="16"/>
        <v>0.21619810130847131</v>
      </c>
      <c r="BG63">
        <f t="shared" si="17"/>
        <v>3.2570250666650322E-3</v>
      </c>
      <c r="BH63">
        <f t="shared" si="18"/>
        <v>2.2058504742297518E-2</v>
      </c>
      <c r="BI63">
        <f t="shared" si="19"/>
        <v>0</v>
      </c>
      <c r="BJ63">
        <f t="shared" si="20"/>
        <v>4.3740780429709261E-2</v>
      </c>
      <c r="BK63">
        <f t="shared" si="21"/>
        <v>1.6088629095605343E-3</v>
      </c>
      <c r="BL63">
        <f t="shared" si="22"/>
        <v>6.0304983861594267E-4</v>
      </c>
      <c r="BM63">
        <f t="shared" si="23"/>
        <v>6.7805881605152989E-4</v>
      </c>
      <c r="BN63">
        <f t="shared" si="24"/>
        <v>0</v>
      </c>
      <c r="BO63">
        <f t="shared" si="25"/>
        <v>1</v>
      </c>
      <c r="BP63" s="68">
        <f>(1.5-SUMPRODUCT(BC63:BN63,'Molar Masses'!$B$6:$M$6)) * 2</f>
        <v>1.3123711790362425E-2</v>
      </c>
      <c r="BR63">
        <f t="shared" si="2"/>
        <v>0.4729834298877737</v>
      </c>
      <c r="BS63">
        <f t="shared" si="3"/>
        <v>1.3578295108807427E-2</v>
      </c>
      <c r="BT63">
        <f t="shared" si="4"/>
        <v>3.2570250666650322E-3</v>
      </c>
      <c r="BU63">
        <f t="shared" si="5"/>
        <v>1.2060996772318853E-3</v>
      </c>
      <c r="BV63">
        <f t="shared" si="6"/>
        <v>3.6742376403637811E-2</v>
      </c>
      <c r="BW63">
        <f t="shared" si="7"/>
        <v>3.1619714961511766E-2</v>
      </c>
      <c r="BY63">
        <f t="shared" si="8"/>
        <v>1.672421031748296E-2</v>
      </c>
      <c r="BZ63">
        <f t="shared" si="9"/>
        <v>0.84000276270063867</v>
      </c>
      <c r="CB63">
        <f t="shared" si="10"/>
        <v>5.6064624965892568E-2</v>
      </c>
      <c r="CC63">
        <f t="shared" si="11"/>
        <v>0.27711132149724332</v>
      </c>
    </row>
    <row r="64" spans="1:81" x14ac:dyDescent="0.2">
      <c r="A64" s="24" t="s">
        <v>138</v>
      </c>
      <c r="B64" t="s">
        <v>90</v>
      </c>
      <c r="D64" t="s">
        <v>176</v>
      </c>
      <c r="I64" t="s">
        <v>174</v>
      </c>
      <c r="J64" s="28">
        <v>44013</v>
      </c>
      <c r="K64" s="27">
        <v>0.66241000000000005</v>
      </c>
      <c r="L64">
        <v>16.711320000000001</v>
      </c>
      <c r="M64">
        <v>52.83963</v>
      </c>
      <c r="N64">
        <v>22.553979999999999</v>
      </c>
      <c r="O64">
        <v>0.46417900000000001</v>
      </c>
      <c r="P64">
        <v>2.8316539999999999</v>
      </c>
      <c r="R64">
        <v>4.0944000000000003</v>
      </c>
      <c r="S64">
        <v>0.21731800000000001</v>
      </c>
      <c r="T64">
        <v>8.8001999999999997E-2</v>
      </c>
      <c r="U64">
        <v>9.3523999999999996E-2</v>
      </c>
      <c r="W64">
        <v>100.5564</v>
      </c>
      <c r="X64">
        <v>91.319529543890241</v>
      </c>
      <c r="Y64" s="10">
        <f t="shared" si="1"/>
        <v>7.0676789879716884</v>
      </c>
      <c r="AJ64">
        <v>142.11051189042828</v>
      </c>
      <c r="AN64">
        <f>K64/'Molar Masses'!B$3*'Molar Masses'!B$4</f>
        <v>2.1375325231441519E-2</v>
      </c>
      <c r="AO64">
        <f>L64/'Molar Masses'!C$3*'Molar Masses'!C$4</f>
        <v>0.41462768332985978</v>
      </c>
      <c r="AP64">
        <f>M64/'Molar Masses'!D$3*'Molar Masses'!D$4</f>
        <v>0.87942490800425399</v>
      </c>
      <c r="AQ64">
        <f>N64/'Molar Masses'!E$3*'Molar Masses'!E$4</f>
        <v>0.40217940990809459</v>
      </c>
      <c r="AR64">
        <f>O64/'Molar Masses'!F$3*'Molar Masses'!F$4</f>
        <v>6.1080202644910849E-3</v>
      </c>
      <c r="AS64">
        <f>P64/'Molar Masses'!G$3*'Molar Masses'!G$4</f>
        <v>3.9412608008195259E-2</v>
      </c>
      <c r="AT64">
        <f>Q64/'Molar Masses'!H$3*'Molar Masses'!H$4</f>
        <v>0</v>
      </c>
      <c r="AU64">
        <f>R64/'Molar Masses'!I$3*'Molar Masses'!I$4</f>
        <v>8.0312840325268572E-2</v>
      </c>
      <c r="AV64">
        <f>S64/'Molar Masses'!J$3*'Molar Masses'!J$4</f>
        <v>3.0621107510215586E-3</v>
      </c>
      <c r="AW64">
        <f>T64/'Molar Masses'!K$3*'Molar Masses'!K$4</f>
        <v>1.1018706333107955E-3</v>
      </c>
      <c r="AX64">
        <f>U64/'Molar Masses'!L$3*'Molar Masses'!L$4</f>
        <v>1.3184018585400649E-3</v>
      </c>
      <c r="AY64">
        <f>V64/'Molar Masses'!M$3*'Molar Masses'!M$4</f>
        <v>0</v>
      </c>
      <c r="AZ64">
        <f t="shared" si="12"/>
        <v>1.8489231783144775</v>
      </c>
      <c r="BC64">
        <f t="shared" si="13"/>
        <v>1.1560959093458808E-2</v>
      </c>
      <c r="BD64">
        <f t="shared" si="14"/>
        <v>0.22425360241729689</v>
      </c>
      <c r="BE64">
        <f t="shared" si="15"/>
        <v>0.47564166987508844</v>
      </c>
      <c r="BF64">
        <f t="shared" si="16"/>
        <v>0.21752088708992817</v>
      </c>
      <c r="BG64">
        <f t="shared" si="17"/>
        <v>3.3035554619739809E-3</v>
      </c>
      <c r="BH64">
        <f t="shared" si="18"/>
        <v>2.1316520053648057E-2</v>
      </c>
      <c r="BI64">
        <f t="shared" si="19"/>
        <v>0</v>
      </c>
      <c r="BJ64">
        <f t="shared" si="20"/>
        <v>4.3437629679391909E-2</v>
      </c>
      <c r="BK64">
        <f t="shared" si="21"/>
        <v>1.6561589940221593E-3</v>
      </c>
      <c r="BL64">
        <f t="shared" si="22"/>
        <v>5.959526313663757E-4</v>
      </c>
      <c r="BM64">
        <f t="shared" si="23"/>
        <v>7.1306470382504015E-4</v>
      </c>
      <c r="BN64">
        <f t="shared" si="24"/>
        <v>0</v>
      </c>
      <c r="BO64">
        <f t="shared" si="25"/>
        <v>0.99999999999999978</v>
      </c>
      <c r="BP64" s="68">
        <f>(1.5-SUMPRODUCT(BC64:BN64,'Molar Masses'!$B$6:$M$6)) * 2</f>
        <v>7.3760519571171024E-3</v>
      </c>
      <c r="BR64">
        <f t="shared" si="2"/>
        <v>0.47564166987508844</v>
      </c>
      <c r="BS64">
        <f t="shared" si="3"/>
        <v>1.3690604930613184E-2</v>
      </c>
      <c r="BT64">
        <f t="shared" si="4"/>
        <v>3.3035554619739809E-3</v>
      </c>
      <c r="BU64">
        <f t="shared" si="5"/>
        <v>1.1919052627327514E-3</v>
      </c>
      <c r="BV64">
        <f t="shared" si="6"/>
        <v>3.6826740069159355E-2</v>
      </c>
      <c r="BW64">
        <f t="shared" si="7"/>
        <v>3.1876670585933103E-2</v>
      </c>
      <c r="BY64">
        <f t="shared" si="8"/>
        <v>1.9079299554480345E-2</v>
      </c>
      <c r="BZ64">
        <f t="shared" si="9"/>
        <v>0.84780731225375872</v>
      </c>
      <c r="CB64">
        <f t="shared" si="10"/>
        <v>5.3148730901778823E-2</v>
      </c>
      <c r="CC64">
        <f t="shared" si="11"/>
        <v>0.2661507816791317</v>
      </c>
    </row>
    <row r="65" spans="1:81" x14ac:dyDescent="0.2">
      <c r="A65" s="24" t="s">
        <v>139</v>
      </c>
      <c r="B65" t="s">
        <v>90</v>
      </c>
      <c r="D65" t="s">
        <v>176</v>
      </c>
      <c r="I65" t="s">
        <v>174</v>
      </c>
      <c r="J65" s="28">
        <v>44013</v>
      </c>
      <c r="K65" s="27">
        <v>0.66573899999999997</v>
      </c>
      <c r="L65">
        <v>17.047170000000001</v>
      </c>
      <c r="M65">
        <v>52.350259999999999</v>
      </c>
      <c r="N65">
        <v>22.7607</v>
      </c>
      <c r="O65">
        <v>0.48324</v>
      </c>
      <c r="P65">
        <v>2.8907569999999998</v>
      </c>
      <c r="R65">
        <v>4.1709440000000004</v>
      </c>
      <c r="S65">
        <v>0.220746</v>
      </c>
      <c r="T65">
        <v>8.0823999999999993E-2</v>
      </c>
      <c r="U65">
        <v>7.2400000000000006E-2</v>
      </c>
      <c r="W65">
        <v>100.7428</v>
      </c>
      <c r="X65">
        <v>91.313507859879323</v>
      </c>
      <c r="Y65" s="10">
        <f t="shared" si="1"/>
        <v>7.2116829631724766</v>
      </c>
      <c r="AJ65">
        <v>152.01101692805099</v>
      </c>
      <c r="AN65">
        <f>K65/'Molar Masses'!B$3*'Molar Masses'!B$4</f>
        <v>2.1482748817582231E-2</v>
      </c>
      <c r="AO65">
        <f>L65/'Molar Masses'!C$3*'Molar Masses'!C$4</f>
        <v>0.42296052043945576</v>
      </c>
      <c r="AP65">
        <f>M65/'Molar Masses'!D$3*'Molar Masses'!D$4</f>
        <v>0.87128018467386659</v>
      </c>
      <c r="AQ65">
        <f>N65/'Molar Masses'!E$3*'Molar Masses'!E$4</f>
        <v>0.40586561197159743</v>
      </c>
      <c r="AR65">
        <f>O65/'Molar Masses'!F$3*'Molar Masses'!F$4</f>
        <v>6.3588393973287713E-3</v>
      </c>
      <c r="AS65">
        <f>P65/'Molar Masses'!G$3*'Molar Masses'!G$4</f>
        <v>4.0235237952075537E-2</v>
      </c>
      <c r="AT65">
        <f>Q65/'Molar Masses'!H$3*'Molar Masses'!H$4</f>
        <v>0</v>
      </c>
      <c r="AU65">
        <f>R65/'Molar Masses'!I$3*'Molar Masses'!I$4</f>
        <v>8.1814273025995754E-2</v>
      </c>
      <c r="AV65">
        <f>S65/'Molar Masses'!J$3*'Molar Masses'!J$4</f>
        <v>3.1104128505002114E-3</v>
      </c>
      <c r="AW65">
        <f>T65/'Molar Masses'!K$3*'Molar Masses'!K$4</f>
        <v>1.0119950917787293E-3</v>
      </c>
      <c r="AX65">
        <f>U65/'Molar Masses'!L$3*'Molar Masses'!L$4</f>
        <v>1.02061817884501E-3</v>
      </c>
      <c r="AY65">
        <f>V65/'Molar Masses'!M$3*'Molar Masses'!M$4</f>
        <v>0</v>
      </c>
      <c r="AZ65">
        <f t="shared" si="12"/>
        <v>1.8551404423990259</v>
      </c>
      <c r="BC65">
        <f t="shared" si="13"/>
        <v>1.1580119934101175E-2</v>
      </c>
      <c r="BD65">
        <f t="shared" si="14"/>
        <v>0.22799380077795767</v>
      </c>
      <c r="BE65">
        <f t="shared" si="15"/>
        <v>0.46965726408678077</v>
      </c>
      <c r="BF65">
        <f t="shared" si="16"/>
        <v>0.21877891435903427</v>
      </c>
      <c r="BG65">
        <f t="shared" si="17"/>
        <v>3.4276862559826809E-3</v>
      </c>
      <c r="BH65">
        <f t="shared" si="18"/>
        <v>2.1688513188815092E-2</v>
      </c>
      <c r="BI65">
        <f t="shared" si="19"/>
        <v>0</v>
      </c>
      <c r="BJ65">
        <f t="shared" si="20"/>
        <v>4.4101390469497487E-2</v>
      </c>
      <c r="BK65">
        <f t="shared" si="21"/>
        <v>1.676645487000378E-3</v>
      </c>
      <c r="BL65">
        <f t="shared" si="22"/>
        <v>5.4550861414569773E-4</v>
      </c>
      <c r="BM65">
        <f t="shared" si="23"/>
        <v>5.5015682668486791E-4</v>
      </c>
      <c r="BN65">
        <f t="shared" si="24"/>
        <v>0</v>
      </c>
      <c r="BO65">
        <f t="shared" si="25"/>
        <v>1</v>
      </c>
      <c r="BP65" s="68">
        <f>(1.5-SUMPRODUCT(BC65:BN65,'Molar Masses'!$B$6:$M$6)) * 2</f>
        <v>1.8615561345767251E-2</v>
      </c>
      <c r="BR65">
        <f t="shared" si="2"/>
        <v>0.46965726408678077</v>
      </c>
      <c r="BS65">
        <f t="shared" si="3"/>
        <v>1.4001283525561119E-2</v>
      </c>
      <c r="BT65">
        <f t="shared" si="4"/>
        <v>3.4276862559826809E-3</v>
      </c>
      <c r="BU65">
        <f t="shared" si="5"/>
        <v>1.0910172282913955E-3</v>
      </c>
      <c r="BV65">
        <f t="shared" si="6"/>
        <v>3.7937013591339747E-2</v>
      </c>
      <c r="BW65">
        <f t="shared" si="7"/>
        <v>3.2521270535396316E-2</v>
      </c>
      <c r="BY65">
        <f t="shared" si="8"/>
        <v>1.3758654556278255E-2</v>
      </c>
      <c r="BZ65">
        <f t="shared" si="9"/>
        <v>0.86022261854937876</v>
      </c>
      <c r="CB65">
        <f t="shared" si="10"/>
        <v>5.2930694751950551E-2</v>
      </c>
      <c r="CC65">
        <f t="shared" si="11"/>
        <v>0.26257947449776009</v>
      </c>
    </row>
    <row r="66" spans="1:81" x14ac:dyDescent="0.2">
      <c r="A66" s="24" t="s">
        <v>140</v>
      </c>
      <c r="B66" t="s">
        <v>91</v>
      </c>
      <c r="D66" t="s">
        <v>165</v>
      </c>
      <c r="I66" t="s">
        <v>177</v>
      </c>
      <c r="J66" s="28">
        <v>44013</v>
      </c>
      <c r="K66" s="27">
        <v>2.1691220000000002</v>
      </c>
      <c r="L66">
        <v>18.194690000000001</v>
      </c>
      <c r="M66">
        <v>54.234740000000002</v>
      </c>
      <c r="N66">
        <v>13.9872</v>
      </c>
      <c r="O66">
        <v>0.18268499999999999</v>
      </c>
      <c r="P66">
        <v>7.2349319999999997</v>
      </c>
      <c r="R66">
        <v>2.9342860000000002</v>
      </c>
      <c r="S66">
        <v>0.12862799999999999</v>
      </c>
      <c r="T66">
        <v>0.37336200000000003</v>
      </c>
      <c r="U66">
        <v>0.15778500000000001</v>
      </c>
      <c r="W66">
        <v>99.59742</v>
      </c>
      <c r="X66">
        <v>81.761510652591824</v>
      </c>
      <c r="Y66" s="10">
        <f t="shared" si="1"/>
        <v>4.0090861258410593</v>
      </c>
      <c r="AN66">
        <f>K66/'Molar Masses'!B$3*'Molar Masses'!B$4</f>
        <v>6.999545329429642E-2</v>
      </c>
      <c r="AO66">
        <f>L66/'Molar Masses'!C$3*'Molar Masses'!C$4</f>
        <v>0.45143185359414856</v>
      </c>
      <c r="AP66">
        <f>M66/'Molar Masses'!D$3*'Molar Masses'!D$4</f>
        <v>0.90264411834705582</v>
      </c>
      <c r="AQ66">
        <f>N66/'Molar Masses'!E$3*'Molar Masses'!E$4</f>
        <v>0.24941778977663812</v>
      </c>
      <c r="AR66">
        <f>O66/'Molar Masses'!F$3*'Molar Masses'!F$4</f>
        <v>2.4039081518520953E-3</v>
      </c>
      <c r="AS66">
        <f>P66/'Molar Masses'!G$3*'Molar Masses'!G$4</f>
        <v>0.10069999331908069</v>
      </c>
      <c r="AT66">
        <f>Q66/'Molar Masses'!H$3*'Molar Masses'!H$4</f>
        <v>0</v>
      </c>
      <c r="AU66">
        <f>R66/'Molar Masses'!I$3*'Molar Masses'!I$4</f>
        <v>5.7556868646607813E-2</v>
      </c>
      <c r="AV66">
        <f>S66/'Molar Masses'!J$3*'Molar Masses'!J$4</f>
        <v>1.8124277863886147E-3</v>
      </c>
      <c r="AW66">
        <f>T66/'Molar Masses'!K$3*'Molar Masses'!K$4</f>
        <v>4.6748553827661334E-3</v>
      </c>
      <c r="AX66">
        <f>U66/'Molar Masses'!L$3*'Molar Masses'!L$4</f>
        <v>2.2242850738820427E-3</v>
      </c>
      <c r="AY66">
        <f>V66/'Molar Masses'!M$3*'Molar Masses'!M$4</f>
        <v>0</v>
      </c>
      <c r="AZ66">
        <f t="shared" si="12"/>
        <v>1.8428615533727164</v>
      </c>
      <c r="BC66">
        <f t="shared" si="13"/>
        <v>3.7981938017098524E-2</v>
      </c>
      <c r="BD66">
        <f t="shared" si="14"/>
        <v>0.24496243506082144</v>
      </c>
      <c r="BE66">
        <f t="shared" si="15"/>
        <v>0.48980571367126308</v>
      </c>
      <c r="BF66">
        <f t="shared" si="16"/>
        <v>0.13534266278449714</v>
      </c>
      <c r="BG66">
        <f t="shared" si="17"/>
        <v>1.3044431620229846E-3</v>
      </c>
      <c r="BH66">
        <f t="shared" si="18"/>
        <v>5.4643276449489339E-2</v>
      </c>
      <c r="BI66">
        <f t="shared" si="19"/>
        <v>0</v>
      </c>
      <c r="BJ66">
        <f t="shared" si="20"/>
        <v>3.1232334594679674E-2</v>
      </c>
      <c r="BK66">
        <f t="shared" si="21"/>
        <v>9.8348559232330659E-4</v>
      </c>
      <c r="BL66">
        <f t="shared" si="22"/>
        <v>2.5367371597776502E-3</v>
      </c>
      <c r="BM66">
        <f t="shared" si="23"/>
        <v>1.2069735080268312E-3</v>
      </c>
      <c r="BN66">
        <f t="shared" si="24"/>
        <v>0</v>
      </c>
      <c r="BO66">
        <f t="shared" si="25"/>
        <v>0.99999999999999978</v>
      </c>
      <c r="BP66" s="68">
        <f>(1.5-SUMPRODUCT(BC66:BN66,'Molar Masses'!$B$6:$M$6)) * 2</f>
        <v>1.7809801821344617E-2</v>
      </c>
      <c r="BR66">
        <f t="shared" si="2"/>
        <v>0.48980571367126308</v>
      </c>
      <c r="BS66">
        <f t="shared" si="3"/>
        <v>-6.5637604519985689E-3</v>
      </c>
      <c r="BT66">
        <f t="shared" si="4"/>
        <v>1.3044431620229846E-3</v>
      </c>
      <c r="BU66">
        <f t="shared" si="5"/>
        <v>5.0734743195553003E-3</v>
      </c>
      <c r="BY66">
        <f t="shared" si="8"/>
        <v>2.1038048265942751E-2</v>
      </c>
      <c r="BZ66">
        <f t="shared" si="9"/>
        <v>0</v>
      </c>
      <c r="CB66">
        <f t="shared" si="10"/>
        <v>0.28063536829902813</v>
      </c>
      <c r="CC66">
        <f t="shared" si="11"/>
        <v>1.2161094746842467</v>
      </c>
    </row>
    <row r="67" spans="1:81" x14ac:dyDescent="0.2">
      <c r="A67" s="24" t="s">
        <v>141</v>
      </c>
      <c r="B67" t="s">
        <v>92</v>
      </c>
      <c r="D67" t="s">
        <v>171</v>
      </c>
      <c r="I67" t="s">
        <v>178</v>
      </c>
      <c r="J67" s="28">
        <v>44013</v>
      </c>
      <c r="K67" s="27">
        <v>0.64381299999999997</v>
      </c>
      <c r="L67">
        <v>14.537990000000001</v>
      </c>
      <c r="M67">
        <v>47.691499999999998</v>
      </c>
      <c r="N67">
        <v>21.951779999999999</v>
      </c>
      <c r="O67">
        <v>1.851926</v>
      </c>
      <c r="P67">
        <v>2.7064680000000001</v>
      </c>
      <c r="R67">
        <v>9.0852280000000007</v>
      </c>
      <c r="S67">
        <v>0.20641300000000001</v>
      </c>
      <c r="T67">
        <v>0.17641000000000001</v>
      </c>
      <c r="U67">
        <v>4.8467000000000003E-2</v>
      </c>
      <c r="V67">
        <v>4.5358000000000002E-2</v>
      </c>
      <c r="W67">
        <v>98.945340000000002</v>
      </c>
      <c r="X67">
        <v>90.543981824064545</v>
      </c>
      <c r="Y67" s="10">
        <f t="shared" ref="Y67:Y89" si="26">(O67/151.99)/((O67/151.99)+(R67/101.96))*100</f>
        <v>12.029307356123045</v>
      </c>
      <c r="AN67">
        <f>K67/'Molar Masses'!B$3*'Molar Masses'!B$4</f>
        <v>2.0775218162814659E-2</v>
      </c>
      <c r="AO67">
        <f>L67/'Molar Masses'!C$3*'Molar Masses'!C$4</f>
        <v>0.36070478657417054</v>
      </c>
      <c r="AP67">
        <f>M67/'Molar Masses'!D$3*'Molar Masses'!D$4</f>
        <v>0.7937431242437708</v>
      </c>
      <c r="AQ67">
        <f>N67/'Molar Masses'!E$3*'Molar Masses'!E$4</f>
        <v>0.39144106392008471</v>
      </c>
      <c r="AR67">
        <f>O67/'Molar Masses'!F$3*'Molar Masses'!F$4</f>
        <v>2.4369050595433907E-2</v>
      </c>
      <c r="AS67">
        <f>P67/'Molar Masses'!G$3*'Molar Masses'!G$4</f>
        <v>3.767019641902726E-2</v>
      </c>
      <c r="AT67">
        <f>Q67/'Molar Masses'!H$3*'Molar Masses'!H$4</f>
        <v>0</v>
      </c>
      <c r="AU67">
        <f>R67/'Molar Masses'!I$3*'Molar Masses'!I$4</f>
        <v>0.17820937516672997</v>
      </c>
      <c r="AV67">
        <f>S67/'Molar Masses'!J$3*'Molar Masses'!J$4</f>
        <v>2.9084542764548403E-3</v>
      </c>
      <c r="AW67">
        <f>T67/'Molar Masses'!K$3*'Molar Masses'!K$4</f>
        <v>2.2088247815090279E-3</v>
      </c>
      <c r="AX67">
        <f>U67/'Molar Masses'!L$3*'Molar Masses'!L$4</f>
        <v>6.8323620544310907E-4</v>
      </c>
      <c r="AY67">
        <f>V67/'Molar Masses'!M$3*'Molar Masses'!M$4</f>
        <v>6.0726067305014674E-4</v>
      </c>
      <c r="AZ67">
        <f t="shared" si="12"/>
        <v>1.8133205910184891</v>
      </c>
      <c r="BC67">
        <f t="shared" si="13"/>
        <v>1.1457002289454964E-2</v>
      </c>
      <c r="BD67">
        <f t="shared" si="14"/>
        <v>0.19891947864088017</v>
      </c>
      <c r="BE67">
        <f t="shared" si="15"/>
        <v>0.43772906356175467</v>
      </c>
      <c r="BF67">
        <f t="shared" si="16"/>
        <v>0.21586975069875741</v>
      </c>
      <c r="BG67">
        <f t="shared" si="17"/>
        <v>1.3438909101973262E-2</v>
      </c>
      <c r="BH67">
        <f t="shared" si="18"/>
        <v>2.0774151358348064E-2</v>
      </c>
      <c r="BI67">
        <f t="shared" si="19"/>
        <v>0</v>
      </c>
      <c r="BJ67">
        <f t="shared" si="20"/>
        <v>9.8277919552347326E-2</v>
      </c>
      <c r="BK67">
        <f t="shared" si="21"/>
        <v>1.6039382615851987E-3</v>
      </c>
      <c r="BL67">
        <f t="shared" si="22"/>
        <v>1.2181104612441398E-3</v>
      </c>
      <c r="BM67">
        <f t="shared" si="23"/>
        <v>3.7678731980832762E-4</v>
      </c>
      <c r="BN67">
        <f t="shared" si="24"/>
        <v>3.34888753846371E-4</v>
      </c>
      <c r="BO67">
        <f t="shared" si="25"/>
        <v>0.99999999999999989</v>
      </c>
      <c r="BP67" s="68">
        <f>(1.5-SUMPRODUCT(BC67:BN67,'Molar Masses'!$B$6:$M$6)) * 2</f>
        <v>1.7034010804381605E-2</v>
      </c>
      <c r="BR67">
        <f t="shared" ref="BR67:BR130" si="27">BE67</f>
        <v>0.43772906356175467</v>
      </c>
      <c r="BS67">
        <f t="shared" ref="BS67:BS130" si="28">0.5*(BJ67-(BC67+BT67+BU67))</f>
        <v>3.5472893619215407E-2</v>
      </c>
      <c r="BT67">
        <f t="shared" ref="BT67:BT130" si="29">BG67</f>
        <v>1.3438909101973262E-2</v>
      </c>
      <c r="BU67">
        <f t="shared" ref="BU67:BU130" si="30">2*BL67</f>
        <v>2.4362209224882796E-3</v>
      </c>
      <c r="BV67">
        <f t="shared" ref="BV67:BV130" si="31">SUM(BS67:BU67)/SUM(BR67:BU67)</f>
        <v>0.10498963248733989</v>
      </c>
      <c r="BW67">
        <f t="shared" ref="BW67:BW130" si="32">BJ67-BC67</f>
        <v>8.6820917262892358E-2</v>
      </c>
      <c r="BY67">
        <f t="shared" ref="BY67:BY130" si="33">BJ67-(0.5-BR67)</f>
        <v>3.6006983114101998E-2</v>
      </c>
      <c r="BZ67">
        <f t="shared" ref="BZ67:BZ130" si="34">BV67/BJ67</f>
        <v>1.0682931930749471</v>
      </c>
      <c r="CB67">
        <f t="shared" ref="CB67:CB130" si="35">BC67/BF67</f>
        <v>5.3073681015377731E-2</v>
      </c>
      <c r="CC67">
        <f t="shared" ref="CC67:CC130" si="36">BC67/BJ67</f>
        <v>0.11657758265174142</v>
      </c>
    </row>
    <row r="68" spans="1:81" x14ac:dyDescent="0.2">
      <c r="A68" s="24" t="s">
        <v>142</v>
      </c>
      <c r="B68" t="s">
        <v>93</v>
      </c>
      <c r="D68" t="s">
        <v>171</v>
      </c>
      <c r="I68" t="s">
        <v>178</v>
      </c>
      <c r="J68" s="28">
        <v>44013</v>
      </c>
      <c r="K68" s="27">
        <v>0.56849099999999997</v>
      </c>
      <c r="L68">
        <v>15.28403</v>
      </c>
      <c r="M68">
        <v>49.483240000000002</v>
      </c>
      <c r="N68">
        <v>22.95823</v>
      </c>
      <c r="O68">
        <v>1.3020419999999999</v>
      </c>
      <c r="P68">
        <v>2.5166949999999999</v>
      </c>
      <c r="R68">
        <v>7.2643930000000001</v>
      </c>
      <c r="S68">
        <v>0.22045000000000001</v>
      </c>
      <c r="T68">
        <v>0.117938</v>
      </c>
      <c r="U68">
        <v>4.6807000000000001E-2</v>
      </c>
      <c r="V68">
        <v>6.0243999999999999E-2</v>
      </c>
      <c r="W68">
        <v>99.822559999999996</v>
      </c>
      <c r="X68">
        <v>91.543864147744571</v>
      </c>
      <c r="Y68" s="10">
        <f t="shared" si="26"/>
        <v>10.733226886429817</v>
      </c>
      <c r="AN68">
        <f>K68/'Molar Masses'!B$3*'Molar Masses'!B$4</f>
        <v>1.834465061841974E-2</v>
      </c>
      <c r="AO68">
        <f>L68/'Molar Masses'!C$3*'Molar Masses'!C$4</f>
        <v>0.37921492442512478</v>
      </c>
      <c r="AP68">
        <f>M68/'Molar Masses'!D$3*'Molar Masses'!D$4</f>
        <v>0.82356355986505636</v>
      </c>
      <c r="AQ68">
        <f>N68/'Molar Masses'!E$3*'Molar Masses'!E$4</f>
        <v>0.4093879392432872</v>
      </c>
      <c r="AR68">
        <f>O68/'Molar Masses'!F$3*'Molar Masses'!F$4</f>
        <v>1.7133258767024144E-2</v>
      </c>
      <c r="AS68">
        <f>P68/'Molar Masses'!G$3*'Molar Masses'!G$4</f>
        <v>3.5028825383039371E-2</v>
      </c>
      <c r="AT68">
        <f>Q68/'Molar Masses'!H$3*'Molar Masses'!H$4</f>
        <v>0</v>
      </c>
      <c r="AU68">
        <f>R68/'Molar Masses'!I$3*'Molar Masses'!I$4</f>
        <v>0.14249316995628145</v>
      </c>
      <c r="AV68">
        <f>S68/'Molar Masses'!J$3*'Molar Masses'!J$4</f>
        <v>3.1062420741158237E-3</v>
      </c>
      <c r="AW68">
        <f>T68/'Molar Masses'!K$3*'Molar Masses'!K$4</f>
        <v>1.4766984699371448E-3</v>
      </c>
      <c r="AX68">
        <f>U68/'Molar Masses'!L$3*'Molar Masses'!L$4</f>
        <v>6.5983529139776768E-4</v>
      </c>
      <c r="AY68">
        <f>V68/'Molar Masses'!M$3*'Molar Masses'!M$4</f>
        <v>8.0655699076751701E-4</v>
      </c>
      <c r="AZ68">
        <f t="shared" ref="AZ68:AZ131" si="37">SUM(AN68:AY68)</f>
        <v>1.8312156610844514</v>
      </c>
      <c r="BC68">
        <f t="shared" ref="BC68:BC131" si="38">AN68/$AZ68</f>
        <v>1.0017744500697413E-2</v>
      </c>
      <c r="BD68">
        <f t="shared" ref="BD68:BD131" si="39">AO68/$AZ68</f>
        <v>0.20708370536791529</v>
      </c>
      <c r="BE68">
        <f t="shared" ref="BE68:BE131" si="40">AP68/$AZ68</f>
        <v>0.44973597450413871</v>
      </c>
      <c r="BF68">
        <f t="shared" ref="BF68:BF131" si="41">AQ68/$AZ68</f>
        <v>0.22356074598053974</v>
      </c>
      <c r="BG68">
        <f t="shared" ref="BG68:BG131" si="42">AR68/$AZ68</f>
        <v>9.3562211874475658E-3</v>
      </c>
      <c r="BH68">
        <f t="shared" ref="BH68:BH131" si="43">AS68/$AZ68</f>
        <v>1.9128727504599426E-2</v>
      </c>
      <c r="BI68">
        <f t="shared" ref="BI68:BI131" si="44">AT68/$AZ68</f>
        <v>0</v>
      </c>
      <c r="BJ68">
        <f t="shared" ref="BJ68:BJ131" si="45">AU68/$AZ68</f>
        <v>7.7813429070334922E-2</v>
      </c>
      <c r="BK68">
        <f t="shared" ref="BK68:BK131" si="46">AV68/$AZ68</f>
        <v>1.6962732135418161E-3</v>
      </c>
      <c r="BL68">
        <f t="shared" ref="BL68:BL131" si="47">AW68/$AZ68</f>
        <v>8.0640336434357465E-4</v>
      </c>
      <c r="BM68">
        <f t="shared" ref="BM68:BM131" si="48">AX68/$AZ68</f>
        <v>3.603263697553849E-4</v>
      </c>
      <c r="BN68">
        <f t="shared" ref="BN68:BN131" si="49">AY68/$AZ68</f>
        <v>4.4044893668606543E-4</v>
      </c>
      <c r="BO68">
        <f t="shared" ref="BO68:BO131" si="50">SUM(BC68:BN68)</f>
        <v>0.99999999999999989</v>
      </c>
      <c r="BP68" s="68">
        <f>(1.5-SUMPRODUCT(BC68:BN68,'Molar Masses'!$B$6:$M$6)) * 2</f>
        <v>1.6674518865325005E-2</v>
      </c>
      <c r="BR68">
        <f t="shared" si="27"/>
        <v>0.44973597450413871</v>
      </c>
      <c r="BS68">
        <f t="shared" si="28"/>
        <v>2.8413328326751398E-2</v>
      </c>
      <c r="BT68">
        <f t="shared" si="29"/>
        <v>9.3562211874475658E-3</v>
      </c>
      <c r="BU68">
        <f t="shared" si="30"/>
        <v>1.6128067286871493E-3</v>
      </c>
      <c r="BV68">
        <f t="shared" si="31"/>
        <v>8.0517031906651063E-2</v>
      </c>
      <c r="BW68">
        <f t="shared" si="32"/>
        <v>6.7795684569637513E-2</v>
      </c>
      <c r="BY68">
        <f t="shared" si="33"/>
        <v>2.7549403574473635E-2</v>
      </c>
      <c r="BZ68">
        <f t="shared" si="34"/>
        <v>1.0347446818449857</v>
      </c>
      <c r="CB68">
        <f t="shared" si="35"/>
        <v>4.4809943967396793E-2</v>
      </c>
      <c r="CC68">
        <f t="shared" si="36"/>
        <v>0.12874056085669294</v>
      </c>
    </row>
    <row r="69" spans="1:81" x14ac:dyDescent="0.2">
      <c r="A69" s="24" t="s">
        <v>143</v>
      </c>
      <c r="B69" t="s">
        <v>94</v>
      </c>
      <c r="D69" t="s">
        <v>172</v>
      </c>
      <c r="I69" t="s">
        <v>178</v>
      </c>
      <c r="J69" s="28">
        <v>44013</v>
      </c>
      <c r="K69" s="27">
        <v>0.31110100000000002</v>
      </c>
      <c r="L69">
        <v>17.208069999999999</v>
      </c>
      <c r="M69">
        <v>53.071339999999999</v>
      </c>
      <c r="N69">
        <v>23.354880000000001</v>
      </c>
      <c r="O69">
        <v>0.47575400000000001</v>
      </c>
      <c r="P69">
        <v>2.5295130000000001</v>
      </c>
      <c r="R69">
        <v>3.1549019999999999</v>
      </c>
      <c r="S69">
        <v>0.217557</v>
      </c>
      <c r="T69">
        <v>3.5809000000000001E-2</v>
      </c>
      <c r="U69">
        <v>8.0690999999999999E-2</v>
      </c>
      <c r="V69">
        <v>7.2333999999999996E-2</v>
      </c>
      <c r="W69">
        <v>100.5119</v>
      </c>
      <c r="X69">
        <v>92.381980283643017</v>
      </c>
      <c r="Y69" s="10">
        <f t="shared" si="26"/>
        <v>9.1867251639643399</v>
      </c>
      <c r="AN69">
        <f>K69/'Molar Masses'!B$3*'Molar Masses'!B$4</f>
        <v>1.003892612555168E-2</v>
      </c>
      <c r="AO69">
        <f>L69/'Molar Masses'!C$3*'Molar Masses'!C$4</f>
        <v>0.42695264040650643</v>
      </c>
      <c r="AP69">
        <f>M69/'Molar Masses'!D$3*'Molar Masses'!D$4</f>
        <v>0.88328132307441376</v>
      </c>
      <c r="AQ69">
        <f>N69/'Molar Masses'!E$3*'Molar Masses'!E$4</f>
        <v>0.41646094644379222</v>
      </c>
      <c r="AR69">
        <f>O69/'Molar Masses'!F$3*'Molar Masses'!F$4</f>
        <v>6.2603329166392527E-3</v>
      </c>
      <c r="AS69">
        <f>P69/'Molar Masses'!G$3*'Molar Masses'!G$4</f>
        <v>3.5207233765366115E-2</v>
      </c>
      <c r="AT69">
        <f>Q69/'Molar Masses'!H$3*'Molar Masses'!H$4</f>
        <v>0</v>
      </c>
      <c r="AU69">
        <f>R69/'Molar Masses'!I$3*'Molar Masses'!I$4</f>
        <v>6.1884315300867146E-2</v>
      </c>
      <c r="AV69">
        <f>S69/'Molar Masses'!J$3*'Molar Masses'!J$4</f>
        <v>3.0654783711427363E-3</v>
      </c>
      <c r="AW69">
        <f>T69/'Molar Masses'!K$3*'Molar Masses'!K$4</f>
        <v>4.4836350887736962E-4</v>
      </c>
      <c r="AX69">
        <f>U69/'Molar Masses'!L$3*'Molar Masses'!L$4</f>
        <v>1.1374958766461698E-3</v>
      </c>
      <c r="AY69">
        <f>V69/'Molar Masses'!M$3*'Molar Masses'!M$4</f>
        <v>9.6841998157787615E-4</v>
      </c>
      <c r="AZ69">
        <f t="shared" si="37"/>
        <v>1.8457054757713811</v>
      </c>
      <c r="BC69">
        <f t="shared" si="38"/>
        <v>5.4390726241715691E-3</v>
      </c>
      <c r="BD69">
        <f t="shared" si="39"/>
        <v>0.23132219414805</v>
      </c>
      <c r="BE69">
        <f t="shared" si="40"/>
        <v>0.4785602766363693</v>
      </c>
      <c r="BF69">
        <f t="shared" si="41"/>
        <v>0.22563781270125965</v>
      </c>
      <c r="BG69">
        <f t="shared" si="42"/>
        <v>3.3918374295459318E-3</v>
      </c>
      <c r="BH69">
        <f t="shared" si="43"/>
        <v>1.9075217702679163E-2</v>
      </c>
      <c r="BI69">
        <f t="shared" si="44"/>
        <v>0</v>
      </c>
      <c r="BJ69">
        <f t="shared" si="45"/>
        <v>3.3528813840140802E-2</v>
      </c>
      <c r="BK69">
        <f t="shared" si="46"/>
        <v>1.6608708222321179E-3</v>
      </c>
      <c r="BL69">
        <f t="shared" si="47"/>
        <v>2.4292256525380016E-4</v>
      </c>
      <c r="BM69">
        <f t="shared" si="48"/>
        <v>6.1629327732842798E-4</v>
      </c>
      <c r="BN69">
        <f t="shared" si="49"/>
        <v>5.2468825296903964E-4</v>
      </c>
      <c r="BO69">
        <f t="shared" si="50"/>
        <v>1</v>
      </c>
      <c r="BP69" s="68">
        <f>(1.5-SUMPRODUCT(BC69:BN69,'Molar Masses'!$B$6:$M$6)) * 2</f>
        <v>5.92941048454243E-3</v>
      </c>
      <c r="BR69">
        <f t="shared" si="27"/>
        <v>0.4785602766363693</v>
      </c>
      <c r="BS69">
        <f t="shared" si="28"/>
        <v>1.2106029327957851E-2</v>
      </c>
      <c r="BT69">
        <f t="shared" si="29"/>
        <v>3.3918374295459318E-3</v>
      </c>
      <c r="BU69">
        <f t="shared" si="30"/>
        <v>4.8584513050760033E-4</v>
      </c>
      <c r="BV69">
        <f t="shared" si="31"/>
        <v>3.2320101464995157E-2</v>
      </c>
      <c r="BW69">
        <f t="shared" si="32"/>
        <v>2.8089741215969233E-2</v>
      </c>
      <c r="BY69">
        <f t="shared" si="33"/>
        <v>1.2089090476510099E-2</v>
      </c>
      <c r="BZ69">
        <f t="shared" si="34"/>
        <v>0.96395004067520662</v>
      </c>
      <c r="CB69">
        <f t="shared" si="35"/>
        <v>2.4105324187718491E-2</v>
      </c>
      <c r="CC69">
        <f t="shared" si="36"/>
        <v>0.16222084831584152</v>
      </c>
    </row>
    <row r="70" spans="1:81" x14ac:dyDescent="0.2">
      <c r="A70" s="24" t="s">
        <v>144</v>
      </c>
      <c r="B70" t="s">
        <v>95</v>
      </c>
      <c r="D70" t="s">
        <v>172</v>
      </c>
      <c r="I70" t="s">
        <v>178</v>
      </c>
      <c r="J70" s="28">
        <v>44013</v>
      </c>
      <c r="K70" s="27">
        <v>0.29579699999999998</v>
      </c>
      <c r="L70">
        <v>17.375050000000002</v>
      </c>
      <c r="M70">
        <v>52.812390000000001</v>
      </c>
      <c r="N70">
        <v>23.46762</v>
      </c>
      <c r="O70">
        <v>0.30665500000000001</v>
      </c>
      <c r="P70">
        <v>2.488429</v>
      </c>
      <c r="R70">
        <v>2.9789949999999998</v>
      </c>
      <c r="S70">
        <v>0.23614399999999999</v>
      </c>
      <c r="T70">
        <v>3.8862000000000001E-2</v>
      </c>
      <c r="U70">
        <v>9.3812999999999994E-2</v>
      </c>
      <c r="V70">
        <v>4.4136000000000002E-2</v>
      </c>
      <c r="W70">
        <v>100.1379</v>
      </c>
      <c r="X70">
        <v>92.56317294365283</v>
      </c>
      <c r="Y70" s="10">
        <f t="shared" si="26"/>
        <v>6.4594425707695411</v>
      </c>
      <c r="AN70">
        <f>K70/'Molar Masses'!B$3*'Molar Masses'!B$4</f>
        <v>9.5450809581448144E-3</v>
      </c>
      <c r="AO70">
        <f>L70/'Molar Masses'!C$3*'Molar Masses'!C$4</f>
        <v>0.43109561238971428</v>
      </c>
      <c r="AP70">
        <f>M70/'Molar Masses'!D$3*'Molar Masses'!D$4</f>
        <v>0.87897154497930408</v>
      </c>
      <c r="AQ70">
        <f>N70/'Molar Masses'!E$3*'Molar Masses'!E$4</f>
        <v>0.41847131032072382</v>
      </c>
      <c r="AR70">
        <f>O70/'Molar Masses'!F$3*'Molar Masses'!F$4</f>
        <v>4.0351996841897489E-3</v>
      </c>
      <c r="AS70">
        <f>P70/'Molar Masses'!G$3*'Molar Masses'!G$4</f>
        <v>3.4635402748084805E-2</v>
      </c>
      <c r="AT70">
        <f>Q70/'Molar Masses'!H$3*'Molar Masses'!H$4</f>
        <v>0</v>
      </c>
      <c r="AU70">
        <f>R70/'Molar Masses'!I$3*'Molar Masses'!I$4</f>
        <v>5.8433848613905194E-2</v>
      </c>
      <c r="AV70">
        <f>S70/'Molar Masses'!J$3*'Molar Masses'!J$4</f>
        <v>3.3273777652529238E-3</v>
      </c>
      <c r="AW70">
        <f>T70/'Molar Masses'!K$3*'Molar Masses'!K$4</f>
        <v>4.8659003831417628E-4</v>
      </c>
      <c r="AX70">
        <f>U70/'Molar Masses'!L$3*'Molar Masses'!L$4</f>
        <v>1.3224758730937419E-3</v>
      </c>
      <c r="AY70">
        <f>V70/'Molar Masses'!M$3*'Molar Masses'!M$4</f>
        <v>5.9090032774243302E-4</v>
      </c>
      <c r="AZ70">
        <f t="shared" si="37"/>
        <v>1.8409153436984698</v>
      </c>
      <c r="BC70">
        <f t="shared" si="38"/>
        <v>5.1849646377374308E-3</v>
      </c>
      <c r="BD70">
        <f t="shared" si="39"/>
        <v>0.23417459899249174</v>
      </c>
      <c r="BE70">
        <f t="shared" si="40"/>
        <v>0.47746440268861923</v>
      </c>
      <c r="BF70">
        <f t="shared" si="41"/>
        <v>0.22731697671659298</v>
      </c>
      <c r="BG70">
        <f t="shared" si="42"/>
        <v>2.1919528771393026E-3</v>
      </c>
      <c r="BH70">
        <f t="shared" si="43"/>
        <v>1.8814228946835192E-2</v>
      </c>
      <c r="BI70">
        <f t="shared" si="44"/>
        <v>0</v>
      </c>
      <c r="BJ70">
        <f t="shared" si="45"/>
        <v>3.1741735878255732E-2</v>
      </c>
      <c r="BK70">
        <f t="shared" si="46"/>
        <v>1.8074583259043808E-3</v>
      </c>
      <c r="BL70">
        <f t="shared" si="47"/>
        <v>2.6431961685788232E-4</v>
      </c>
      <c r="BM70">
        <f t="shared" si="48"/>
        <v>7.1837951572332321E-4</v>
      </c>
      <c r="BN70">
        <f t="shared" si="49"/>
        <v>3.2098180384291408E-4</v>
      </c>
      <c r="BO70">
        <f t="shared" si="50"/>
        <v>1</v>
      </c>
      <c r="BP70" s="68">
        <f>(1.5-SUMPRODUCT(BC70:BN70,'Molar Masses'!$B$6:$M$6)) * 2</f>
        <v>1.037145629367453E-2</v>
      </c>
      <c r="BR70">
        <f t="shared" si="27"/>
        <v>0.47746440268861923</v>
      </c>
      <c r="BS70">
        <f t="shared" si="28"/>
        <v>1.1918089564831617E-2</v>
      </c>
      <c r="BT70">
        <f t="shared" si="29"/>
        <v>2.1919528771393026E-3</v>
      </c>
      <c r="BU70">
        <f t="shared" si="30"/>
        <v>5.2863923371576464E-4</v>
      </c>
      <c r="BV70">
        <f t="shared" si="31"/>
        <v>2.9747185378032726E-2</v>
      </c>
      <c r="BW70">
        <f t="shared" si="32"/>
        <v>2.65567712405183E-2</v>
      </c>
      <c r="BY70">
        <f t="shared" si="33"/>
        <v>9.2061385668749593E-3</v>
      </c>
      <c r="BZ70">
        <f t="shared" si="34"/>
        <v>0.93716315617164003</v>
      </c>
      <c r="CB70">
        <f t="shared" si="35"/>
        <v>2.2809403471003294E-2</v>
      </c>
      <c r="CC70">
        <f t="shared" si="36"/>
        <v>0.16334849037948565</v>
      </c>
    </row>
    <row r="71" spans="1:81" x14ac:dyDescent="0.2">
      <c r="A71" s="24" t="s">
        <v>146</v>
      </c>
      <c r="B71" t="s">
        <v>97</v>
      </c>
      <c r="D71" t="s">
        <v>171</v>
      </c>
      <c r="I71" t="s">
        <v>178</v>
      </c>
      <c r="J71" s="28">
        <v>44013</v>
      </c>
      <c r="K71" s="27">
        <v>0.460368</v>
      </c>
      <c r="L71">
        <v>15.63832</v>
      </c>
      <c r="M71">
        <v>50.209350000000001</v>
      </c>
      <c r="N71">
        <v>22.529869999999999</v>
      </c>
      <c r="O71">
        <v>1.3619270000000001</v>
      </c>
      <c r="P71">
        <v>2.6480869999999999</v>
      </c>
      <c r="R71">
        <v>6.622617</v>
      </c>
      <c r="S71">
        <v>0.228988</v>
      </c>
      <c r="T71">
        <v>0.129802</v>
      </c>
      <c r="U71">
        <v>4.2279999999999998E-2</v>
      </c>
      <c r="V71">
        <v>6.3557000000000002E-2</v>
      </c>
      <c r="W71">
        <v>99.935169999999999</v>
      </c>
      <c r="X71">
        <v>91.324766862167095</v>
      </c>
      <c r="Y71" s="10">
        <f t="shared" si="26"/>
        <v>12.123101042890866</v>
      </c>
      <c r="AN71">
        <f>K71/'Molar Masses'!B$3*'Molar Masses'!B$4</f>
        <v>1.4855626766124105E-2</v>
      </c>
      <c r="AO71">
        <f>L71/'Molar Masses'!C$3*'Molar Masses'!C$4</f>
        <v>0.38800527982056549</v>
      </c>
      <c r="AP71">
        <f>M71/'Molar Masses'!D$3*'Molar Masses'!D$4</f>
        <v>0.83564841397836043</v>
      </c>
      <c r="AQ71">
        <f>N71/'Molar Masses'!E$3*'Molar Masses'!E$4</f>
        <v>0.40174948376765796</v>
      </c>
      <c r="AR71">
        <f>O71/'Molar Masses'!F$3*'Molar Masses'!F$4</f>
        <v>1.7921271136258965E-2</v>
      </c>
      <c r="AS71">
        <f>P71/'Molar Masses'!G$3*'Molar Masses'!G$4</f>
        <v>3.6857615691252447E-2</v>
      </c>
      <c r="AT71">
        <f>Q71/'Molar Masses'!H$3*'Molar Masses'!H$4</f>
        <v>0</v>
      </c>
      <c r="AU71">
        <f>R71/'Molar Masses'!I$3*'Molar Masses'!I$4</f>
        <v>0.12990454807942781</v>
      </c>
      <c r="AV71">
        <f>S71/'Molar Masses'!J$3*'Molar Masses'!J$4</f>
        <v>3.2265464280681979E-3</v>
      </c>
      <c r="AW71">
        <f>T71/'Molar Masses'!K$3*'Molar Masses'!K$4</f>
        <v>1.6252472892094257E-3</v>
      </c>
      <c r="AX71">
        <f>U71/'Molar Masses'!L$3*'Molar Masses'!L$4</f>
        <v>5.9601846134761075E-4</v>
      </c>
      <c r="AY71">
        <f>V71/'Molar Masses'!M$3*'Molar Masses'!M$4</f>
        <v>8.5091200222779163E-4</v>
      </c>
      <c r="AZ71">
        <f t="shared" si="37"/>
        <v>1.8312409634205005</v>
      </c>
      <c r="BC71">
        <f t="shared" si="38"/>
        <v>8.1123276853614524E-3</v>
      </c>
      <c r="BD71">
        <f t="shared" si="39"/>
        <v>0.21188106184334485</v>
      </c>
      <c r="BE71">
        <f t="shared" si="40"/>
        <v>0.45632903078876458</v>
      </c>
      <c r="BF71">
        <f t="shared" si="41"/>
        <v>0.21938646622301766</v>
      </c>
      <c r="BG71">
        <f t="shared" si="42"/>
        <v>9.7864079573583545E-3</v>
      </c>
      <c r="BH71">
        <f t="shared" si="43"/>
        <v>2.0127124953784131E-2</v>
      </c>
      <c r="BI71">
        <f t="shared" si="44"/>
        <v>0</v>
      </c>
      <c r="BJ71">
        <f t="shared" si="45"/>
        <v>7.0937987230683383E-2</v>
      </c>
      <c r="BK71">
        <f t="shared" si="46"/>
        <v>1.7619453105949875E-3</v>
      </c>
      <c r="BL71">
        <f t="shared" si="47"/>
        <v>8.8751143168711803E-4</v>
      </c>
      <c r="BM71">
        <f t="shared" si="48"/>
        <v>3.254724382280812E-4</v>
      </c>
      <c r="BN71">
        <f t="shared" si="49"/>
        <v>4.6466413717526707E-4</v>
      </c>
      <c r="BO71">
        <f t="shared" si="50"/>
        <v>0.99999999999999978</v>
      </c>
      <c r="BP71" s="68">
        <f>(1.5-SUMPRODUCT(BC71:BN71,'Molar Masses'!$B$6:$M$6)) * 2</f>
        <v>7.669012124631891E-3</v>
      </c>
      <c r="BR71">
        <f t="shared" si="27"/>
        <v>0.45632903078876458</v>
      </c>
      <c r="BS71">
        <f t="shared" si="28"/>
        <v>2.5632114362294671E-2</v>
      </c>
      <c r="BT71">
        <f t="shared" si="29"/>
        <v>9.7864079573583545E-3</v>
      </c>
      <c r="BU71">
        <f t="shared" si="30"/>
        <v>1.7750228633742361E-3</v>
      </c>
      <c r="BV71">
        <f t="shared" si="31"/>
        <v>7.5363411916445189E-2</v>
      </c>
      <c r="BW71">
        <f t="shared" si="32"/>
        <v>6.2825659545321932E-2</v>
      </c>
      <c r="BY71">
        <f t="shared" si="33"/>
        <v>2.7267018019447961E-2</v>
      </c>
      <c r="BZ71">
        <f t="shared" si="34"/>
        <v>1.0623844129009576</v>
      </c>
      <c r="CB71">
        <f t="shared" si="35"/>
        <v>3.6977338780391555E-2</v>
      </c>
      <c r="CC71">
        <f t="shared" si="36"/>
        <v>0.11435801891278587</v>
      </c>
    </row>
    <row r="72" spans="1:81" x14ac:dyDescent="0.2">
      <c r="A72" s="24" t="s">
        <v>148</v>
      </c>
      <c r="B72" t="s">
        <v>99</v>
      </c>
      <c r="D72" t="s">
        <v>171</v>
      </c>
      <c r="I72" t="s">
        <v>178</v>
      </c>
      <c r="J72" s="28">
        <v>44013</v>
      </c>
      <c r="K72" s="27">
        <v>0.67344599999999999</v>
      </c>
      <c r="L72">
        <v>14.70246</v>
      </c>
      <c r="M72">
        <v>47.295479999999998</v>
      </c>
      <c r="N72">
        <v>21.97146</v>
      </c>
      <c r="O72">
        <v>1.898817</v>
      </c>
      <c r="P72">
        <v>2.8003110000000002</v>
      </c>
      <c r="R72">
        <v>8.8109680000000008</v>
      </c>
      <c r="S72">
        <v>0.220584</v>
      </c>
      <c r="T72">
        <v>0.121771</v>
      </c>
      <c r="U72">
        <v>4.5511999999999997E-2</v>
      </c>
      <c r="V72">
        <v>4.7051000000000003E-2</v>
      </c>
      <c r="W72">
        <v>98.587860000000006</v>
      </c>
      <c r="X72">
        <v>90.346645082875796</v>
      </c>
      <c r="Y72" s="10">
        <f t="shared" si="26"/>
        <v>12.630845732245055</v>
      </c>
      <c r="AN72">
        <f>K72/'Molar Masses'!B$3*'Molar Masses'!B$4</f>
        <v>2.1731446197692312E-2</v>
      </c>
      <c r="AO72">
        <f>L72/'Molar Masses'!C$3*'Molar Masses'!C$4</f>
        <v>0.36478548247833981</v>
      </c>
      <c r="AP72">
        <f>M72/'Molar Masses'!D$3*'Molar Masses'!D$4</f>
        <v>0.78715205136782818</v>
      </c>
      <c r="AQ72">
        <f>N72/'Molar Masses'!E$3*'Molar Masses'!E$4</f>
        <v>0.39179199492148631</v>
      </c>
      <c r="AR72">
        <f>O72/'Molar Masses'!F$3*'Molar Masses'!F$4</f>
        <v>2.4986078031449435E-2</v>
      </c>
      <c r="AS72">
        <f>P72/'Molar Masses'!G$3*'Molar Masses'!G$4</f>
        <v>3.8976357896846607E-2</v>
      </c>
      <c r="AT72">
        <f>Q72/'Molar Masses'!H$3*'Molar Masses'!H$4</f>
        <v>0</v>
      </c>
      <c r="AU72">
        <f>R72/'Molar Masses'!I$3*'Molar Masses'!I$4</f>
        <v>0.17282968593568068</v>
      </c>
      <c r="AV72">
        <f>S72/'Molar Masses'!J$3*'Molar Masses'!J$4</f>
        <v>3.1081301958574047E-3</v>
      </c>
      <c r="AW72">
        <f>T72/'Molar Masses'!K$3*'Molar Masses'!K$4</f>
        <v>1.5246913580246914E-3</v>
      </c>
      <c r="AX72">
        <f>U72/'Molar Masses'!L$3*'Molar Masses'!L$4</f>
        <v>6.415797590551669E-4</v>
      </c>
      <c r="AY72">
        <f>V72/'Molar Masses'!M$3*'Molar Masses'!M$4</f>
        <v>6.299268470321102E-4</v>
      </c>
      <c r="AZ72">
        <f t="shared" si="37"/>
        <v>1.8081574249892922</v>
      </c>
      <c r="BC72">
        <f t="shared" si="38"/>
        <v>1.2018558725781857E-2</v>
      </c>
      <c r="BD72">
        <f t="shared" si="39"/>
        <v>0.20174431575309326</v>
      </c>
      <c r="BE72">
        <f t="shared" si="40"/>
        <v>0.43533380472803113</v>
      </c>
      <c r="BF72">
        <f t="shared" si="41"/>
        <v>0.21668024559521221</v>
      </c>
      <c r="BG72">
        <f t="shared" si="42"/>
        <v>1.3818530226480363E-2</v>
      </c>
      <c r="BH72">
        <f t="shared" si="43"/>
        <v>2.1555843179460674E-2</v>
      </c>
      <c r="BI72">
        <f t="shared" si="44"/>
        <v>0</v>
      </c>
      <c r="BJ72">
        <f t="shared" si="45"/>
        <v>9.5583317883233626E-2</v>
      </c>
      <c r="BK72">
        <f t="shared" si="46"/>
        <v>1.7189488884662854E-3</v>
      </c>
      <c r="BL72">
        <f t="shared" si="47"/>
        <v>8.4322932116030801E-4</v>
      </c>
      <c r="BM72">
        <f t="shared" si="48"/>
        <v>3.548251663203309E-4</v>
      </c>
      <c r="BN72">
        <f t="shared" si="49"/>
        <v>3.4838053276021617E-4</v>
      </c>
      <c r="BO72">
        <f t="shared" si="50"/>
        <v>1.0000000000000004</v>
      </c>
      <c r="BP72" s="68">
        <f>(1.5-SUMPRODUCT(BC72:BN72,'Molar Masses'!$B$6:$M$6)) * 2</f>
        <v>2.5105795852285784E-2</v>
      </c>
      <c r="BR72">
        <f t="shared" si="27"/>
        <v>0.43533380472803113</v>
      </c>
      <c r="BS72">
        <f t="shared" si="28"/>
        <v>3.4029885144325395E-2</v>
      </c>
      <c r="BT72">
        <f t="shared" si="29"/>
        <v>1.3818530226480363E-2</v>
      </c>
      <c r="BU72">
        <f t="shared" si="30"/>
        <v>1.686458642320616E-3</v>
      </c>
      <c r="BV72">
        <f t="shared" si="31"/>
        <v>0.10216142263866478</v>
      </c>
      <c r="BW72">
        <f t="shared" si="32"/>
        <v>8.3564759157451762E-2</v>
      </c>
      <c r="BY72">
        <f t="shared" si="33"/>
        <v>3.0917122611264752E-2</v>
      </c>
      <c r="BZ72">
        <f t="shared" si="34"/>
        <v>1.0688206362899757</v>
      </c>
      <c r="CB72">
        <f t="shared" si="35"/>
        <v>5.5466794828330307E-2</v>
      </c>
      <c r="CC72">
        <f t="shared" si="36"/>
        <v>0.12573908284355595</v>
      </c>
    </row>
    <row r="73" spans="1:81" x14ac:dyDescent="0.2">
      <c r="A73" s="24" t="s">
        <v>149</v>
      </c>
      <c r="B73" t="s">
        <v>100</v>
      </c>
      <c r="D73" t="s">
        <v>172</v>
      </c>
      <c r="I73" t="s">
        <v>1614</v>
      </c>
      <c r="J73" s="28">
        <v>44013</v>
      </c>
      <c r="K73" s="27">
        <v>0.583291</v>
      </c>
      <c r="L73">
        <v>16.19042</v>
      </c>
      <c r="M73">
        <v>51.788150000000002</v>
      </c>
      <c r="N73">
        <v>22.306629999999998</v>
      </c>
      <c r="O73">
        <v>0.62213499999999999</v>
      </c>
      <c r="P73">
        <v>3.2144819999999998</v>
      </c>
      <c r="R73">
        <v>4.7756550000000004</v>
      </c>
      <c r="S73">
        <v>0.22609799999999999</v>
      </c>
      <c r="T73">
        <v>0.568357</v>
      </c>
      <c r="U73">
        <v>7.6414999999999997E-2</v>
      </c>
      <c r="V73">
        <v>9.5756999999999995E-2</v>
      </c>
      <c r="W73">
        <v>100.4474</v>
      </c>
      <c r="X73">
        <v>89.978312066466444</v>
      </c>
      <c r="Y73" s="10">
        <f t="shared" si="26"/>
        <v>8.0367560096366155</v>
      </c>
      <c r="AJ73">
        <v>0</v>
      </c>
      <c r="AN73">
        <f>K73/'Molar Masses'!B$3*'Molar Masses'!B$4</f>
        <v>1.8822232196936572E-2</v>
      </c>
      <c r="AO73">
        <f>L73/'Molar Masses'!C$3*'Molar Masses'!C$4</f>
        <v>0.40170353609035242</v>
      </c>
      <c r="AP73">
        <f>M73/'Molar Masses'!D$3*'Molar Masses'!D$4</f>
        <v>0.86192482894866052</v>
      </c>
      <c r="AQ73">
        <f>N73/'Molar Masses'!E$3*'Molar Masses'!E$4</f>
        <v>0.39776869937980791</v>
      </c>
      <c r="AR73">
        <f>O73/'Molar Masses'!F$3*'Molar Masses'!F$4</f>
        <v>8.186525429304559E-3</v>
      </c>
      <c r="AS73">
        <f>P73/'Molar Masses'!G$3*'Molar Masses'!G$4</f>
        <v>4.4741030865847138E-2</v>
      </c>
      <c r="AT73">
        <f>Q73/'Molar Masses'!H$3*'Molar Masses'!H$4</f>
        <v>0</v>
      </c>
      <c r="AU73">
        <f>R73/'Molar Masses'!I$3*'Molar Masses'!I$4</f>
        <v>9.3675854206616477E-2</v>
      </c>
      <c r="AV73">
        <f>S73/'Molar Masses'!J$3*'Molar Masses'!J$4</f>
        <v>3.1858249964773848E-3</v>
      </c>
      <c r="AW73">
        <f>T73/'Molar Masses'!K$3*'Molar Masses'!K$4</f>
        <v>7.1163824405879846E-3</v>
      </c>
      <c r="AX73">
        <f>U73/'Molar Masses'!L$3*'Molar Masses'!L$4</f>
        <v>1.0772173775751579E-3</v>
      </c>
      <c r="AY73">
        <f>V73/'Molar Masses'!M$3*'Molar Masses'!M$4</f>
        <v>1.2820111175374331E-3</v>
      </c>
      <c r="AZ73">
        <f t="shared" si="37"/>
        <v>1.8394841430497035</v>
      </c>
      <c r="BC73">
        <f t="shared" si="38"/>
        <v>1.0232342729375727E-2</v>
      </c>
      <c r="BD73">
        <f t="shared" si="39"/>
        <v>0.21837836309062342</v>
      </c>
      <c r="BE73">
        <f t="shared" si="40"/>
        <v>0.46856877359087462</v>
      </c>
      <c r="BF73">
        <f t="shared" si="41"/>
        <v>0.21623926516721273</v>
      </c>
      <c r="BG73">
        <f t="shared" si="42"/>
        <v>4.4504463168309879E-3</v>
      </c>
      <c r="BH73">
        <f t="shared" si="43"/>
        <v>2.4322596655641963E-2</v>
      </c>
      <c r="BI73">
        <f t="shared" si="44"/>
        <v>0</v>
      </c>
      <c r="BJ73">
        <f t="shared" si="45"/>
        <v>5.0925067530786169E-2</v>
      </c>
      <c r="BK73">
        <f t="shared" si="46"/>
        <v>1.7319121822901751E-3</v>
      </c>
      <c r="BL73">
        <f t="shared" si="47"/>
        <v>3.868683765215636E-3</v>
      </c>
      <c r="BM73">
        <f t="shared" si="48"/>
        <v>5.8560840638138139E-4</v>
      </c>
      <c r="BN73">
        <f t="shared" si="49"/>
        <v>6.9694056476723467E-4</v>
      </c>
      <c r="BO73">
        <f t="shared" si="50"/>
        <v>1</v>
      </c>
      <c r="BP73" s="68">
        <f>(1.5-SUMPRODUCT(BC73:BN73,'Molar Masses'!$B$6:$M$6)) * 2</f>
        <v>4.7861776227073882E-3</v>
      </c>
      <c r="BR73">
        <f t="shared" si="27"/>
        <v>0.46856877359087462</v>
      </c>
      <c r="BS73">
        <f t="shared" si="28"/>
        <v>1.4252455477074093E-2</v>
      </c>
      <c r="BT73">
        <f t="shared" si="29"/>
        <v>4.4504463168309879E-3</v>
      </c>
      <c r="BU73">
        <f t="shared" si="30"/>
        <v>7.737367530431272E-3</v>
      </c>
      <c r="BV73">
        <f t="shared" si="31"/>
        <v>5.341370971452182E-2</v>
      </c>
      <c r="BW73">
        <f t="shared" si="32"/>
        <v>4.0692724801410445E-2</v>
      </c>
      <c r="BY73">
        <f t="shared" si="33"/>
        <v>1.949384112166079E-2</v>
      </c>
      <c r="BZ73">
        <f t="shared" si="34"/>
        <v>1.0488687065997737</v>
      </c>
      <c r="CB73">
        <f t="shared" si="35"/>
        <v>4.7319540794144382E-2</v>
      </c>
      <c r="CC73">
        <f t="shared" si="36"/>
        <v>0.20092938950331055</v>
      </c>
    </row>
    <row r="74" spans="1:81" x14ac:dyDescent="0.2">
      <c r="A74" s="24" t="s">
        <v>150</v>
      </c>
      <c r="B74" t="s">
        <v>100</v>
      </c>
      <c r="D74" t="s">
        <v>172</v>
      </c>
      <c r="I74" t="s">
        <v>1614</v>
      </c>
      <c r="J74" s="28">
        <v>44013</v>
      </c>
      <c r="K74" s="27">
        <v>0.51073599999999997</v>
      </c>
      <c r="L74">
        <v>16.66675</v>
      </c>
      <c r="M74">
        <v>52.346209999999999</v>
      </c>
      <c r="N74">
        <v>22.50028</v>
      </c>
      <c r="O74">
        <v>0.58977800000000002</v>
      </c>
      <c r="P74">
        <v>3.0296669999999999</v>
      </c>
      <c r="R74">
        <v>4.0954969999999999</v>
      </c>
      <c r="S74">
        <v>0.23183500000000001</v>
      </c>
      <c r="T74">
        <v>0.32199899999999998</v>
      </c>
      <c r="U74">
        <v>9.1954999999999995E-2</v>
      </c>
      <c r="V74">
        <v>5.0044999999999999E-2</v>
      </c>
      <c r="W74">
        <v>100.4348</v>
      </c>
      <c r="X74">
        <v>90.746153702504557</v>
      </c>
      <c r="Y74" s="10">
        <f t="shared" si="26"/>
        <v>8.8094094564697443</v>
      </c>
      <c r="AJ74">
        <v>5.0000000000000728</v>
      </c>
      <c r="AN74">
        <f>K74/'Molar Masses'!B$3*'Molar Masses'!B$4</f>
        <v>1.6480953046308953E-2</v>
      </c>
      <c r="AO74">
        <f>L74/'Molar Masses'!C$3*'Molar Masses'!C$4</f>
        <v>0.41352184873115588</v>
      </c>
      <c r="AP74">
        <f>M74/'Molar Masses'!D$3*'Molar Masses'!D$4</f>
        <v>0.87121277937830677</v>
      </c>
      <c r="AQ74">
        <f>N74/'Molar Masses'!E$3*'Molar Masses'!E$4</f>
        <v>0.40122183903536773</v>
      </c>
      <c r="AR74">
        <f>O74/'Molar Masses'!F$3*'Molar Masses'!F$4</f>
        <v>7.7607474175932622E-3</v>
      </c>
      <c r="AS74">
        <f>P74/'Molar Masses'!G$3*'Molar Masses'!G$4</f>
        <v>4.216866815873864E-2</v>
      </c>
      <c r="AT74">
        <f>Q74/'Molar Masses'!H$3*'Molar Masses'!H$4</f>
        <v>0</v>
      </c>
      <c r="AU74">
        <f>R74/'Molar Masses'!I$3*'Molar Masses'!I$4</f>
        <v>8.033435829758119E-2</v>
      </c>
      <c r="AV74">
        <f>S74/'Molar Masses'!J$3*'Molar Masses'!J$4</f>
        <v>3.2666619698464142E-3</v>
      </c>
      <c r="AW74">
        <f>T74/'Molar Masses'!K$3*'Molar Masses'!K$4</f>
        <v>4.031740665614905E-3</v>
      </c>
      <c r="AX74">
        <f>U74/'Molar Masses'!L$3*'Molar Masses'!L$4</f>
        <v>1.2962837656863657E-3</v>
      </c>
      <c r="AY74">
        <f>V74/'Molar Masses'!M$3*'Molar Masses'!M$4</f>
        <v>6.7001103185313708E-4</v>
      </c>
      <c r="AZ74">
        <f t="shared" si="37"/>
        <v>1.8419658914980535</v>
      </c>
      <c r="BC74">
        <f t="shared" si="38"/>
        <v>8.9474800387889641E-3</v>
      </c>
      <c r="BD74">
        <f t="shared" si="39"/>
        <v>0.22450027475527382</v>
      </c>
      <c r="BE74">
        <f t="shared" si="40"/>
        <v>0.47297986537077386</v>
      </c>
      <c r="BF74">
        <f t="shared" si="41"/>
        <v>0.21782262141078942</v>
      </c>
      <c r="BG74">
        <f t="shared" si="42"/>
        <v>4.2132959428914938E-3</v>
      </c>
      <c r="BH74">
        <f t="shared" si="43"/>
        <v>2.2893294796269687E-2</v>
      </c>
      <c r="BI74">
        <f t="shared" si="44"/>
        <v>0</v>
      </c>
      <c r="BJ74">
        <f t="shared" si="45"/>
        <v>4.3613379959086006E-2</v>
      </c>
      <c r="BK74">
        <f t="shared" si="46"/>
        <v>1.7734649620410011E-3</v>
      </c>
      <c r="BL74">
        <f t="shared" si="47"/>
        <v>2.1888248225573432E-3</v>
      </c>
      <c r="BM74">
        <f t="shared" si="48"/>
        <v>7.0375014633528878E-4</v>
      </c>
      <c r="BN74">
        <f t="shared" si="49"/>
        <v>3.6374779519300621E-4</v>
      </c>
      <c r="BO74">
        <f t="shared" si="50"/>
        <v>0.99999999999999989</v>
      </c>
      <c r="BP74" s="68">
        <f>(1.5-SUMPRODUCT(BC74:BN74,'Molar Masses'!$B$6:$M$6)) * 2</f>
        <v>5.4630288640260538E-3</v>
      </c>
      <c r="BR74">
        <f t="shared" si="27"/>
        <v>0.47297986537077386</v>
      </c>
      <c r="BS74">
        <f t="shared" si="28"/>
        <v>1.3037477166145429E-2</v>
      </c>
      <c r="BT74">
        <f t="shared" si="29"/>
        <v>4.2132959428914938E-3</v>
      </c>
      <c r="BU74">
        <f t="shared" si="30"/>
        <v>4.3776496451146864E-3</v>
      </c>
      <c r="BV74">
        <f t="shared" si="31"/>
        <v>4.3728387237799017E-2</v>
      </c>
      <c r="BW74">
        <f t="shared" si="32"/>
        <v>3.466589992029704E-2</v>
      </c>
      <c r="BY74">
        <f t="shared" si="33"/>
        <v>1.6593245329859861E-2</v>
      </c>
      <c r="BZ74">
        <f t="shared" si="34"/>
        <v>1.0026369723883106</v>
      </c>
      <c r="CB74">
        <f t="shared" si="35"/>
        <v>4.1076909188026915E-2</v>
      </c>
      <c r="CC74">
        <f t="shared" si="36"/>
        <v>0.20515447431918032</v>
      </c>
    </row>
    <row r="75" spans="1:81" x14ac:dyDescent="0.2">
      <c r="A75" s="24" t="s">
        <v>151</v>
      </c>
      <c r="B75" t="s">
        <v>100</v>
      </c>
      <c r="D75" t="s">
        <v>172</v>
      </c>
      <c r="I75" t="s">
        <v>1614</v>
      </c>
      <c r="J75" s="28">
        <v>44013</v>
      </c>
      <c r="K75" s="27">
        <v>0.52045300000000005</v>
      </c>
      <c r="L75">
        <v>16.393260000000001</v>
      </c>
      <c r="M75">
        <v>52.300829999999998</v>
      </c>
      <c r="N75">
        <v>22.206579999999999</v>
      </c>
      <c r="O75">
        <v>0.55598599999999998</v>
      </c>
      <c r="P75">
        <v>3.1045379999999998</v>
      </c>
      <c r="R75">
        <v>4.1076730000000001</v>
      </c>
      <c r="S75">
        <v>0.229408</v>
      </c>
      <c r="T75">
        <v>0.322465</v>
      </c>
      <c r="U75">
        <v>9.5001000000000002E-2</v>
      </c>
      <c r="V75">
        <v>7.8828999999999996E-2</v>
      </c>
      <c r="W75">
        <v>99.915019999999998</v>
      </c>
      <c r="X75">
        <v>90.396430597972284</v>
      </c>
      <c r="Y75" s="10">
        <f t="shared" si="26"/>
        <v>8.3241122599790778</v>
      </c>
      <c r="AJ75">
        <v>9.9729267036630773</v>
      </c>
      <c r="AN75">
        <f>K75/'Molar Masses'!B$3*'Molar Masses'!B$4</f>
        <v>1.6794511167825717E-2</v>
      </c>
      <c r="AO75">
        <f>L75/'Molar Masses'!C$3*'Molar Masses'!C$4</f>
        <v>0.40673623723464436</v>
      </c>
      <c r="AP75">
        <f>M75/'Molar Masses'!D$3*'Molar Masses'!D$4</f>
        <v>0.87045750720238069</v>
      </c>
      <c r="AQ75">
        <f>N75/'Molar Masses'!E$3*'Molar Masses'!E$4</f>
        <v>0.39598462180408489</v>
      </c>
      <c r="AR75">
        <f>O75/'Molar Masses'!F$3*'Molar Masses'!F$4</f>
        <v>7.3160865846437261E-3</v>
      </c>
      <c r="AS75">
        <f>P75/'Molar Masses'!G$3*'Molar Masses'!G$4</f>
        <v>4.3210766301443077E-2</v>
      </c>
      <c r="AT75">
        <f>Q75/'Molar Masses'!H$3*'Molar Masses'!H$4</f>
        <v>0</v>
      </c>
      <c r="AU75">
        <f>R75/'Molar Masses'!I$3*'Molar Masses'!I$4</f>
        <v>8.057319405954888E-2</v>
      </c>
      <c r="AV75">
        <f>S75/'Molar Masses'!J$3*'Molar Masses'!J$4</f>
        <v>3.232464421586586E-3</v>
      </c>
      <c r="AW75">
        <f>T75/'Molar Masses'!K$3*'Molar Masses'!K$4</f>
        <v>4.0375754388600905E-3</v>
      </c>
      <c r="AX75">
        <f>U75/'Molar Masses'!L$3*'Molar Masses'!L$4</f>
        <v>1.3392230332659502E-3</v>
      </c>
      <c r="AY75">
        <f>V75/'Molar Masses'!M$3*'Molar Masses'!M$4</f>
        <v>1.0553761540603645E-3</v>
      </c>
      <c r="AZ75">
        <f t="shared" si="37"/>
        <v>1.8307375634023448</v>
      </c>
      <c r="BC75">
        <f t="shared" si="38"/>
        <v>9.1736311656892312E-3</v>
      </c>
      <c r="BD75">
        <f t="shared" si="39"/>
        <v>0.22217069522446628</v>
      </c>
      <c r="BE75">
        <f t="shared" si="40"/>
        <v>0.47546820724248096</v>
      </c>
      <c r="BF75">
        <f t="shared" si="41"/>
        <v>0.21629786252277741</v>
      </c>
      <c r="BG75">
        <f t="shared" si="42"/>
        <v>3.9962508722698091E-3</v>
      </c>
      <c r="BH75">
        <f t="shared" si="43"/>
        <v>2.3602927675301411E-2</v>
      </c>
      <c r="BI75">
        <f t="shared" si="44"/>
        <v>0</v>
      </c>
      <c r="BJ75">
        <f t="shared" si="45"/>
        <v>4.401132946101087E-2</v>
      </c>
      <c r="BK75">
        <f t="shared" si="46"/>
        <v>1.7656623681109125E-3</v>
      </c>
      <c r="BL75">
        <f t="shared" si="47"/>
        <v>2.2054364970566479E-3</v>
      </c>
      <c r="BM75">
        <f t="shared" si="48"/>
        <v>7.3152103285468366E-4</v>
      </c>
      <c r="BN75">
        <f t="shared" si="49"/>
        <v>5.7647593798151745E-4</v>
      </c>
      <c r="BO75">
        <f t="shared" si="50"/>
        <v>0.99999999999999967</v>
      </c>
      <c r="BP75" s="68">
        <f>(1.5-SUMPRODUCT(BC75:BN75,'Molar Masses'!$B$6:$M$6)) * 2</f>
        <v>5.2177624900107133E-4</v>
      </c>
      <c r="BR75">
        <f t="shared" si="27"/>
        <v>0.47546820724248096</v>
      </c>
      <c r="BS75">
        <f t="shared" si="28"/>
        <v>1.3215287214469268E-2</v>
      </c>
      <c r="BT75">
        <f t="shared" si="29"/>
        <v>3.9962508722698091E-3</v>
      </c>
      <c r="BU75">
        <f t="shared" si="30"/>
        <v>4.4108729941132957E-3</v>
      </c>
      <c r="BV75">
        <f t="shared" si="31"/>
        <v>4.3497926301212228E-2</v>
      </c>
      <c r="BW75">
        <f t="shared" si="32"/>
        <v>3.4837698295321642E-2</v>
      </c>
      <c r="BY75">
        <f t="shared" si="33"/>
        <v>1.9479536703491826E-2</v>
      </c>
      <c r="BZ75">
        <f t="shared" si="34"/>
        <v>0.98833475002718429</v>
      </c>
      <c r="CB75">
        <f t="shared" si="35"/>
        <v>4.2412028758366464E-2</v>
      </c>
      <c r="CC75">
        <f t="shared" si="36"/>
        <v>0.20843794718394149</v>
      </c>
    </row>
    <row r="76" spans="1:81" x14ac:dyDescent="0.2">
      <c r="A76" s="24" t="s">
        <v>152</v>
      </c>
      <c r="B76" t="s">
        <v>100</v>
      </c>
      <c r="D76" t="s">
        <v>172</v>
      </c>
      <c r="I76" t="s">
        <v>1614</v>
      </c>
      <c r="J76" s="28">
        <v>44013</v>
      </c>
      <c r="K76" s="27">
        <v>0.54144899999999996</v>
      </c>
      <c r="L76">
        <v>16.55498</v>
      </c>
      <c r="M76">
        <v>53.007280000000002</v>
      </c>
      <c r="N76">
        <v>21.858080000000001</v>
      </c>
      <c r="O76">
        <v>0.58979199999999998</v>
      </c>
      <c r="P76">
        <v>2.9459200000000001</v>
      </c>
      <c r="R76">
        <v>4.10215</v>
      </c>
      <c r="S76">
        <v>0.237091</v>
      </c>
      <c r="T76">
        <v>0.325513</v>
      </c>
      <c r="U76">
        <v>0.101051</v>
      </c>
      <c r="V76">
        <v>5.8963000000000002E-2</v>
      </c>
      <c r="W76">
        <v>100.3223</v>
      </c>
      <c r="X76">
        <v>90.923502230117649</v>
      </c>
      <c r="Y76" s="10">
        <f t="shared" si="26"/>
        <v>8.7965692813472529</v>
      </c>
      <c r="AJ76">
        <v>14.945853407324726</v>
      </c>
      <c r="AN76">
        <f>K76/'Molar Masses'!B$3*'Molar Masses'!B$4</f>
        <v>1.7472031628808105E-2</v>
      </c>
      <c r="AO76">
        <f>L76/'Molar Masses'!C$3*'Molar Masses'!C$4</f>
        <v>0.41074870237492683</v>
      </c>
      <c r="AP76">
        <f>M76/'Molar Masses'!D$3*'Molar Masses'!D$4</f>
        <v>0.88221515437477016</v>
      </c>
      <c r="AQ76">
        <f>N76/'Molar Masses'!E$3*'Molar Masses'!E$4</f>
        <v>0.3897702186542652</v>
      </c>
      <c r="AR76">
        <f>O76/'Molar Masses'!F$3*'Molar Masses'!F$4</f>
        <v>7.7609316402394886E-3</v>
      </c>
      <c r="AS76">
        <f>P76/'Molar Masses'!G$3*'Molar Masses'!G$4</f>
        <v>4.1003028683413503E-2</v>
      </c>
      <c r="AT76">
        <f>Q76/'Molar Masses'!H$3*'Molar Masses'!H$4</f>
        <v>0</v>
      </c>
      <c r="AU76">
        <f>R76/'Molar Masses'!I$3*'Molar Masses'!I$4</f>
        <v>8.0464858816994056E-2</v>
      </c>
      <c r="AV76">
        <f>S76/'Molar Masses'!J$3*'Molar Masses'!J$4</f>
        <v>3.3407214315908131E-3</v>
      </c>
      <c r="AW76">
        <f>T76/'Molar Masses'!K$3*'Molar Masses'!K$4</f>
        <v>4.0757393634337519E-3</v>
      </c>
      <c r="AX76">
        <f>U76/'Molar Masses'!L$3*'Molar Masses'!L$4</f>
        <v>1.424509497105899E-3</v>
      </c>
      <c r="AY76">
        <f>V76/'Molar Masses'!M$3*'Molar Masses'!M$4</f>
        <v>7.8940674335411176E-4</v>
      </c>
      <c r="AZ76">
        <f t="shared" si="37"/>
        <v>1.8390653032089019</v>
      </c>
      <c r="BC76">
        <f t="shared" si="38"/>
        <v>9.500495495359489E-3</v>
      </c>
      <c r="BD76">
        <f t="shared" si="39"/>
        <v>0.22334644759934844</v>
      </c>
      <c r="BE76">
        <f t="shared" si="40"/>
        <v>0.47970844365093118</v>
      </c>
      <c r="BF76">
        <f t="shared" si="41"/>
        <v>0.21193930306562403</v>
      </c>
      <c r="BG76">
        <f t="shared" si="42"/>
        <v>4.2200413583453455E-3</v>
      </c>
      <c r="BH76">
        <f t="shared" si="43"/>
        <v>2.2295580592961637E-2</v>
      </c>
      <c r="BI76">
        <f t="shared" si="44"/>
        <v>0</v>
      </c>
      <c r="BJ76">
        <f t="shared" si="45"/>
        <v>4.3753127567897974E-2</v>
      </c>
      <c r="BK76">
        <f t="shared" si="46"/>
        <v>1.8165322491603421E-3</v>
      </c>
      <c r="BL76">
        <f t="shared" si="47"/>
        <v>2.2162015434265322E-3</v>
      </c>
      <c r="BM76">
        <f t="shared" si="48"/>
        <v>7.7458342268778421E-4</v>
      </c>
      <c r="BN76">
        <f t="shared" si="49"/>
        <v>4.2924345425728581E-4</v>
      </c>
      <c r="BO76">
        <f t="shared" si="50"/>
        <v>1</v>
      </c>
      <c r="BP76" s="68">
        <f>(1.5-SUMPRODUCT(BC76:BN76,'Molar Masses'!$B$6:$M$6)) * 2</f>
        <v>-7.7715605670802823E-3</v>
      </c>
      <c r="BR76">
        <f t="shared" si="27"/>
        <v>0.47970844365093118</v>
      </c>
      <c r="BS76">
        <f t="shared" si="28"/>
        <v>1.2800093813670038E-2</v>
      </c>
      <c r="BT76">
        <f t="shared" si="29"/>
        <v>4.2200413583453455E-3</v>
      </c>
      <c r="BU76">
        <f t="shared" si="30"/>
        <v>4.4324030868530644E-3</v>
      </c>
      <c r="BV76">
        <f t="shared" si="31"/>
        <v>4.2805683269910938E-2</v>
      </c>
      <c r="BW76">
        <f t="shared" si="32"/>
        <v>3.4252632072538487E-2</v>
      </c>
      <c r="BY76">
        <f t="shared" si="33"/>
        <v>2.3461571218829157E-2</v>
      </c>
      <c r="BZ76">
        <f t="shared" si="34"/>
        <v>0.97834567833998265</v>
      </c>
      <c r="CB76">
        <f t="shared" si="35"/>
        <v>4.4826492103816132E-2</v>
      </c>
      <c r="CC76">
        <f t="shared" si="36"/>
        <v>0.21713866010186847</v>
      </c>
    </row>
    <row r="77" spans="1:81" x14ac:dyDescent="0.2">
      <c r="A77" s="24" t="s">
        <v>153</v>
      </c>
      <c r="B77" t="s">
        <v>100</v>
      </c>
      <c r="D77" t="s">
        <v>172</v>
      </c>
      <c r="I77" t="s">
        <v>1614</v>
      </c>
      <c r="J77" s="28">
        <v>44013</v>
      </c>
      <c r="K77" s="27">
        <v>0.52566299999999999</v>
      </c>
      <c r="L77">
        <v>16.565670000000001</v>
      </c>
      <c r="M77">
        <v>52.456209999999999</v>
      </c>
      <c r="N77">
        <v>22.615539999999999</v>
      </c>
      <c r="O77">
        <v>0.57208700000000001</v>
      </c>
      <c r="P77">
        <v>2.9384769999999998</v>
      </c>
      <c r="R77">
        <v>4.0605659999999997</v>
      </c>
      <c r="S77">
        <v>0.224939</v>
      </c>
      <c r="T77">
        <v>0.31528099999999998</v>
      </c>
      <c r="U77">
        <v>9.5213000000000006E-2</v>
      </c>
      <c r="V77">
        <v>3.7576999999999999E-2</v>
      </c>
      <c r="W77">
        <v>100.4072</v>
      </c>
      <c r="X77">
        <v>90.949671850822838</v>
      </c>
      <c r="Y77" s="10">
        <f t="shared" si="26"/>
        <v>8.6351423065375439</v>
      </c>
      <c r="AJ77">
        <v>20.041930329821515</v>
      </c>
      <c r="AN77">
        <f>K77/'Molar Masses'!B$3*'Molar Masses'!B$4</f>
        <v>1.6962632791073871E-2</v>
      </c>
      <c r="AO77">
        <f>L77/'Molar Masses'!C$3*'Molar Masses'!C$4</f>
        <v>0.41101393396254504</v>
      </c>
      <c r="AP77">
        <f>M77/'Molar Masses'!D$3*'Molar Masses'!D$4</f>
        <v>0.87304354049227506</v>
      </c>
      <c r="AQ77">
        <f>N77/'Molar Masses'!E$3*'Molar Masses'!E$4</f>
        <v>0.40327713919906416</v>
      </c>
      <c r="AR77">
        <f>O77/'Molar Masses'!F$3*'Molar Masses'!F$4</f>
        <v>7.5279557865649055E-3</v>
      </c>
      <c r="AS77">
        <f>P77/'Molar Masses'!G$3*'Molar Masses'!G$4</f>
        <v>4.0899432678603236E-2</v>
      </c>
      <c r="AT77">
        <f>Q77/'Molar Masses'!H$3*'Molar Masses'!H$4</f>
        <v>0</v>
      </c>
      <c r="AU77">
        <f>R77/'Molar Masses'!I$3*'Molar Masses'!I$4</f>
        <v>7.9649176628618229E-2</v>
      </c>
      <c r="AV77">
        <f>S77/'Molar Masses'!J$3*'Molar Masses'!J$4</f>
        <v>3.1694941524587853E-3</v>
      </c>
      <c r="AW77">
        <f>T77/'Molar Masses'!K$3*'Molar Masses'!K$4</f>
        <v>3.9476247714922488E-3</v>
      </c>
      <c r="AX77">
        <f>U77/'Molar Masses'!L$3*'Molar Masses'!L$4</f>
        <v>1.3422115837343914E-3</v>
      </c>
      <c r="AY77">
        <f>V77/'Molar Masses'!M$3*'Molar Masses'!M$4</f>
        <v>5.0308731229783857E-4</v>
      </c>
      <c r="AZ77">
        <f t="shared" si="37"/>
        <v>1.8413362293587276</v>
      </c>
      <c r="BC77">
        <f t="shared" si="38"/>
        <v>9.2121322117152699E-3</v>
      </c>
      <c r="BD77">
        <f t="shared" si="39"/>
        <v>0.22321503667240972</v>
      </c>
      <c r="BE77">
        <f t="shared" si="40"/>
        <v>0.47413586208333353</v>
      </c>
      <c r="BF77">
        <f t="shared" si="41"/>
        <v>0.2190133082535998</v>
      </c>
      <c r="BG77">
        <f t="shared" si="42"/>
        <v>4.0883113396332979E-3</v>
      </c>
      <c r="BH77">
        <f t="shared" si="43"/>
        <v>2.221182205970447E-2</v>
      </c>
      <c r="BI77">
        <f t="shared" si="44"/>
        <v>0</v>
      </c>
      <c r="BJ77">
        <f t="shared" si="45"/>
        <v>4.3256182851709395E-2</v>
      </c>
      <c r="BK77">
        <f t="shared" si="46"/>
        <v>1.721301140945132E-3</v>
      </c>
      <c r="BL77">
        <f t="shared" si="47"/>
        <v>2.1438913266085395E-3</v>
      </c>
      <c r="BM77">
        <f t="shared" si="48"/>
        <v>7.2893345730879161E-4</v>
      </c>
      <c r="BN77">
        <f t="shared" si="49"/>
        <v>2.732186030321285E-4</v>
      </c>
      <c r="BO77">
        <f t="shared" si="50"/>
        <v>1.0000000000000002</v>
      </c>
      <c r="BP77" s="68">
        <f>(1.5-SUMPRODUCT(BC77:BN77,'Molar Masses'!$B$6:$M$6)) * 2</f>
        <v>4.1442277776524428E-3</v>
      </c>
      <c r="BR77">
        <f t="shared" si="27"/>
        <v>0.47413586208333353</v>
      </c>
      <c r="BS77">
        <f t="shared" si="28"/>
        <v>1.2833978323571874E-2</v>
      </c>
      <c r="BT77">
        <f t="shared" si="29"/>
        <v>4.0883113396332979E-3</v>
      </c>
      <c r="BU77">
        <f t="shared" si="30"/>
        <v>4.2877826532170789E-3</v>
      </c>
      <c r="BV77">
        <f t="shared" si="31"/>
        <v>4.2818706773325867E-2</v>
      </c>
      <c r="BW77">
        <f t="shared" si="32"/>
        <v>3.4044050639994126E-2</v>
      </c>
      <c r="BY77">
        <f t="shared" si="33"/>
        <v>1.739204493504292E-2</v>
      </c>
      <c r="BZ77">
        <f t="shared" si="34"/>
        <v>0.989886391966594</v>
      </c>
      <c r="CB77">
        <f t="shared" si="35"/>
        <v>4.20619746131973E-2</v>
      </c>
      <c r="CC77">
        <f t="shared" si="36"/>
        <v>0.2129668316618748</v>
      </c>
    </row>
    <row r="78" spans="1:81" x14ac:dyDescent="0.2">
      <c r="A78" s="24" t="s">
        <v>154</v>
      </c>
      <c r="B78" t="s">
        <v>100</v>
      </c>
      <c r="D78" t="s">
        <v>172</v>
      </c>
      <c r="I78" t="s">
        <v>1614</v>
      </c>
      <c r="J78" s="28">
        <v>44013</v>
      </c>
      <c r="K78" s="27">
        <v>0.54046700000000003</v>
      </c>
      <c r="L78">
        <v>16.590440000000001</v>
      </c>
      <c r="M78">
        <v>52.44238</v>
      </c>
      <c r="N78">
        <v>22.36298</v>
      </c>
      <c r="O78">
        <v>0.56235400000000002</v>
      </c>
      <c r="P78">
        <v>3.0731030000000001</v>
      </c>
      <c r="R78">
        <v>4.072171</v>
      </c>
      <c r="S78">
        <v>0.23510900000000001</v>
      </c>
      <c r="T78">
        <v>0.32686500000000002</v>
      </c>
      <c r="U78">
        <v>7.8128000000000003E-2</v>
      </c>
      <c r="V78">
        <v>6.2625E-2</v>
      </c>
      <c r="W78">
        <v>100.3466</v>
      </c>
      <c r="X78">
        <v>90.586858283400815</v>
      </c>
      <c r="Y78" s="10">
        <f t="shared" si="26"/>
        <v>8.4785482160291448</v>
      </c>
      <c r="AJ78">
        <v>25.014857033484518</v>
      </c>
      <c r="AN78">
        <f>K78/'Molar Masses'!B$3*'Molar Masses'!B$4</f>
        <v>1.7440343445693004E-2</v>
      </c>
      <c r="AO78">
        <f>L78/'Molar Masses'!C$3*'Molar Masses'!C$4</f>
        <v>0.4116285070612638</v>
      </c>
      <c r="AP78">
        <f>M78/'Molar Masses'!D$3*'Molar Masses'!D$4</f>
        <v>0.87281336389040065</v>
      </c>
      <c r="AQ78">
        <f>N78/'Molar Masses'!E$3*'Molar Masses'!E$4</f>
        <v>0.39877352468107718</v>
      </c>
      <c r="AR78">
        <f>O78/'Molar Masses'!F$3*'Molar Masses'!F$4</f>
        <v>7.3998815711559971E-3</v>
      </c>
      <c r="AS78">
        <f>P78/'Molar Masses'!G$3*'Molar Masses'!G$4</f>
        <v>4.2773235680562981E-2</v>
      </c>
      <c r="AT78">
        <f>Q78/'Molar Masses'!H$3*'Molar Masses'!H$4</f>
        <v>0</v>
      </c>
      <c r="AU78">
        <f>R78/'Molar Masses'!I$3*'Molar Masses'!I$4</f>
        <v>7.9876812060421368E-2</v>
      </c>
      <c r="AV78">
        <f>S78/'Molar Masses'!J$3*'Molar Masses'!J$4</f>
        <v>3.312794138368325E-3</v>
      </c>
      <c r="AW78">
        <f>T78/'Molar Masses'!K$3*'Molar Masses'!K$4</f>
        <v>4.0926677184283675E-3</v>
      </c>
      <c r="AX78">
        <f>U78/'Molar Masses'!L$3*'Molar Masses'!L$4</f>
        <v>1.1013654292376096E-3</v>
      </c>
      <c r="AY78">
        <f>V78/'Molar Masses'!M$3*'Molar Masses'!M$4</f>
        <v>8.3843422659212125E-4</v>
      </c>
      <c r="AZ78">
        <f t="shared" si="37"/>
        <v>1.8400509299032015</v>
      </c>
      <c r="BC78">
        <f t="shared" si="38"/>
        <v>9.4781851753475525E-3</v>
      </c>
      <c r="BD78">
        <f t="shared" si="39"/>
        <v>0.22370495314655128</v>
      </c>
      <c r="BE78">
        <f t="shared" si="40"/>
        <v>0.47434195961973524</v>
      </c>
      <c r="BF78">
        <f t="shared" si="41"/>
        <v>0.21671874305243019</v>
      </c>
      <c r="BG78">
        <f t="shared" si="42"/>
        <v>4.0215634528905555E-3</v>
      </c>
      <c r="BH78">
        <f t="shared" si="43"/>
        <v>2.3245680315388404E-2</v>
      </c>
      <c r="BI78">
        <f t="shared" si="44"/>
        <v>0</v>
      </c>
      <c r="BJ78">
        <f t="shared" si="45"/>
        <v>4.341010934117101E-2</v>
      </c>
      <c r="BK78">
        <f t="shared" si="46"/>
        <v>1.8003817636409658E-3</v>
      </c>
      <c r="BL78">
        <f t="shared" si="47"/>
        <v>2.2242143692423055E-3</v>
      </c>
      <c r="BM78">
        <f t="shared" si="48"/>
        <v>5.9855160057746255E-4</v>
      </c>
      <c r="BN78">
        <f t="shared" si="49"/>
        <v>4.5565816302499206E-4</v>
      </c>
      <c r="BO78">
        <f t="shared" si="50"/>
        <v>1</v>
      </c>
      <c r="BP78" s="68">
        <f>(1.5-SUMPRODUCT(BC78:BN78,'Molar Masses'!$B$6:$M$6)) * 2</f>
        <v>3.5130191124079779E-3</v>
      </c>
      <c r="BR78">
        <f t="shared" si="27"/>
        <v>0.47434195961973524</v>
      </c>
      <c r="BS78">
        <f t="shared" si="28"/>
        <v>1.2730965987224147E-2</v>
      </c>
      <c r="BT78">
        <f t="shared" si="29"/>
        <v>4.0215634528905555E-3</v>
      </c>
      <c r="BU78">
        <f t="shared" si="30"/>
        <v>4.4484287384846111E-3</v>
      </c>
      <c r="BV78">
        <f t="shared" si="31"/>
        <v>4.2783293670695194E-2</v>
      </c>
      <c r="BW78">
        <f t="shared" si="32"/>
        <v>3.3931924165823454E-2</v>
      </c>
      <c r="BY78">
        <f t="shared" si="33"/>
        <v>1.7752068960906253E-2</v>
      </c>
      <c r="BZ78">
        <f t="shared" si="34"/>
        <v>0.98556060604341</v>
      </c>
      <c r="CB78">
        <f t="shared" si="35"/>
        <v>4.373495823134467E-2</v>
      </c>
      <c r="CC78">
        <f t="shared" si="36"/>
        <v>0.21834050453216097</v>
      </c>
    </row>
    <row r="79" spans="1:81" x14ac:dyDescent="0.2">
      <c r="A79" s="24" t="s">
        <v>155</v>
      </c>
      <c r="B79" t="s">
        <v>100</v>
      </c>
      <c r="D79" t="s">
        <v>172</v>
      </c>
      <c r="I79" t="s">
        <v>1614</v>
      </c>
      <c r="J79" s="28">
        <v>44013</v>
      </c>
      <c r="K79" s="27">
        <v>0.56346099999999999</v>
      </c>
      <c r="L79">
        <v>16.583130000000001</v>
      </c>
      <c r="M79">
        <v>52.14631</v>
      </c>
      <c r="N79">
        <v>22.75827</v>
      </c>
      <c r="O79">
        <v>0.584762</v>
      </c>
      <c r="P79">
        <v>3.0272839999999999</v>
      </c>
      <c r="R79">
        <v>4.119688</v>
      </c>
      <c r="S79">
        <v>0.24701100000000001</v>
      </c>
      <c r="T79">
        <v>0.316942</v>
      </c>
      <c r="U79">
        <v>8.3177000000000001E-2</v>
      </c>
      <c r="V79">
        <v>3.0165999999999998E-2</v>
      </c>
      <c r="W79">
        <v>100.4602</v>
      </c>
      <c r="X79">
        <v>90.710464722092922</v>
      </c>
      <c r="Y79" s="10">
        <f t="shared" si="26"/>
        <v>8.6941701644517533</v>
      </c>
      <c r="AJ79">
        <v>30.014857033483718</v>
      </c>
      <c r="AN79">
        <f>K79/'Molar Masses'!B$3*'Molar Masses'!B$4</f>
        <v>1.8182337419775169E-2</v>
      </c>
      <c r="AO79">
        <f>L79/'Molar Masses'!C$3*'Molar Masses'!C$4</f>
        <v>0.41144713728525917</v>
      </c>
      <c r="AP79">
        <f>M79/'Molar Masses'!D$3*'Molar Masses'!D$4</f>
        <v>0.86788578713574094</v>
      </c>
      <c r="AQ79">
        <f>N79/'Molar Masses'!E$3*'Molar Masses'!E$4</f>
        <v>0.40582228055221703</v>
      </c>
      <c r="AR79">
        <f>O79/'Molar Masses'!F$3*'Molar Masses'!F$4</f>
        <v>7.6947430752023153E-3</v>
      </c>
      <c r="AS79">
        <f>P79/'Molar Masses'!G$3*'Molar Masses'!G$4</f>
        <v>4.2135500178157842E-2</v>
      </c>
      <c r="AT79">
        <f>Q79/'Molar Masses'!H$3*'Molar Masses'!H$4</f>
        <v>0</v>
      </c>
      <c r="AU79">
        <f>R79/'Molar Masses'!I$3*'Molar Masses'!I$4</f>
        <v>8.0808871759946513E-2</v>
      </c>
      <c r="AV79">
        <f>S79/'Molar Masses'!J$3*'Molar Masses'!J$4</f>
        <v>3.4804988023108357E-3</v>
      </c>
      <c r="AW79">
        <f>T79/'Molar Masses'!K$3*'Molar Masses'!K$4</f>
        <v>3.9684221070292744E-3</v>
      </c>
      <c r="AX79">
        <f>U79/'Molar Masses'!L$3*'Molar Masses'!L$4</f>
        <v>1.1725408599694944E-3</v>
      </c>
      <c r="AY79">
        <f>V79/'Molar Masses'!M$3*'Molar Masses'!M$4</f>
        <v>4.0386757492020647E-4</v>
      </c>
      <c r="AZ79">
        <f t="shared" si="37"/>
        <v>1.8430019867505287</v>
      </c>
      <c r="BC79">
        <f t="shared" si="38"/>
        <v>9.865609234547372E-3</v>
      </c>
      <c r="BD79">
        <f t="shared" si="39"/>
        <v>0.22324834169641794</v>
      </c>
      <c r="BE79">
        <f t="shared" si="40"/>
        <v>0.47090876373169049</v>
      </c>
      <c r="BF79">
        <f t="shared" si="41"/>
        <v>0.22019633373686084</v>
      </c>
      <c r="BG79">
        <f t="shared" si="42"/>
        <v>4.1751138254436868E-3</v>
      </c>
      <c r="BH79">
        <f t="shared" si="43"/>
        <v>2.2862427974073236E-2</v>
      </c>
      <c r="BI79">
        <f t="shared" si="44"/>
        <v>0</v>
      </c>
      <c r="BJ79">
        <f t="shared" si="45"/>
        <v>4.3846329163444851E-2</v>
      </c>
      <c r="BK79">
        <f t="shared" si="46"/>
        <v>1.8884943300834112E-3</v>
      </c>
      <c r="BL79">
        <f t="shared" si="47"/>
        <v>2.1532381058504226E-3</v>
      </c>
      <c r="BM79">
        <f t="shared" si="48"/>
        <v>6.3621247746826831E-4</v>
      </c>
      <c r="BN79">
        <f t="shared" si="49"/>
        <v>2.1913572411947407E-4</v>
      </c>
      <c r="BO79">
        <f t="shared" si="50"/>
        <v>1.0000000000000002</v>
      </c>
      <c r="BP79" s="68">
        <f>(1.5-SUMPRODUCT(BC79:BN79,'Molar Masses'!$B$6:$M$6)) * 2</f>
        <v>1.0054679580326464E-2</v>
      </c>
      <c r="BR79">
        <f t="shared" si="27"/>
        <v>0.47090876373169049</v>
      </c>
      <c r="BS79">
        <f t="shared" si="28"/>
        <v>1.2749564945876474E-2</v>
      </c>
      <c r="BT79">
        <f t="shared" si="29"/>
        <v>4.1751138254436868E-3</v>
      </c>
      <c r="BU79">
        <f t="shared" si="30"/>
        <v>4.3064762117008453E-3</v>
      </c>
      <c r="BV79">
        <f t="shared" si="31"/>
        <v>4.3140485410061789E-2</v>
      </c>
      <c r="BW79">
        <f t="shared" si="32"/>
        <v>3.3980719928897479E-2</v>
      </c>
      <c r="BY79">
        <f t="shared" si="33"/>
        <v>1.4755092895135345E-2</v>
      </c>
      <c r="BZ79">
        <f t="shared" si="34"/>
        <v>0.98390187350115654</v>
      </c>
      <c r="CB79">
        <f t="shared" si="35"/>
        <v>4.4803694353680652E-2</v>
      </c>
      <c r="CC79">
        <f t="shared" si="36"/>
        <v>0.22500422322177965</v>
      </c>
    </row>
    <row r="80" spans="1:81" x14ac:dyDescent="0.2">
      <c r="A80" s="24" t="s">
        <v>156</v>
      </c>
      <c r="B80" t="s">
        <v>100</v>
      </c>
      <c r="D80" t="s">
        <v>172</v>
      </c>
      <c r="I80" t="s">
        <v>1614</v>
      </c>
      <c r="J80" s="28">
        <v>44013</v>
      </c>
      <c r="K80" s="27">
        <v>0.54300099999999996</v>
      </c>
      <c r="L80">
        <v>16.78312</v>
      </c>
      <c r="M80">
        <v>52.141039999999997</v>
      </c>
      <c r="N80">
        <v>22.23489</v>
      </c>
      <c r="O80">
        <v>0.58911500000000006</v>
      </c>
      <c r="P80">
        <v>2.9294669999999998</v>
      </c>
      <c r="R80">
        <v>4.1038839999999999</v>
      </c>
      <c r="S80">
        <v>0.22981799999999999</v>
      </c>
      <c r="T80">
        <v>0.330403</v>
      </c>
      <c r="U80">
        <v>9.0714000000000003E-2</v>
      </c>
      <c r="V80">
        <v>7.5052999999999995E-2</v>
      </c>
      <c r="W80">
        <v>100.0505</v>
      </c>
      <c r="X80">
        <v>91.081423079527241</v>
      </c>
      <c r="Y80" s="10">
        <f t="shared" si="26"/>
        <v>8.7839725595351545</v>
      </c>
      <c r="AJ80">
        <v>34.987783737146245</v>
      </c>
      <c r="AN80">
        <f>K80/'Molar Masses'!B$3*'Molar Masses'!B$4</f>
        <v>1.7522113156501224E-2</v>
      </c>
      <c r="AO80">
        <f>L80/'Molar Masses'!C$3*'Molar Masses'!C$4</f>
        <v>0.41640912654697748</v>
      </c>
      <c r="AP80">
        <f>M80/'Molar Masses'!D$3*'Molar Masses'!D$4</f>
        <v>0.86779807703509892</v>
      </c>
      <c r="AQ80">
        <f>N80/'Molar Masses'!E$3*'Molar Masses'!E$4</f>
        <v>0.39648944175579626</v>
      </c>
      <c r="AR80">
        <f>O80/'Molar Masses'!F$3*'Molar Masses'!F$4</f>
        <v>7.7520231594183833E-3</v>
      </c>
      <c r="AS80">
        <f>P80/'Molar Masses'!G$3*'Molar Masses'!G$4</f>
        <v>4.077402625601282E-2</v>
      </c>
      <c r="AT80">
        <f>Q80/'Molar Masses'!H$3*'Molar Masses'!H$4</f>
        <v>0</v>
      </c>
      <c r="AU80">
        <f>R80/'Molar Masses'!I$3*'Molar Masses'!I$4</f>
        <v>8.0498871728562058E-2</v>
      </c>
      <c r="AV80">
        <f>S80/'Molar Masses'!J$3*'Molar Masses'!J$4</f>
        <v>3.2382415104973933E-3</v>
      </c>
      <c r="AW80">
        <f>T80/'Molar Masses'!K$3*'Molar Masses'!K$4</f>
        <v>4.1369669195903142E-3</v>
      </c>
      <c r="AX80">
        <f>U80/'Molar Masses'!L$3*'Molar Masses'!L$4</f>
        <v>1.2787894678970473E-3</v>
      </c>
      <c r="AY80">
        <f>V80/'Molar Masses'!M$3*'Molar Masses'!M$4</f>
        <v>1.0048224192961033E-3</v>
      </c>
      <c r="AZ80">
        <f t="shared" si="37"/>
        <v>1.8369024999556476</v>
      </c>
      <c r="BC80">
        <f t="shared" si="38"/>
        <v>9.5389456745386871E-3</v>
      </c>
      <c r="BD80">
        <f t="shared" si="39"/>
        <v>0.22669092483516778</v>
      </c>
      <c r="BE80">
        <f t="shared" si="40"/>
        <v>0.47242468070899357</v>
      </c>
      <c r="BF80">
        <f t="shared" si="41"/>
        <v>0.21584675385077301</v>
      </c>
      <c r="BG80">
        <f t="shared" si="42"/>
        <v>4.2201603839101733E-3</v>
      </c>
      <c r="BH80">
        <f t="shared" si="43"/>
        <v>2.219716411567697E-2</v>
      </c>
      <c r="BI80">
        <f t="shared" si="44"/>
        <v>0</v>
      </c>
      <c r="BJ80">
        <f t="shared" si="45"/>
        <v>4.3823159765151234E-2</v>
      </c>
      <c r="BK80">
        <f t="shared" si="46"/>
        <v>1.7628815413858827E-3</v>
      </c>
      <c r="BL80">
        <f t="shared" si="47"/>
        <v>2.2521428979982347E-3</v>
      </c>
      <c r="BM80">
        <f t="shared" si="48"/>
        <v>6.9616621890814781E-4</v>
      </c>
      <c r="BN80">
        <f t="shared" si="49"/>
        <v>5.4702000749651378E-4</v>
      </c>
      <c r="BO80">
        <f t="shared" si="50"/>
        <v>1.0000000000000002</v>
      </c>
      <c r="BP80" s="68">
        <f>(1.5-SUMPRODUCT(BC80:BN80,'Molar Masses'!$B$6:$M$6)) * 2</f>
        <v>6.8533336873350947E-3</v>
      </c>
      <c r="BR80">
        <f t="shared" si="27"/>
        <v>0.47242468070899357</v>
      </c>
      <c r="BS80">
        <f t="shared" si="28"/>
        <v>1.2779883955352952E-2</v>
      </c>
      <c r="BT80">
        <f t="shared" si="29"/>
        <v>4.2201603839101733E-3</v>
      </c>
      <c r="BU80">
        <f t="shared" si="30"/>
        <v>4.5042857959964695E-3</v>
      </c>
      <c r="BV80">
        <f t="shared" si="31"/>
        <v>4.3537289090396003E-2</v>
      </c>
      <c r="BW80">
        <f t="shared" si="32"/>
        <v>3.4284214090612546E-2</v>
      </c>
      <c r="BY80">
        <f t="shared" si="33"/>
        <v>1.6247840474144806E-2</v>
      </c>
      <c r="BZ80">
        <f t="shared" si="34"/>
        <v>0.99347672152607858</v>
      </c>
      <c r="CB80">
        <f t="shared" si="35"/>
        <v>4.4193139365595907E-2</v>
      </c>
      <c r="CC80">
        <f t="shared" si="36"/>
        <v>0.21766905274877474</v>
      </c>
    </row>
    <row r="81" spans="1:81" x14ac:dyDescent="0.2">
      <c r="A81" s="24" t="s">
        <v>157</v>
      </c>
      <c r="B81" t="s">
        <v>100</v>
      </c>
      <c r="D81" t="s">
        <v>172</v>
      </c>
      <c r="I81" t="s">
        <v>1614</v>
      </c>
      <c r="J81" s="28">
        <v>44013</v>
      </c>
      <c r="K81" s="27">
        <v>0.56676300000000002</v>
      </c>
      <c r="L81">
        <v>16.506779999999999</v>
      </c>
      <c r="M81">
        <v>52.54318</v>
      </c>
      <c r="N81">
        <v>22.204650000000001</v>
      </c>
      <c r="O81">
        <v>0.58299599999999996</v>
      </c>
      <c r="P81">
        <v>2.9140600000000001</v>
      </c>
      <c r="R81">
        <v>4.116746</v>
      </c>
      <c r="S81">
        <v>0.24159</v>
      </c>
      <c r="T81">
        <v>0.32521099999999997</v>
      </c>
      <c r="U81">
        <v>9.3078999999999995E-2</v>
      </c>
      <c r="V81">
        <v>6.4767000000000005E-2</v>
      </c>
      <c r="W81">
        <v>100.1598</v>
      </c>
      <c r="X81">
        <v>90.98896479457764</v>
      </c>
      <c r="Y81" s="10">
        <f t="shared" si="26"/>
        <v>8.6758485150698412</v>
      </c>
      <c r="AJ81">
        <v>39.987783737146316</v>
      </c>
      <c r="AN81">
        <f>K81/'Molar Masses'!B$3*'Molar Masses'!B$4</f>
        <v>1.8288889742225343E-2</v>
      </c>
      <c r="AO81">
        <f>L81/'Molar Masses'!C$3*'Molar Masses'!C$4</f>
        <v>0.40955280316789233</v>
      </c>
      <c r="AP81">
        <f>M81/'Molar Masses'!D$3*'Molar Masses'!D$4</f>
        <v>0.87449100680210967</v>
      </c>
      <c r="AQ81">
        <f>N81/'Molar Masses'!E$3*'Molar Masses'!E$4</f>
        <v>0.39595020631461825</v>
      </c>
      <c r="AR81">
        <f>O81/'Molar Masses'!F$3*'Molar Masses'!F$4</f>
        <v>7.6715047042568577E-3</v>
      </c>
      <c r="AS81">
        <f>P81/'Molar Masses'!G$3*'Molar Masses'!G$4</f>
        <v>4.05595826652414E-2</v>
      </c>
      <c r="AT81">
        <f>Q81/'Molar Masses'!H$3*'Molar Masses'!H$4</f>
        <v>0</v>
      </c>
      <c r="AU81">
        <f>R81/'Molar Masses'!I$3*'Molar Masses'!I$4</f>
        <v>8.0751163578958604E-2</v>
      </c>
      <c r="AV81">
        <f>S81/'Molar Masses'!J$3*'Molar Masses'!J$4</f>
        <v>3.4041144145413554E-3</v>
      </c>
      <c r="AW81">
        <f>T81/'Molar Masses'!K$3*'Molar Masses'!K$4</f>
        <v>4.0719580296997467E-3</v>
      </c>
      <c r="AX81">
        <f>U81/'Molar Masses'!L$3*'Molar Masses'!L$4</f>
        <v>1.3121287219435727E-3</v>
      </c>
      <c r="AY81">
        <f>V81/'Molar Masses'!M$3*'Molar Masses'!M$4</f>
        <v>8.6711168948011054E-4</v>
      </c>
      <c r="AZ81">
        <f t="shared" si="37"/>
        <v>1.8369204698309671</v>
      </c>
      <c r="BC81">
        <f t="shared" si="38"/>
        <v>9.9562773906636693E-3</v>
      </c>
      <c r="BD81">
        <f t="shared" si="39"/>
        <v>0.22295619755687041</v>
      </c>
      <c r="BE81">
        <f t="shared" si="40"/>
        <v>0.47606361906489075</v>
      </c>
      <c r="BF81">
        <f t="shared" si="41"/>
        <v>0.21555108825754088</v>
      </c>
      <c r="BG81">
        <f t="shared" si="42"/>
        <v>4.1762857076565688E-3</v>
      </c>
      <c r="BH81">
        <f t="shared" si="43"/>
        <v>2.2080206155563002E-2</v>
      </c>
      <c r="BI81">
        <f t="shared" si="44"/>
        <v>0</v>
      </c>
      <c r="BJ81">
        <f t="shared" si="45"/>
        <v>4.3960076064909495E-2</v>
      </c>
      <c r="BK81">
        <f t="shared" si="46"/>
        <v>1.8531637435858074E-3</v>
      </c>
      <c r="BL81">
        <f t="shared" si="47"/>
        <v>2.2167307167492377E-3</v>
      </c>
      <c r="BM81">
        <f t="shared" si="48"/>
        <v>7.1430894450444794E-4</v>
      </c>
      <c r="BN81">
        <f t="shared" si="49"/>
        <v>4.7204639706579236E-4</v>
      </c>
      <c r="BO81">
        <f t="shared" si="50"/>
        <v>1</v>
      </c>
      <c r="BP81" s="68">
        <f>(1.5-SUMPRODUCT(BC81:BN81,'Molar Masses'!$B$6:$M$6)) * 2</f>
        <v>-3.002751759400013E-4</v>
      </c>
      <c r="BR81">
        <f t="shared" si="27"/>
        <v>0.47606361906489075</v>
      </c>
      <c r="BS81">
        <f t="shared" si="28"/>
        <v>1.269702576654539E-2</v>
      </c>
      <c r="BT81">
        <f t="shared" si="29"/>
        <v>4.1762857076565688E-3</v>
      </c>
      <c r="BU81">
        <f t="shared" si="30"/>
        <v>4.4334614334984755E-3</v>
      </c>
      <c r="BV81">
        <f t="shared" si="31"/>
        <v>4.2838844554451472E-2</v>
      </c>
      <c r="BW81">
        <f t="shared" si="32"/>
        <v>3.4003798674245828E-2</v>
      </c>
      <c r="BY81">
        <f t="shared" si="33"/>
        <v>2.0023695129800248E-2</v>
      </c>
      <c r="BZ81">
        <f t="shared" si="34"/>
        <v>0.97449432278500925</v>
      </c>
      <c r="CB81">
        <f t="shared" si="35"/>
        <v>4.6189872995528042E-2</v>
      </c>
      <c r="CC81">
        <f t="shared" si="36"/>
        <v>0.22648453510323033</v>
      </c>
    </row>
    <row r="82" spans="1:81" x14ac:dyDescent="0.2">
      <c r="A82" s="24" t="s">
        <v>158</v>
      </c>
      <c r="B82" t="s">
        <v>100</v>
      </c>
      <c r="D82" t="s">
        <v>172</v>
      </c>
      <c r="I82" t="s">
        <v>1614</v>
      </c>
      <c r="J82" s="28">
        <v>44013</v>
      </c>
      <c r="K82" s="27">
        <v>0.53329499999999996</v>
      </c>
      <c r="L82">
        <v>16.495750000000001</v>
      </c>
      <c r="M82">
        <v>52.879060000000003</v>
      </c>
      <c r="N82">
        <v>22.1204</v>
      </c>
      <c r="O82">
        <v>0.55876300000000001</v>
      </c>
      <c r="P82">
        <v>3.0535109999999999</v>
      </c>
      <c r="R82">
        <v>4.0979619999999999</v>
      </c>
      <c r="S82">
        <v>0.23325100000000001</v>
      </c>
      <c r="T82">
        <v>0.32441300000000001</v>
      </c>
      <c r="U82">
        <v>0.100011</v>
      </c>
      <c r="V82">
        <v>6.5432000000000004E-2</v>
      </c>
      <c r="W82">
        <v>100.4619</v>
      </c>
      <c r="X82">
        <v>90.592592826710188</v>
      </c>
      <c r="Y82" s="10">
        <f t="shared" si="26"/>
        <v>8.3803676198237245</v>
      </c>
      <c r="AJ82">
        <v>44.960710440809322</v>
      </c>
      <c r="AN82">
        <f>K82/'Molar Masses'!B$3*'Molar Masses'!B$4</f>
        <v>1.7208909994265793E-2</v>
      </c>
      <c r="AO82">
        <f>L82/'Molar Masses'!C$3*'Molar Masses'!C$4</f>
        <v>0.40927913577673902</v>
      </c>
      <c r="AP82">
        <f>M82/'Molar Masses'!D$3*'Molar Masses'!D$4</f>
        <v>0.88008115264719744</v>
      </c>
      <c r="AQ82">
        <f>N82/'Molar Masses'!E$3*'Molar Masses'!E$4</f>
        <v>0.39444787212416682</v>
      </c>
      <c r="AR82">
        <f>O82/'Molar Masses'!F$3*'Molar Masses'!F$4</f>
        <v>7.3526284623988414E-3</v>
      </c>
      <c r="AS82">
        <f>P82/'Molar Masses'!G$3*'Molar Masses'!G$4</f>
        <v>4.2500542824692678E-2</v>
      </c>
      <c r="AT82">
        <f>Q82/'Molar Masses'!H$3*'Molar Masses'!H$4</f>
        <v>0</v>
      </c>
      <c r="AU82">
        <f>R82/'Molar Masses'!I$3*'Molar Masses'!I$4</f>
        <v>8.0382709985594533E-2</v>
      </c>
      <c r="AV82">
        <f>S82/'Molar Masses'!J$3*'Molar Masses'!J$4</f>
        <v>3.2866140622798369E-3</v>
      </c>
      <c r="AW82">
        <f>T82/'Molar Masses'!K$3*'Molar Masses'!K$4</f>
        <v>4.0619662935416825E-3</v>
      </c>
      <c r="AX82">
        <f>U82/'Molar Masses'!L$3*'Molar Masses'!L$4</f>
        <v>1.409848683487131E-3</v>
      </c>
      <c r="AY82">
        <f>V82/'Molar Masses'!M$3*'Molar Masses'!M$4</f>
        <v>8.7601482338324444E-4</v>
      </c>
      <c r="AZ82">
        <f t="shared" si="37"/>
        <v>1.840887395677747</v>
      </c>
      <c r="BC82">
        <f t="shared" si="38"/>
        <v>9.3481600420921487E-3</v>
      </c>
      <c r="BD82">
        <f t="shared" si="39"/>
        <v>0.22232708895595296</v>
      </c>
      <c r="BE82">
        <f t="shared" si="40"/>
        <v>0.47807440841496118</v>
      </c>
      <c r="BF82">
        <f t="shared" si="41"/>
        <v>0.21427050511090368</v>
      </c>
      <c r="BG82">
        <f t="shared" si="42"/>
        <v>3.9940674696682761E-3</v>
      </c>
      <c r="BH82">
        <f t="shared" si="43"/>
        <v>2.3086986702435183E-2</v>
      </c>
      <c r="BI82">
        <f t="shared" si="44"/>
        <v>0</v>
      </c>
      <c r="BJ82">
        <f t="shared" si="45"/>
        <v>4.3665196564616912E-2</v>
      </c>
      <c r="BK82">
        <f t="shared" si="46"/>
        <v>1.7853422593888891E-3</v>
      </c>
      <c r="BL82">
        <f t="shared" si="47"/>
        <v>2.2065262128899612E-3</v>
      </c>
      <c r="BM82">
        <f t="shared" si="48"/>
        <v>7.6585275492533679E-4</v>
      </c>
      <c r="BN82">
        <f t="shared" si="49"/>
        <v>4.758655121655217E-4</v>
      </c>
      <c r="BO82">
        <f t="shared" si="50"/>
        <v>0.99999999999999989</v>
      </c>
      <c r="BP82" s="68">
        <f>(1.5-SUMPRODUCT(BC82:BN82,'Molar Masses'!$B$6:$M$6)) * 2</f>
        <v>-4.2290000260623017E-3</v>
      </c>
      <c r="BR82">
        <f t="shared" si="27"/>
        <v>0.47807440841496118</v>
      </c>
      <c r="BS82">
        <f t="shared" si="28"/>
        <v>1.2954958313538283E-2</v>
      </c>
      <c r="BT82">
        <f t="shared" si="29"/>
        <v>3.9940674696682761E-3</v>
      </c>
      <c r="BU82">
        <f t="shared" si="30"/>
        <v>4.4130524257799224E-3</v>
      </c>
      <c r="BV82">
        <f t="shared" si="31"/>
        <v>4.2772362014213687E-2</v>
      </c>
      <c r="BW82">
        <f t="shared" si="32"/>
        <v>3.4317036522524762E-2</v>
      </c>
      <c r="BY82">
        <f t="shared" si="33"/>
        <v>2.1739604979578095E-2</v>
      </c>
      <c r="BZ82">
        <f t="shared" si="34"/>
        <v>0.97955271885511874</v>
      </c>
      <c r="CB82">
        <f t="shared" si="35"/>
        <v>4.3627843399415431E-2</v>
      </c>
      <c r="CC82">
        <f t="shared" si="36"/>
        <v>0.21408720852220359</v>
      </c>
    </row>
    <row r="83" spans="1:81" x14ac:dyDescent="0.2">
      <c r="A83" s="24" t="s">
        <v>159</v>
      </c>
      <c r="B83" t="s">
        <v>100</v>
      </c>
      <c r="D83" t="s">
        <v>172</v>
      </c>
      <c r="I83" t="s">
        <v>1614</v>
      </c>
      <c r="J83" s="28">
        <v>44013</v>
      </c>
      <c r="K83" s="27">
        <v>0.55613699999999999</v>
      </c>
      <c r="L83">
        <v>16.357839999999999</v>
      </c>
      <c r="M83">
        <v>52.38017</v>
      </c>
      <c r="N83">
        <v>22.235720000000001</v>
      </c>
      <c r="O83">
        <v>0.58945999999999998</v>
      </c>
      <c r="P83">
        <v>2.8936009999999999</v>
      </c>
      <c r="R83">
        <v>4.086074</v>
      </c>
      <c r="S83">
        <v>0.241755</v>
      </c>
      <c r="T83">
        <v>0.32215700000000003</v>
      </c>
      <c r="U83">
        <v>8.9656E-2</v>
      </c>
      <c r="V83">
        <v>4.7044000000000002E-2</v>
      </c>
      <c r="W83">
        <v>99.799610000000001</v>
      </c>
      <c r="X83">
        <v>90.972401542269779</v>
      </c>
      <c r="Y83" s="10">
        <f t="shared" si="26"/>
        <v>8.8235917110459106</v>
      </c>
      <c r="AJ83">
        <v>50.056787363305233</v>
      </c>
      <c r="AN83">
        <f>K83/'Molar Masses'!B$3*'Molar Masses'!B$4</f>
        <v>1.7945999076460488E-2</v>
      </c>
      <c r="AO83">
        <f>L83/'Molar Masses'!C$3*'Molar Masses'!C$4</f>
        <v>0.40585742499578209</v>
      </c>
      <c r="AP83">
        <f>M83/'Molar Masses'!D$3*'Molar Masses'!D$4</f>
        <v>0.87177798526403738</v>
      </c>
      <c r="AQ83">
        <f>N83/'Molar Masses'!E$3*'Molar Masses'!E$4</f>
        <v>0.39650424219945291</v>
      </c>
      <c r="AR83">
        <f>O83/'Molar Masses'!F$3*'Molar Masses'!F$4</f>
        <v>7.7565629317718262E-3</v>
      </c>
      <c r="AS83">
        <f>P83/'Molar Masses'!G$3*'Molar Masses'!G$4</f>
        <v>4.0274822398895418E-2</v>
      </c>
      <c r="AT83">
        <f>Q83/'Molar Masses'!H$3*'Molar Masses'!H$4</f>
        <v>0</v>
      </c>
      <c r="AU83">
        <f>R83/'Molar Masses'!I$3*'Molar Masses'!I$4</f>
        <v>8.0149523426932268E-2</v>
      </c>
      <c r="AV83">
        <f>S83/'Molar Masses'!J$3*'Molar Masses'!J$4</f>
        <v>3.4064393405664364E-3</v>
      </c>
      <c r="AW83">
        <f>T83/'Molar Masses'!K$3*'Molar Masses'!K$4</f>
        <v>4.0337189792903115E-3</v>
      </c>
      <c r="AX83">
        <f>U83/'Molar Masses'!L$3*'Molar Masses'!L$4</f>
        <v>1.2638749094271852E-3</v>
      </c>
      <c r="AY83">
        <f>V83/'Molar Masses'!M$3*'Molar Masses'!M$4</f>
        <v>6.2983312983312981E-4</v>
      </c>
      <c r="AZ83">
        <f t="shared" si="37"/>
        <v>1.829600426652449</v>
      </c>
      <c r="BC83">
        <f t="shared" si="38"/>
        <v>9.8086985633773632E-3</v>
      </c>
      <c r="BD83">
        <f t="shared" si="39"/>
        <v>0.22182844903374019</v>
      </c>
      <c r="BE83">
        <f t="shared" si="40"/>
        <v>0.47648545144859672</v>
      </c>
      <c r="BF83">
        <f t="shared" si="41"/>
        <v>0.21671630396639216</v>
      </c>
      <c r="BG83">
        <f t="shared" si="42"/>
        <v>4.2394846540147113E-3</v>
      </c>
      <c r="BH83">
        <f t="shared" si="43"/>
        <v>2.2012906103539089E-2</v>
      </c>
      <c r="BI83">
        <f t="shared" si="44"/>
        <v>0</v>
      </c>
      <c r="BJ83">
        <f t="shared" si="45"/>
        <v>4.3807118898402768E-2</v>
      </c>
      <c r="BK83">
        <f t="shared" si="46"/>
        <v>1.8618487900109808E-3</v>
      </c>
      <c r="BL83">
        <f t="shared" si="47"/>
        <v>2.2046994089691238E-3</v>
      </c>
      <c r="BM83">
        <f t="shared" si="48"/>
        <v>6.9079285893021436E-4</v>
      </c>
      <c r="BN83">
        <f t="shared" si="49"/>
        <v>3.4424627402689876E-4</v>
      </c>
      <c r="BO83">
        <f t="shared" si="50"/>
        <v>1.0000000000000002</v>
      </c>
      <c r="BP83" s="68">
        <f>(1.5-SUMPRODUCT(BC83:BN83,'Molar Masses'!$B$6:$M$6)) * 2</f>
        <v>-1.2037530742050606E-3</v>
      </c>
      <c r="BR83">
        <f t="shared" si="27"/>
        <v>0.47648545144859672</v>
      </c>
      <c r="BS83">
        <f t="shared" si="28"/>
        <v>1.2674768431536223E-2</v>
      </c>
      <c r="BT83">
        <f t="shared" si="29"/>
        <v>4.2394846540147113E-3</v>
      </c>
      <c r="BU83">
        <f t="shared" si="30"/>
        <v>4.4093988179382477E-3</v>
      </c>
      <c r="BV83">
        <f t="shared" si="31"/>
        <v>4.2834997913663277E-2</v>
      </c>
      <c r="BW83">
        <f t="shared" si="32"/>
        <v>3.3998420335025405E-2</v>
      </c>
      <c r="BY83">
        <f t="shared" si="33"/>
        <v>2.0292570346999488E-2</v>
      </c>
      <c r="BZ83">
        <f t="shared" si="34"/>
        <v>0.97780906370505605</v>
      </c>
      <c r="CB83">
        <f t="shared" si="35"/>
        <v>4.5260547470846832E-2</v>
      </c>
      <c r="CC83">
        <f t="shared" si="36"/>
        <v>0.22390649762029874</v>
      </c>
    </row>
    <row r="84" spans="1:81" x14ac:dyDescent="0.2">
      <c r="A84" s="24" t="s">
        <v>160</v>
      </c>
      <c r="B84" t="s">
        <v>100</v>
      </c>
      <c r="D84" t="s">
        <v>172</v>
      </c>
      <c r="I84" t="s">
        <v>1614</v>
      </c>
      <c r="J84" s="28">
        <v>44013</v>
      </c>
      <c r="K84" s="27">
        <v>0.57931500000000002</v>
      </c>
      <c r="L84">
        <v>16.498950000000001</v>
      </c>
      <c r="M84">
        <v>52.662480000000002</v>
      </c>
      <c r="N84">
        <v>22.222020000000001</v>
      </c>
      <c r="O84">
        <v>0.56031500000000001</v>
      </c>
      <c r="P84">
        <v>3.0145710000000001</v>
      </c>
      <c r="R84">
        <v>4.0800140000000003</v>
      </c>
      <c r="S84">
        <v>0.22544400000000001</v>
      </c>
      <c r="T84">
        <v>0.31886599999999998</v>
      </c>
      <c r="U84">
        <v>0.100623</v>
      </c>
      <c r="V84">
        <v>7.2031999999999999E-2</v>
      </c>
      <c r="W84">
        <v>100.33459999999999</v>
      </c>
      <c r="X84">
        <v>90.703040111488107</v>
      </c>
      <c r="Y84" s="10">
        <f t="shared" si="26"/>
        <v>8.4355303398708834</v>
      </c>
      <c r="AJ84">
        <v>61.677888860151313</v>
      </c>
      <c r="AN84">
        <f>K84/'Molar Masses'!B$3*'Molar Masses'!B$4</f>
        <v>1.8693930551248537E-2</v>
      </c>
      <c r="AO84">
        <f>L84/'Molar Masses'!C$3*'Molar Masses'!C$4</f>
        <v>0.40935853157471641</v>
      </c>
      <c r="AP84">
        <f>M84/'Molar Masses'!D$3*'Molar Masses'!D$4</f>
        <v>0.87647655044662254</v>
      </c>
      <c r="AQ84">
        <f>N84/'Molar Masses'!E$3*'Molar Masses'!E$4</f>
        <v>0.39625994571981871</v>
      </c>
      <c r="AR84">
        <f>O84/'Molar Masses'!F$3*'Molar Masses'!F$4</f>
        <v>7.3730508586091186E-3</v>
      </c>
      <c r="AS84">
        <f>P84/'Molar Masses'!G$3*'Molar Masses'!G$4</f>
        <v>4.195855324692678E-2</v>
      </c>
      <c r="AT84">
        <f>Q84/'Molar Masses'!H$3*'Molar Masses'!H$4</f>
        <v>0</v>
      </c>
      <c r="AU84">
        <f>R84/'Molar Masses'!I$3*'Molar Masses'!I$4</f>
        <v>8.0030654774047569E-2</v>
      </c>
      <c r="AV84">
        <f>S84/'Molar Masses'!J$3*'Molar Masses'!J$4</f>
        <v>3.1766098351416095E-3</v>
      </c>
      <c r="AW84">
        <f>T84/'Molar Masses'!K$3*'Molar Masses'!K$4</f>
        <v>3.9925124583677658E-3</v>
      </c>
      <c r="AX84">
        <f>U84/'Molar Masses'!L$3*'Molar Masses'!L$4</f>
        <v>1.4184760084243293E-3</v>
      </c>
      <c r="AY84">
        <f>V84/'Molar Masses'!M$3*'Molar Masses'!M$4</f>
        <v>9.6437675385043799E-4</v>
      </c>
      <c r="AZ84">
        <f t="shared" si="37"/>
        <v>1.8397031922277738</v>
      </c>
      <c r="BC84">
        <f t="shared" si="38"/>
        <v>1.0161383983147452E-2</v>
      </c>
      <c r="BD84">
        <f t="shared" si="39"/>
        <v>0.22251335612404249</v>
      </c>
      <c r="BE84">
        <f t="shared" si="40"/>
        <v>0.47642280241154572</v>
      </c>
      <c r="BF84">
        <f t="shared" si="41"/>
        <v>0.21539341095558512</v>
      </c>
      <c r="BG84">
        <f t="shared" si="42"/>
        <v>4.0077393406491735E-3</v>
      </c>
      <c r="BH84">
        <f t="shared" si="43"/>
        <v>2.2807240550644155E-2</v>
      </c>
      <c r="BI84">
        <f t="shared" si="44"/>
        <v>0</v>
      </c>
      <c r="BJ84">
        <f t="shared" si="45"/>
        <v>4.3501938308393696E-2</v>
      </c>
      <c r="BK84">
        <f t="shared" si="46"/>
        <v>1.72669691967807E-3</v>
      </c>
      <c r="BL84">
        <f t="shared" si="47"/>
        <v>2.1701937982360432E-3</v>
      </c>
      <c r="BM84">
        <f t="shared" si="48"/>
        <v>7.7103524873848651E-4</v>
      </c>
      <c r="BN84">
        <f t="shared" si="49"/>
        <v>5.2420235933962466E-4</v>
      </c>
      <c r="BO84">
        <f t="shared" si="50"/>
        <v>1</v>
      </c>
      <c r="BP84" s="68">
        <f>(1.5-SUMPRODUCT(BC84:BN84,'Molar Masses'!$B$6:$M$6)) * 2</f>
        <v>2.8562315550662021E-4</v>
      </c>
      <c r="BR84">
        <f t="shared" si="27"/>
        <v>0.47642280241154572</v>
      </c>
      <c r="BS84">
        <f t="shared" si="28"/>
        <v>1.2496213694062492E-2</v>
      </c>
      <c r="BT84">
        <f t="shared" si="29"/>
        <v>4.0077393406491735E-3</v>
      </c>
      <c r="BU84">
        <f t="shared" si="30"/>
        <v>4.3403875964720864E-3</v>
      </c>
      <c r="BV84">
        <f t="shared" si="31"/>
        <v>4.1917791920936608E-2</v>
      </c>
      <c r="BW84">
        <f t="shared" si="32"/>
        <v>3.3340554325246241E-2</v>
      </c>
      <c r="BY84">
        <f t="shared" si="33"/>
        <v>1.9924740719939417E-2</v>
      </c>
      <c r="BZ84">
        <f t="shared" si="34"/>
        <v>0.9635844643007222</v>
      </c>
      <c r="CB84">
        <f t="shared" si="35"/>
        <v>4.7175927703948031E-2</v>
      </c>
      <c r="CC84">
        <f t="shared" si="36"/>
        <v>0.23358462584152975</v>
      </c>
    </row>
    <row r="85" spans="1:81" x14ac:dyDescent="0.2">
      <c r="A85" s="24" t="s">
        <v>161</v>
      </c>
      <c r="B85" t="s">
        <v>100</v>
      </c>
      <c r="D85" t="s">
        <v>172</v>
      </c>
      <c r="I85" t="s">
        <v>1614</v>
      </c>
      <c r="J85" s="28">
        <v>44013</v>
      </c>
      <c r="K85" s="27">
        <v>0.54094699999999996</v>
      </c>
      <c r="L85">
        <v>16.583559999999999</v>
      </c>
      <c r="M85">
        <v>53.07</v>
      </c>
      <c r="N85">
        <v>21.476559999999999</v>
      </c>
      <c r="O85">
        <v>0.567967</v>
      </c>
      <c r="P85">
        <v>3.0333779999999999</v>
      </c>
      <c r="R85">
        <v>4.1051780000000004</v>
      </c>
      <c r="S85">
        <v>0.226275</v>
      </c>
      <c r="T85">
        <v>0.32458100000000001</v>
      </c>
      <c r="U85">
        <v>9.9654999999999994E-2</v>
      </c>
      <c r="V85">
        <v>1.0296E-2</v>
      </c>
      <c r="W85">
        <v>100.0384</v>
      </c>
      <c r="X85">
        <v>90.693729689133889</v>
      </c>
      <c r="Y85" s="10">
        <f t="shared" si="26"/>
        <v>8.4929841716513543</v>
      </c>
      <c r="AJ85">
        <v>73.298990356998274</v>
      </c>
      <c r="AN85">
        <f>K85/'Molar Masses'!B$3*'Molar Masses'!B$4</f>
        <v>1.7455832577969226E-2</v>
      </c>
      <c r="AO85">
        <f>L85/'Molar Masses'!C$3*'Molar Masses'!C$4</f>
        <v>0.41145780609561233</v>
      </c>
      <c r="AP85">
        <f>M85/'Molar Masses'!D$3*'Molar Masses'!D$4</f>
        <v>0.88325902107538912</v>
      </c>
      <c r="AQ85">
        <f>N85/'Molar Masses'!E$3*'Molar Masses'!E$4</f>
        <v>0.38296700749294749</v>
      </c>
      <c r="AR85">
        <f>O85/'Molar Masses'!F$3*'Molar Masses'!F$4</f>
        <v>7.4737416935324692E-3</v>
      </c>
      <c r="AS85">
        <f>P85/'Molar Masses'!G$3*'Molar Masses'!G$4</f>
        <v>4.22203200160342E-2</v>
      </c>
      <c r="AT85">
        <f>Q85/'Molar Masses'!H$3*'Molar Masses'!H$4</f>
        <v>0</v>
      </c>
      <c r="AU85">
        <f>R85/'Molar Masses'!I$3*'Molar Masses'!I$4</f>
        <v>8.0524253912857904E-2</v>
      </c>
      <c r="AV85">
        <f>S85/'Molar Masses'!J$3*'Molar Masses'!J$4</f>
        <v>3.1883190080315626E-3</v>
      </c>
      <c r="AW85">
        <f>T85/'Molar Masses'!K$3*'Molar Masses'!K$4</f>
        <v>4.0640698169433801E-3</v>
      </c>
      <c r="AX85">
        <f>U85/'Molar Masses'!L$3*'Molar Masses'!L$4</f>
        <v>1.4048301742099372E-3</v>
      </c>
      <c r="AY85">
        <f>V85/'Molar Masses'!M$3*'Molar Masses'!M$4</f>
        <v>1.3784461152882205E-4</v>
      </c>
      <c r="AZ85">
        <f t="shared" si="37"/>
        <v>1.8341530464750564</v>
      </c>
      <c r="BC85">
        <f t="shared" si="38"/>
        <v>9.517107970633364E-3</v>
      </c>
      <c r="BD85">
        <f t="shared" si="39"/>
        <v>0.22433122845793443</v>
      </c>
      <c r="BE85">
        <f t="shared" si="40"/>
        <v>0.48156233351021016</v>
      </c>
      <c r="BF85">
        <f t="shared" si="41"/>
        <v>0.20879773813256627</v>
      </c>
      <c r="BG85">
        <f t="shared" si="42"/>
        <v>4.0747644848371754E-3</v>
      </c>
      <c r="BH85">
        <f t="shared" si="43"/>
        <v>2.3018973306057955E-2</v>
      </c>
      <c r="BI85">
        <f t="shared" si="44"/>
        <v>0</v>
      </c>
      <c r="BJ85">
        <f t="shared" si="45"/>
        <v>4.3902690709269006E-2</v>
      </c>
      <c r="BK85">
        <f t="shared" si="46"/>
        <v>1.7383058704719286E-3</v>
      </c>
      <c r="BL85">
        <f t="shared" si="47"/>
        <v>2.2157746458256909E-3</v>
      </c>
      <c r="BM85">
        <f t="shared" si="48"/>
        <v>7.6592854500871245E-4</v>
      </c>
      <c r="BN85">
        <f t="shared" si="49"/>
        <v>7.5154367185299478E-5</v>
      </c>
      <c r="BO85">
        <f t="shared" si="50"/>
        <v>1</v>
      </c>
      <c r="BP85" s="68">
        <f>(1.5-SUMPRODUCT(BC85:BN85,'Molar Masses'!$B$6:$M$6)) * 2</f>
        <v>-1.1231481146960487E-2</v>
      </c>
      <c r="BR85">
        <f t="shared" si="27"/>
        <v>0.48156233351021016</v>
      </c>
      <c r="BS85">
        <f t="shared" si="28"/>
        <v>1.2939634481073542E-2</v>
      </c>
      <c r="BT85">
        <f t="shared" si="29"/>
        <v>4.0747644848371754E-3</v>
      </c>
      <c r="BU85">
        <f t="shared" si="30"/>
        <v>4.4315492916513818E-3</v>
      </c>
      <c r="BV85">
        <f t="shared" si="31"/>
        <v>4.2635378054199161E-2</v>
      </c>
      <c r="BW85">
        <f t="shared" si="32"/>
        <v>3.4385582738635644E-2</v>
      </c>
      <c r="BY85">
        <f t="shared" si="33"/>
        <v>2.5465024219479167E-2</v>
      </c>
      <c r="BZ85">
        <f t="shared" si="34"/>
        <v>0.97113359945379651</v>
      </c>
      <c r="CB85">
        <f t="shared" si="35"/>
        <v>4.5580512776392842E-2</v>
      </c>
      <c r="CC85">
        <f t="shared" si="36"/>
        <v>0.21677732769631938</v>
      </c>
    </row>
    <row r="86" spans="1:81" x14ac:dyDescent="0.2">
      <c r="A86" s="24" t="s">
        <v>162</v>
      </c>
      <c r="B86" t="s">
        <v>100</v>
      </c>
      <c r="D86" t="s">
        <v>172</v>
      </c>
      <c r="I86" t="s">
        <v>1614</v>
      </c>
      <c r="J86" s="28">
        <v>44013</v>
      </c>
      <c r="K86" s="27">
        <v>0.54026200000000002</v>
      </c>
      <c r="L86">
        <v>16.624220000000001</v>
      </c>
      <c r="M86">
        <v>52.7819</v>
      </c>
      <c r="N86">
        <v>21.884679999999999</v>
      </c>
      <c r="O86">
        <v>0.56420700000000001</v>
      </c>
      <c r="P86">
        <v>3.1009679999999999</v>
      </c>
      <c r="R86">
        <v>4.1027149999999999</v>
      </c>
      <c r="S86">
        <v>0.229712</v>
      </c>
      <c r="T86">
        <v>0.32795000000000002</v>
      </c>
      <c r="U86">
        <v>9.1167999999999999E-2</v>
      </c>
      <c r="V86">
        <v>5.0730999999999998E-2</v>
      </c>
      <c r="W86">
        <v>100.2985</v>
      </c>
      <c r="X86">
        <v>90.527061499663162</v>
      </c>
      <c r="Y86" s="10">
        <f t="shared" si="26"/>
        <v>8.4461456278668585</v>
      </c>
      <c r="AJ86">
        <v>84.947166179846633</v>
      </c>
      <c r="AN86">
        <f>K86/'Molar Masses'!B$3*'Molar Masses'!B$4</f>
        <v>1.7433728295450035E-2</v>
      </c>
      <c r="AO86">
        <f>L86/'Molar Masses'!C$3*'Molar Masses'!C$4</f>
        <v>0.41246662895366265</v>
      </c>
      <c r="AP86">
        <f>M86/'Molar Masses'!D$3*'Molar Masses'!D$4</f>
        <v>0.87846409128507785</v>
      </c>
      <c r="AQ86">
        <f>N86/'Molar Masses'!E$3*'Molar Masses'!E$4</f>
        <v>0.39024454612567183</v>
      </c>
      <c r="AR86">
        <f>O86/'Molar Masses'!F$3*'Molar Masses'!F$4</f>
        <v>7.4242647542601481E-3</v>
      </c>
      <c r="AS86">
        <f>P86/'Molar Masses'!G$3*'Molar Masses'!G$4</f>
        <v>4.3161076964190269E-2</v>
      </c>
      <c r="AT86">
        <f>Q86/'Molar Masses'!H$3*'Molar Masses'!H$4</f>
        <v>0</v>
      </c>
      <c r="AU86">
        <f>R86/'Molar Masses'!I$3*'Molar Masses'!I$4</f>
        <v>8.047594145542307E-2</v>
      </c>
      <c r="AV86">
        <f>S86/'Molar Masses'!J$3*'Molar Masses'!J$4</f>
        <v>3.2367479216570383E-3</v>
      </c>
      <c r="AW86">
        <f>T86/'Molar Masses'!K$3*'Molar Masses'!K$4</f>
        <v>4.1062529737309998E-3</v>
      </c>
      <c r="AX86">
        <f>U86/'Molar Masses'!L$3*'Molar Masses'!L$4</f>
        <v>1.2851894769190864E-3</v>
      </c>
      <c r="AY86">
        <f>V86/'Molar Masses'!M$3*'Molar Masses'!M$4</f>
        <v>6.7919531735321202E-4</v>
      </c>
      <c r="AZ86">
        <f t="shared" si="37"/>
        <v>1.8389776635233963</v>
      </c>
      <c r="BC86">
        <f t="shared" si="38"/>
        <v>9.4801196562919725E-3</v>
      </c>
      <c r="BD86">
        <f t="shared" si="39"/>
        <v>0.22429126635687116</v>
      </c>
      <c r="BE86">
        <f t="shared" si="40"/>
        <v>0.47769155042480571</v>
      </c>
      <c r="BF86">
        <f t="shared" si="41"/>
        <v>0.21220733338216916</v>
      </c>
      <c r="BG86">
        <f t="shared" si="42"/>
        <v>4.0371696195785215E-3</v>
      </c>
      <c r="BH86">
        <f t="shared" si="43"/>
        <v>2.3470147473947909E-2</v>
      </c>
      <c r="BI86">
        <f t="shared" si="44"/>
        <v>0</v>
      </c>
      <c r="BJ86">
        <f t="shared" si="45"/>
        <v>4.3761239220945665E-2</v>
      </c>
      <c r="BK86">
        <f t="shared" si="46"/>
        <v>1.7600800628842759E-3</v>
      </c>
      <c r="BL86">
        <f t="shared" si="47"/>
        <v>2.2328998634293406E-3</v>
      </c>
      <c r="BM86">
        <f t="shared" si="48"/>
        <v>6.9886084122235755E-4</v>
      </c>
      <c r="BN86">
        <f t="shared" si="49"/>
        <v>3.6933309785389405E-4</v>
      </c>
      <c r="BO86">
        <f t="shared" si="50"/>
        <v>1</v>
      </c>
      <c r="BP86" s="68">
        <f>(1.5-SUMPRODUCT(BC86:BN86,'Molar Masses'!$B$6:$M$6)) * 2</f>
        <v>-3.4474299493552074E-3</v>
      </c>
      <c r="BR86">
        <f t="shared" si="27"/>
        <v>0.47769155042480571</v>
      </c>
      <c r="BS86">
        <f t="shared" si="28"/>
        <v>1.2889075109108245E-2</v>
      </c>
      <c r="BT86">
        <f t="shared" si="29"/>
        <v>4.0371696195785215E-3</v>
      </c>
      <c r="BU86">
        <f t="shared" si="30"/>
        <v>4.4657997268586812E-3</v>
      </c>
      <c r="BV86">
        <f t="shared" si="31"/>
        <v>4.2862648011249324E-2</v>
      </c>
      <c r="BW86">
        <f t="shared" si="32"/>
        <v>3.4281119564653691E-2</v>
      </c>
      <c r="BY86">
        <f t="shared" si="33"/>
        <v>2.1452789645751376E-2</v>
      </c>
      <c r="BZ86">
        <f t="shared" si="34"/>
        <v>0.97946604744990307</v>
      </c>
      <c r="CB86">
        <f t="shared" si="35"/>
        <v>4.4673855069932968E-2</v>
      </c>
      <c r="CC86">
        <f t="shared" si="36"/>
        <v>0.2166327970839193</v>
      </c>
    </row>
    <row r="87" spans="1:81" x14ac:dyDescent="0.2">
      <c r="A87" s="24" t="s">
        <v>163</v>
      </c>
      <c r="B87" t="s">
        <v>100</v>
      </c>
      <c r="D87" t="s">
        <v>172</v>
      </c>
      <c r="I87" t="s">
        <v>1614</v>
      </c>
      <c r="J87" s="28">
        <v>44013</v>
      </c>
      <c r="K87" s="27">
        <v>0.49816300000000002</v>
      </c>
      <c r="L87">
        <v>16.673010000000001</v>
      </c>
      <c r="M87">
        <v>52.30397</v>
      </c>
      <c r="N87">
        <v>22.238659999999999</v>
      </c>
      <c r="O87">
        <v>0.55618000000000001</v>
      </c>
      <c r="P87">
        <v>2.9474339999999999</v>
      </c>
      <c r="R87">
        <v>4.1136280000000003</v>
      </c>
      <c r="S87">
        <v>0.23408300000000001</v>
      </c>
      <c r="T87">
        <v>0.31915300000000002</v>
      </c>
      <c r="U87">
        <v>9.3599000000000002E-2</v>
      </c>
      <c r="V87">
        <v>4.5581999999999998E-2</v>
      </c>
      <c r="W87">
        <v>100.0235</v>
      </c>
      <c r="X87">
        <v>90.977736067191955</v>
      </c>
      <c r="Y87" s="10">
        <f t="shared" si="26"/>
        <v>8.3157232523827354</v>
      </c>
      <c r="AJ87">
        <v>96.568267676692713</v>
      </c>
      <c r="AN87">
        <f>K87/'Molar Masses'!B$3*'Molar Masses'!B$4</f>
        <v>1.6075234587748677E-2</v>
      </c>
      <c r="AO87">
        <f>L87/'Molar Masses'!C$3*'Molar Masses'!C$4</f>
        <v>0.41367716676094918</v>
      </c>
      <c r="AP87">
        <f>M87/'Molar Masses'!D$3*'Molar Masses'!D$4</f>
        <v>0.87050976711054306</v>
      </c>
      <c r="AQ87">
        <f>N87/'Molar Masses'!E$3*'Molar Masses'!E$4</f>
        <v>0.39655666786734522</v>
      </c>
      <c r="AR87">
        <f>O87/'Molar Masses'!F$3*'Molar Masses'!F$4</f>
        <v>7.318639384170011E-3</v>
      </c>
      <c r="AS87">
        <f>P87/'Molar Masses'!G$3*'Molar Masses'!G$4</f>
        <v>4.1024101416354888E-2</v>
      </c>
      <c r="AT87">
        <f>Q87/'Molar Masses'!H$3*'Molar Masses'!H$4</f>
        <v>0</v>
      </c>
      <c r="AU87">
        <f>R87/'Molar Masses'!I$3*'Molar Masses'!I$4</f>
        <v>8.0690003107061828E-2</v>
      </c>
      <c r="AV87">
        <f>S87/'Molar Masses'!J$3*'Molar Masses'!J$4</f>
        <v>3.2983373256305483E-3</v>
      </c>
      <c r="AW87">
        <f>T87/'Molar Masses'!K$3*'Molar Masses'!K$4</f>
        <v>3.996105977512333E-3</v>
      </c>
      <c r="AX87">
        <f>U87/'Molar Masses'!L$3*'Molar Masses'!L$4</f>
        <v>1.3194591287529569E-3</v>
      </c>
      <c r="AY87">
        <f>V87/'Molar Masses'!M$3*'Molar Masses'!M$4</f>
        <v>6.1025962341751806E-4</v>
      </c>
      <c r="AZ87">
        <f t="shared" si="37"/>
        <v>1.8350757422894861</v>
      </c>
      <c r="BC87">
        <f t="shared" si="38"/>
        <v>8.7599842433167437E-3</v>
      </c>
      <c r="BD87">
        <f t="shared" si="39"/>
        <v>0.22542784323705095</v>
      </c>
      <c r="BE87">
        <f t="shared" si="40"/>
        <v>0.47437266323649041</v>
      </c>
      <c r="BF87">
        <f t="shared" si="41"/>
        <v>0.21609825618020065</v>
      </c>
      <c r="BG87">
        <f t="shared" si="42"/>
        <v>3.9881947188943247E-3</v>
      </c>
      <c r="BH87">
        <f t="shared" si="43"/>
        <v>2.2355535780322722E-2</v>
      </c>
      <c r="BI87">
        <f t="shared" si="44"/>
        <v>0</v>
      </c>
      <c r="BJ87">
        <f t="shared" si="45"/>
        <v>4.3970938772473211E-2</v>
      </c>
      <c r="BK87">
        <f t="shared" si="46"/>
        <v>1.7973848433718929E-3</v>
      </c>
      <c r="BL87">
        <f t="shared" si="47"/>
        <v>2.1776245445469687E-3</v>
      </c>
      <c r="BM87">
        <f t="shared" si="48"/>
        <v>7.1902161766182297E-4</v>
      </c>
      <c r="BN87">
        <f t="shared" si="49"/>
        <v>3.3255282567036878E-4</v>
      </c>
      <c r="BO87">
        <f t="shared" si="50"/>
        <v>0.99999999999999989</v>
      </c>
      <c r="BP87" s="68">
        <f>(1.5-SUMPRODUCT(BC87:BN87,'Molar Masses'!$B$6:$M$6)) * 2</f>
        <v>2.3081206597583837E-3</v>
      </c>
      <c r="BR87">
        <f t="shared" si="27"/>
        <v>0.47437266323649041</v>
      </c>
      <c r="BS87">
        <f t="shared" si="28"/>
        <v>1.3433755360584103E-2</v>
      </c>
      <c r="BT87">
        <f t="shared" si="29"/>
        <v>3.9881947188943247E-3</v>
      </c>
      <c r="BU87">
        <f t="shared" si="30"/>
        <v>4.3552490890939374E-3</v>
      </c>
      <c r="BV87">
        <f t="shared" si="31"/>
        <v>4.3892381755400341E-2</v>
      </c>
      <c r="BW87">
        <f t="shared" si="32"/>
        <v>3.5210954529156471E-2</v>
      </c>
      <c r="BY87">
        <f t="shared" si="33"/>
        <v>1.8343602008963622E-2</v>
      </c>
      <c r="BZ87">
        <f t="shared" si="34"/>
        <v>0.99821343325237233</v>
      </c>
      <c r="CB87">
        <f t="shared" si="35"/>
        <v>4.0537042723805886E-2</v>
      </c>
      <c r="CC87">
        <f t="shared" si="36"/>
        <v>0.1992221337061989</v>
      </c>
    </row>
    <row r="88" spans="1:81" x14ac:dyDescent="0.2">
      <c r="A88" s="24" t="s">
        <v>179</v>
      </c>
      <c r="B88" t="s">
        <v>166</v>
      </c>
      <c r="D88" t="s">
        <v>170</v>
      </c>
      <c r="I88" t="s">
        <v>1614</v>
      </c>
      <c r="J88" s="28">
        <v>44013</v>
      </c>
      <c r="K88" s="27">
        <v>0.49953900000000001</v>
      </c>
      <c r="L88">
        <v>12.06006</v>
      </c>
      <c r="M88">
        <v>43.701509999999999</v>
      </c>
      <c r="N88">
        <v>23.384499999999999</v>
      </c>
      <c r="O88">
        <v>0.36307099999999998</v>
      </c>
      <c r="P88">
        <v>7.1664009999999996</v>
      </c>
      <c r="R88">
        <v>9.1394719999999996</v>
      </c>
      <c r="S88">
        <v>0.23261799999999999</v>
      </c>
      <c r="T88">
        <v>3.0985469999999999</v>
      </c>
      <c r="U88">
        <v>8.9302999999999993E-2</v>
      </c>
      <c r="V88">
        <v>3.4278999999999997E-2</v>
      </c>
      <c r="W88">
        <v>99.769300000000001</v>
      </c>
      <c r="X88">
        <v>74.999014675068707</v>
      </c>
      <c r="Y88" s="10">
        <f t="shared" si="26"/>
        <v>2.595751807760982</v>
      </c>
      <c r="AN88">
        <f>K88/'Molar Masses'!B$3*'Molar Masses'!B$4</f>
        <v>1.6119636766940511E-2</v>
      </c>
      <c r="AO88">
        <f>L88/'Molar Masses'!C$3*'Molar Masses'!C$4</f>
        <v>0.29922440229850833</v>
      </c>
      <c r="AP88">
        <f>M88/'Molar Masses'!D$3*'Molar Masses'!D$4</f>
        <v>0.72733659208811619</v>
      </c>
      <c r="AQ88">
        <f>N88/'Molar Masses'!E$3*'Molar Masses'!E$4</f>
        <v>0.41698912613187727</v>
      </c>
      <c r="AR88">
        <f>O88/'Molar Masses'!F$3*'Molar Masses'!F$4</f>
        <v>4.7775643134416734E-3</v>
      </c>
      <c r="AS88">
        <f>P88/'Molar Masses'!G$3*'Molar Masses'!G$4</f>
        <v>9.9746138985391045E-2</v>
      </c>
      <c r="AT88">
        <f>Q88/'Molar Masses'!H$3*'Molar Masses'!H$4</f>
        <v>0</v>
      </c>
      <c r="AU88">
        <f>R88/'Molar Masses'!I$3*'Molar Masses'!I$4</f>
        <v>0.17927338691707281</v>
      </c>
      <c r="AV88">
        <f>S88/'Molar Masses'!J$3*'Molar Masses'!J$4</f>
        <v>3.2776948006199803E-3</v>
      </c>
      <c r="AW88">
        <f>T88/'Molar Masses'!K$3*'Molar Masses'!K$4</f>
        <v>3.8796822177146723E-2</v>
      </c>
      <c r="AX88">
        <f>U88/'Molar Masses'!L$3*'Molar Masses'!L$4</f>
        <v>1.258898690958507E-3</v>
      </c>
      <c r="AY88">
        <f>V88/'Molar Masses'!M$3*'Molar Masses'!M$4</f>
        <v>4.5893312340680752E-4</v>
      </c>
      <c r="AZ88">
        <f t="shared" si="37"/>
        <v>1.7872591962934796</v>
      </c>
      <c r="BC88">
        <f t="shared" si="38"/>
        <v>9.0191936347958565E-3</v>
      </c>
      <c r="BD88">
        <f t="shared" si="39"/>
        <v>0.16742082117638954</v>
      </c>
      <c r="BE88">
        <f t="shared" si="40"/>
        <v>0.40695641325920068</v>
      </c>
      <c r="BF88">
        <f t="shared" si="41"/>
        <v>0.23331206072216787</v>
      </c>
      <c r="BG88">
        <f t="shared" si="42"/>
        <v>2.673123363052018E-3</v>
      </c>
      <c r="BH88">
        <f t="shared" si="43"/>
        <v>5.580955420022473E-2</v>
      </c>
      <c r="BI88">
        <f t="shared" si="44"/>
        <v>0</v>
      </c>
      <c r="BJ88">
        <f t="shared" si="45"/>
        <v>0.10030631667128093</v>
      </c>
      <c r="BK88">
        <f t="shared" si="46"/>
        <v>1.8339224704606088E-3</v>
      </c>
      <c r="BL88">
        <f t="shared" si="47"/>
        <v>2.1707440228930303E-2</v>
      </c>
      <c r="BM88">
        <f t="shared" si="48"/>
        <v>7.043738779295601E-4</v>
      </c>
      <c r="BN88">
        <f t="shared" si="49"/>
        <v>2.5678039556801234E-4</v>
      </c>
      <c r="BO88">
        <f t="shared" si="50"/>
        <v>1.0000000000000002</v>
      </c>
      <c r="BP88" s="68">
        <f>(1.5-SUMPRODUCT(BC88:BN88,'Molar Masses'!$B$6:$M$6)) * 2</f>
        <v>4.3210279212818392E-2</v>
      </c>
      <c r="BR88">
        <f t="shared" si="27"/>
        <v>0.40695641325920068</v>
      </c>
      <c r="BS88">
        <f t="shared" si="28"/>
        <v>2.2599559607786222E-2</v>
      </c>
      <c r="BT88">
        <f t="shared" si="29"/>
        <v>2.673123363052018E-3</v>
      </c>
      <c r="BU88">
        <f t="shared" si="30"/>
        <v>4.3414880457860607E-2</v>
      </c>
      <c r="BV88">
        <f t="shared" si="31"/>
        <v>0.14440961474377959</v>
      </c>
      <c r="BW88">
        <f t="shared" si="32"/>
        <v>9.1287123036485063E-2</v>
      </c>
      <c r="BY88">
        <f t="shared" si="33"/>
        <v>7.262729930481604E-3</v>
      </c>
      <c r="BZ88">
        <f t="shared" si="34"/>
        <v>1.4396861487500521</v>
      </c>
      <c r="CB88">
        <f t="shared" si="35"/>
        <v>3.8657211319804305E-2</v>
      </c>
      <c r="CC88">
        <f t="shared" si="36"/>
        <v>8.9916507096488518E-2</v>
      </c>
    </row>
    <row r="89" spans="1:81" x14ac:dyDescent="0.2">
      <c r="A89" s="24" t="s">
        <v>180</v>
      </c>
      <c r="B89" t="s">
        <v>167</v>
      </c>
      <c r="D89" t="s">
        <v>170</v>
      </c>
      <c r="I89" t="s">
        <v>1614</v>
      </c>
      <c r="J89" s="28">
        <v>44013</v>
      </c>
      <c r="K89" s="27">
        <v>0.27102300000000001</v>
      </c>
      <c r="L89">
        <v>14.466609999999999</v>
      </c>
      <c r="M89">
        <v>49.205889999999997</v>
      </c>
      <c r="N89">
        <v>22.649049999999999</v>
      </c>
      <c r="O89">
        <v>0.25067200000000001</v>
      </c>
      <c r="P89">
        <v>6.0379560000000003</v>
      </c>
      <c r="R89">
        <v>5.0193430000000001</v>
      </c>
      <c r="S89">
        <v>0.23500299999999999</v>
      </c>
      <c r="T89">
        <v>1.4569270000000001</v>
      </c>
      <c r="U89">
        <v>0.119446</v>
      </c>
      <c r="V89">
        <v>8.0529999999999994E-3</v>
      </c>
      <c r="W89">
        <v>99.719989999999996</v>
      </c>
      <c r="X89">
        <v>81.028170946170079</v>
      </c>
      <c r="Y89" s="10">
        <f t="shared" si="26"/>
        <v>3.2416217960586828</v>
      </c>
      <c r="AN89">
        <f>K89/'Molar Masses'!B$3*'Molar Masses'!B$4</f>
        <v>8.7456481185383302E-3</v>
      </c>
      <c r="AO89">
        <f>L89/'Molar Masses'!C$3*'Molar Masses'!C$4</f>
        <v>0.35893376405553734</v>
      </c>
      <c r="AP89">
        <f>M89/'Molar Masses'!D$3*'Molar Masses'!D$4</f>
        <v>0.81894754536542824</v>
      </c>
      <c r="AQ89">
        <f>N89/'Molar Masses'!E$3*'Molar Masses'!E$4</f>
        <v>0.40387468482187755</v>
      </c>
      <c r="AR89">
        <f>O89/'Molar Masses'!F$3*'Molar Masses'!F$4</f>
        <v>3.2985327982104086E-3</v>
      </c>
      <c r="AS89">
        <f>P89/'Molar Masses'!G$3*'Molar Masses'!G$4</f>
        <v>8.4039784874398712E-2</v>
      </c>
      <c r="AT89">
        <f>Q89/'Molar Masses'!H$3*'Molar Masses'!H$4</f>
        <v>0</v>
      </c>
      <c r="AU89">
        <f>R89/'Molar Masses'!I$3*'Molar Masses'!I$4</f>
        <v>9.8455864814564906E-2</v>
      </c>
      <c r="AV89">
        <f>S89/'Molar Masses'!J$3*'Molar Masses'!J$4</f>
        <v>3.3113005495279697E-3</v>
      </c>
      <c r="AW89">
        <f>T89/'Molar Masses'!K$3*'Molar Masses'!K$4</f>
        <v>1.8242143089675207E-2</v>
      </c>
      <c r="AX89">
        <f>U89/'Molar Masses'!L$3*'Molar Masses'!L$4</f>
        <v>1.6838226379878598E-3</v>
      </c>
      <c r="AY89">
        <f>V89/'Molar Masses'!M$3*'Molar Masses'!M$4</f>
        <v>1.0781494334125912E-4</v>
      </c>
      <c r="AZ89">
        <f t="shared" si="37"/>
        <v>1.7996409060690879</v>
      </c>
      <c r="BC89">
        <f t="shared" si="38"/>
        <v>4.8596628855482275E-3</v>
      </c>
      <c r="BD89">
        <f t="shared" si="39"/>
        <v>0.19944743578848054</v>
      </c>
      <c r="BE89">
        <f t="shared" si="40"/>
        <v>0.45506164179954967</v>
      </c>
      <c r="BF89">
        <f t="shared" si="41"/>
        <v>0.22441959585373689</v>
      </c>
      <c r="BG89">
        <f t="shared" si="42"/>
        <v>1.8328838753811803E-3</v>
      </c>
      <c r="BH89">
        <f t="shared" si="43"/>
        <v>4.6698085485267604E-2</v>
      </c>
      <c r="BI89">
        <f t="shared" si="44"/>
        <v>0</v>
      </c>
      <c r="BJ89">
        <f t="shared" si="45"/>
        <v>5.4708616859359835E-2</v>
      </c>
      <c r="BK89">
        <f t="shared" si="46"/>
        <v>1.8399784859084824E-3</v>
      </c>
      <c r="BL89">
        <f t="shared" si="47"/>
        <v>1.0136546145486923E-2</v>
      </c>
      <c r="BM89">
        <f t="shared" si="48"/>
        <v>9.3564367886357549E-4</v>
      </c>
      <c r="BN89">
        <f t="shared" si="49"/>
        <v>5.9909142417059576E-5</v>
      </c>
      <c r="BO89">
        <f t="shared" si="50"/>
        <v>0.99999999999999989</v>
      </c>
      <c r="BP89" s="68">
        <f>(1.5-SUMPRODUCT(BC89:BN89,'Molar Masses'!$B$6:$M$6)) * 2</f>
        <v>1.2401850803008596E-2</v>
      </c>
      <c r="BR89">
        <f t="shared" si="27"/>
        <v>0.45506164179954967</v>
      </c>
      <c r="BS89">
        <f t="shared" si="28"/>
        <v>1.3871488903728291E-2</v>
      </c>
      <c r="BT89">
        <f t="shared" si="29"/>
        <v>1.8328838753811803E-3</v>
      </c>
      <c r="BU89">
        <f t="shared" si="30"/>
        <v>2.0273092290973845E-2</v>
      </c>
      <c r="BV89">
        <f t="shared" si="31"/>
        <v>7.3268024006151206E-2</v>
      </c>
      <c r="BW89">
        <f t="shared" si="32"/>
        <v>4.9848953973811609E-2</v>
      </c>
      <c r="BY89">
        <f t="shared" si="33"/>
        <v>9.7702586589095003E-3</v>
      </c>
      <c r="BZ89">
        <f t="shared" si="34"/>
        <v>1.3392410229361544</v>
      </c>
      <c r="CB89">
        <f t="shared" si="35"/>
        <v>2.1654360739137332E-2</v>
      </c>
      <c r="CC89">
        <f t="shared" si="36"/>
        <v>8.8828107243892257E-2</v>
      </c>
    </row>
    <row r="90" spans="1:81" s="51" customFormat="1" x14ac:dyDescent="0.2">
      <c r="A90" s="54" t="s">
        <v>181</v>
      </c>
      <c r="B90" s="51" t="s">
        <v>168</v>
      </c>
      <c r="D90" s="51" t="s">
        <v>171</v>
      </c>
      <c r="I90" s="51" t="s">
        <v>1614</v>
      </c>
      <c r="J90" s="52">
        <v>44013</v>
      </c>
      <c r="K90" s="55">
        <v>0.63280000000000003</v>
      </c>
      <c r="L90" s="51">
        <v>16.2121</v>
      </c>
      <c r="M90" s="51">
        <v>50.24465</v>
      </c>
      <c r="N90" s="51">
        <v>21.601990000000001</v>
      </c>
      <c r="P90" s="51">
        <v>2.866428</v>
      </c>
      <c r="R90" s="51">
        <v>6.7945520000000004</v>
      </c>
      <c r="S90" s="51">
        <v>0.212676</v>
      </c>
      <c r="T90" s="51">
        <v>1.103334</v>
      </c>
      <c r="U90" s="51">
        <v>8.4094000000000002E-2</v>
      </c>
      <c r="V90" s="51">
        <v>5.1888999999999998E-2</v>
      </c>
      <c r="W90" s="51">
        <v>100.16119999999999</v>
      </c>
      <c r="X90" s="51">
        <v>90.976379309466864</v>
      </c>
      <c r="Y90" s="53"/>
      <c r="AN90">
        <f>K90/'Molar Masses'!B$3*'Molar Masses'!B$4</f>
        <v>2.0419839384152101E-2</v>
      </c>
      <c r="AO90">
        <f>L90/'Molar Masses'!C$3*'Molar Masses'!C$4</f>
        <v>0.40224144262164924</v>
      </c>
      <c r="AP90">
        <f>M90/'Molar Masses'!D$3*'Molar Masses'!D$4</f>
        <v>0.83623592186311568</v>
      </c>
      <c r="AQ90">
        <f>N90/'Molar Masses'!E$3*'Molar Masses'!E$4</f>
        <v>0.38520365767108777</v>
      </c>
      <c r="AR90">
        <f>O90/'Molar Masses'!F$3*'Molar Masses'!F$4</f>
        <v>0</v>
      </c>
      <c r="AS90">
        <f>P90/'Molar Masses'!G$3*'Molar Masses'!G$4</f>
        <v>3.9896612773917692E-2</v>
      </c>
      <c r="AT90">
        <f>Q90/'Molar Masses'!H$3*'Molar Masses'!H$4</f>
        <v>0</v>
      </c>
      <c r="AU90">
        <f>R90/'Molar Masses'!I$3*'Molar Masses'!I$4</f>
        <v>0.1332771028374693</v>
      </c>
      <c r="AV90">
        <f>S90/'Molar Masses'!J$3*'Molar Masses'!J$4</f>
        <v>2.9967028321826123E-3</v>
      </c>
      <c r="AW90">
        <f>T90/'Molar Masses'!K$3*'Molar Masses'!K$4</f>
        <v>1.3814814814814814E-2</v>
      </c>
      <c r="AX90">
        <f>U90/'Molar Masses'!L$3*'Molar Masses'!L$4</f>
        <v>1.1854677504391196E-3</v>
      </c>
      <c r="AY90">
        <f>V90/'Molar Masses'!M$3*'Molar Masses'!M$4</f>
        <v>6.9469881969881967E-4</v>
      </c>
      <c r="AZ90">
        <f t="shared" si="37"/>
        <v>1.835966261368527</v>
      </c>
      <c r="BA90"/>
      <c r="BB90"/>
      <c r="BC90">
        <f t="shared" si="38"/>
        <v>1.1122121257789986E-2</v>
      </c>
      <c r="BD90">
        <f t="shared" si="39"/>
        <v>0.2190897790909398</v>
      </c>
      <c r="BE90">
        <f t="shared" si="40"/>
        <v>0.45547455825238664</v>
      </c>
      <c r="BF90">
        <f t="shared" si="41"/>
        <v>0.2098097692622943</v>
      </c>
      <c r="BG90">
        <f t="shared" si="42"/>
        <v>0</v>
      </c>
      <c r="BH90">
        <f t="shared" si="43"/>
        <v>2.1730580574056305E-2</v>
      </c>
      <c r="BI90">
        <f t="shared" si="44"/>
        <v>0</v>
      </c>
      <c r="BJ90">
        <f t="shared" si="45"/>
        <v>7.2592348586038122E-2</v>
      </c>
      <c r="BK90">
        <f t="shared" si="46"/>
        <v>1.6322210790240086E-3</v>
      </c>
      <c r="BL90">
        <f t="shared" si="47"/>
        <v>7.5245472128214752E-3</v>
      </c>
      <c r="BM90">
        <f t="shared" si="48"/>
        <v>6.4569146796601446E-4</v>
      </c>
      <c r="BN90">
        <f t="shared" si="49"/>
        <v>3.7838321668340027E-4</v>
      </c>
      <c r="BO90">
        <f t="shared" si="50"/>
        <v>1.0000000000000002</v>
      </c>
      <c r="BP90" s="68">
        <f>(1.5-SUMPRODUCT(BC90:BN90,'Molar Masses'!$B$6:$M$6)) * 2</f>
        <v>7.6348985042633544E-3</v>
      </c>
      <c r="BQ90"/>
      <c r="BR90">
        <f t="shared" si="27"/>
        <v>0.45547455825238664</v>
      </c>
      <c r="BS90">
        <f t="shared" si="28"/>
        <v>2.3210566451302594E-2</v>
      </c>
      <c r="BT90">
        <f t="shared" si="29"/>
        <v>0</v>
      </c>
      <c r="BU90">
        <f t="shared" si="30"/>
        <v>1.504909442564295E-2</v>
      </c>
      <c r="BV90">
        <f t="shared" si="31"/>
        <v>7.7490397453945856E-2</v>
      </c>
      <c r="BW90">
        <f t="shared" si="32"/>
        <v>6.1470227328248139E-2</v>
      </c>
      <c r="BX90"/>
      <c r="BY90">
        <f t="shared" si="33"/>
        <v>2.8066906838424763E-2</v>
      </c>
      <c r="BZ90">
        <f t="shared" si="34"/>
        <v>1.0674733489591186</v>
      </c>
      <c r="CB90">
        <f t="shared" si="35"/>
        <v>5.3010502308334526E-2</v>
      </c>
      <c r="CC90">
        <f t="shared" si="36"/>
        <v>0.15321340987621845</v>
      </c>
    </row>
    <row r="91" spans="1:81" s="51" customFormat="1" x14ac:dyDescent="0.2">
      <c r="A91" s="54" t="s">
        <v>182</v>
      </c>
      <c r="B91" s="51" t="s">
        <v>169</v>
      </c>
      <c r="D91" s="51" t="s">
        <v>171</v>
      </c>
      <c r="I91" s="51" t="s">
        <v>1614</v>
      </c>
      <c r="J91" s="52">
        <v>44013</v>
      </c>
      <c r="K91" s="55">
        <v>0.39124599999999998</v>
      </c>
      <c r="L91" s="51">
        <v>15.82591</v>
      </c>
      <c r="M91" s="51">
        <v>50.234340000000003</v>
      </c>
      <c r="N91" s="51">
        <v>21.99776</v>
      </c>
      <c r="P91" s="51">
        <v>2.874425</v>
      </c>
      <c r="R91" s="51">
        <v>5.9982340000000001</v>
      </c>
      <c r="S91" s="51">
        <v>0.180923</v>
      </c>
      <c r="T91" s="51">
        <v>1.112962</v>
      </c>
      <c r="U91" s="51">
        <v>6.6914000000000001E-2</v>
      </c>
      <c r="V91" s="51">
        <v>6.0391E-2</v>
      </c>
      <c r="W91" s="51">
        <v>99.068110000000004</v>
      </c>
      <c r="X91" s="51">
        <v>90.753150739707905</v>
      </c>
      <c r="Y91" s="53"/>
      <c r="AN91">
        <f>K91/'Molar Masses'!B$3*'Molar Masses'!B$4</f>
        <v>1.2625127180297048E-2</v>
      </c>
      <c r="AO91">
        <f>L91/'Molar Masses'!C$3*'Molar Masses'!C$4</f>
        <v>0.39265961036512143</v>
      </c>
      <c r="AP91">
        <f>M91/'Molar Masses'!D$3*'Molar Masses'!D$4</f>
        <v>0.83606432961688837</v>
      </c>
      <c r="AQ91">
        <f>N91/'Molar Masses'!E$3*'Molar Masses'!E$4</f>
        <v>0.39226097283494471</v>
      </c>
      <c r="AR91">
        <f>O91/'Molar Masses'!F$3*'Molar Masses'!F$4</f>
        <v>0</v>
      </c>
      <c r="AS91">
        <f>P91/'Molar Masses'!G$3*'Molar Masses'!G$4</f>
        <v>4.0007919673080344E-2</v>
      </c>
      <c r="AT91">
        <f>Q91/'Molar Masses'!H$3*'Molar Masses'!H$4</f>
        <v>0</v>
      </c>
      <c r="AU91">
        <f>R91/'Molar Masses'!I$3*'Molar Masses'!I$4</f>
        <v>0.11765709492858466</v>
      </c>
      <c r="AV91">
        <f>S91/'Molar Masses'!J$3*'Molar Masses'!J$4</f>
        <v>2.5492884317317175E-3</v>
      </c>
      <c r="AW91">
        <f>T91/'Molar Masses'!K$3*'Molar Masses'!K$4</f>
        <v>1.3935366739288309E-2</v>
      </c>
      <c r="AX91">
        <f>U91/'Molar Masses'!L$3*'Molar Masses'!L$4</f>
        <v>9.4328238700600823E-4</v>
      </c>
      <c r="AY91">
        <f>V91/'Molar Masses'!M$3*'Molar Masses'!M$4</f>
        <v>8.0852505194610447E-4</v>
      </c>
      <c r="AZ91">
        <f t="shared" si="37"/>
        <v>1.8095115172088885</v>
      </c>
      <c r="BA91"/>
      <c r="BB91"/>
      <c r="BC91">
        <f t="shared" si="38"/>
        <v>6.9770913642875779E-3</v>
      </c>
      <c r="BD91">
        <f t="shared" si="39"/>
        <v>0.21699757455580379</v>
      </c>
      <c r="BE91">
        <f t="shared" si="40"/>
        <v>0.4620386892626635</v>
      </c>
      <c r="BF91">
        <f t="shared" si="41"/>
        <v>0.21677727337154187</v>
      </c>
      <c r="BG91">
        <f t="shared" si="42"/>
        <v>0</v>
      </c>
      <c r="BH91">
        <f t="shared" si="43"/>
        <v>2.2109790013821649E-2</v>
      </c>
      <c r="BI91">
        <f t="shared" si="44"/>
        <v>0</v>
      </c>
      <c r="BJ91">
        <f t="shared" si="45"/>
        <v>6.5021467843469058E-2</v>
      </c>
      <c r="BK91">
        <f t="shared" si="46"/>
        <v>1.4088268615520671E-3</v>
      </c>
      <c r="BL91">
        <f t="shared" si="47"/>
        <v>7.7011760393673259E-3</v>
      </c>
      <c r="BM91">
        <f t="shared" si="48"/>
        <v>5.2129117611861904E-4</v>
      </c>
      <c r="BN91">
        <f t="shared" si="49"/>
        <v>4.468195113746651E-4</v>
      </c>
      <c r="BO91">
        <f t="shared" si="50"/>
        <v>1.0000000000000002</v>
      </c>
      <c r="BP91" s="68">
        <f>(1.5-SUMPRODUCT(BC91:BN91,'Molar Masses'!$B$6:$M$6)) * 2</f>
        <v>-1.7505876679000387E-3</v>
      </c>
      <c r="BQ91"/>
      <c r="BR91">
        <f t="shared" si="27"/>
        <v>0.4620386892626635</v>
      </c>
      <c r="BS91">
        <f t="shared" si="28"/>
        <v>2.1321012200223415E-2</v>
      </c>
      <c r="BT91">
        <f t="shared" si="29"/>
        <v>0</v>
      </c>
      <c r="BU91">
        <f t="shared" si="30"/>
        <v>1.5402352078734652E-2</v>
      </c>
      <c r="BV91">
        <f t="shared" si="31"/>
        <v>7.3629026142209342E-2</v>
      </c>
      <c r="BW91">
        <f t="shared" si="32"/>
        <v>5.8044376479181481E-2</v>
      </c>
      <c r="BX91"/>
      <c r="BY91">
        <f t="shared" si="33"/>
        <v>2.7060157106132562E-2</v>
      </c>
      <c r="BZ91">
        <f t="shared" si="34"/>
        <v>1.1323802520032598</v>
      </c>
      <c r="CB91">
        <f t="shared" si="35"/>
        <v>3.2185529671873422E-2</v>
      </c>
      <c r="CC91">
        <f t="shared" si="36"/>
        <v>0.10730442722523646</v>
      </c>
    </row>
    <row r="92" spans="1:81" x14ac:dyDescent="0.2">
      <c r="A92" s="29" t="s">
        <v>183</v>
      </c>
      <c r="B92" t="s">
        <v>184</v>
      </c>
      <c r="C92" t="s">
        <v>185</v>
      </c>
      <c r="D92" t="s">
        <v>171</v>
      </c>
      <c r="E92" t="s">
        <v>186</v>
      </c>
      <c r="F92" t="s">
        <v>187</v>
      </c>
      <c r="I92" t="s">
        <v>1614</v>
      </c>
      <c r="J92" s="28">
        <v>44470</v>
      </c>
      <c r="K92">
        <v>0.43982900000000003</v>
      </c>
      <c r="L92">
        <v>15.52487</v>
      </c>
      <c r="M92">
        <v>50.305900000000001</v>
      </c>
      <c r="N92">
        <v>22.44218</v>
      </c>
      <c r="O92">
        <v>1.792368</v>
      </c>
      <c r="P92">
        <v>3.4489209999999999</v>
      </c>
      <c r="Q92">
        <v>1.3204E-2</v>
      </c>
      <c r="R92">
        <v>5.8045359999999997</v>
      </c>
      <c r="S92">
        <v>9.221E-3</v>
      </c>
      <c r="T92">
        <v>1.024556</v>
      </c>
      <c r="U92">
        <v>8.3280999999999994E-2</v>
      </c>
      <c r="V92">
        <v>6.5397999999999998E-2</v>
      </c>
      <c r="W92">
        <v>100.9543</v>
      </c>
      <c r="X92">
        <v>88.918529464613471</v>
      </c>
      <c r="Y92">
        <v>17.160162405729988</v>
      </c>
      <c r="Z92">
        <v>-19818</v>
      </c>
      <c r="AA92">
        <v>6372</v>
      </c>
      <c r="AB92">
        <v>-2</v>
      </c>
      <c r="AC92">
        <v>629.30695732182357</v>
      </c>
      <c r="AD92">
        <v>561.05714597475526</v>
      </c>
      <c r="AE92">
        <v>2476.661157746224</v>
      </c>
      <c r="AF92">
        <v>2.2801362412414052</v>
      </c>
      <c r="AG92">
        <v>10.065150945080655</v>
      </c>
      <c r="AH92">
        <v>6.9058490549193454</v>
      </c>
      <c r="AI92" s="30">
        <v>0.99766032195750509</v>
      </c>
      <c r="AK92">
        <f>100*Y92</f>
        <v>1716.0162405729989</v>
      </c>
      <c r="AN92">
        <f>K92/'Molar Masses'!B$3*'Molar Masses'!B$4</f>
        <v>1.41928532498297E-2</v>
      </c>
      <c r="AO92">
        <f>L92/'Molar Masses'!C$3*'Molar Masses'!C$4</f>
        <v>0.38519045067039825</v>
      </c>
      <c r="AP92">
        <f>M92/'Molar Masses'!D$3*'Molar Masses'!D$4</f>
        <v>0.83725532293793892</v>
      </c>
      <c r="AQ92">
        <f>N92/'Molar Masses'!E$3*'Molar Masses'!E$4</f>
        <v>0.40018580797940062</v>
      </c>
      <c r="AR92">
        <f>O92/'Molar Masses'!F$3*'Molar Masses'!F$4</f>
        <v>2.3585341140864528E-2</v>
      </c>
      <c r="AS92">
        <f>P92/'Molar Masses'!G$3*'Molar Masses'!G$4</f>
        <v>4.80040892793515E-2</v>
      </c>
      <c r="AT92">
        <f>Q92/'Molar Masses'!H$3*'Molar Masses'!H$4</f>
        <v>2.8035160728693366E-4</v>
      </c>
      <c r="AU92">
        <f>R92/'Molar Masses'!I$3*'Molar Masses'!I$4</f>
        <v>0.11385765263048875</v>
      </c>
      <c r="AV92">
        <f>S92/'Molar Masses'!J$3*'Molar Masses'!J$4</f>
        <v>1.2992813865013387E-4</v>
      </c>
      <c r="AW92">
        <f>T92/'Molar Masses'!K$3*'Molar Masses'!K$4</f>
        <v>1.2828437633035334E-2</v>
      </c>
      <c r="AX92">
        <f>U92/'Molar Masses'!L$3*'Molar Masses'!L$4</f>
        <v>1.1740069413313709E-3</v>
      </c>
      <c r="AY92">
        <f>V92/'Molar Masses'!M$3*'Molar Masses'!M$4</f>
        <v>8.7555962555962551E-4</v>
      </c>
      <c r="AZ92">
        <f t="shared" si="37"/>
        <v>1.8375598018341359</v>
      </c>
      <c r="BC92">
        <f t="shared" si="38"/>
        <v>7.7237503974908967E-3</v>
      </c>
      <c r="BD92">
        <f t="shared" si="39"/>
        <v>0.20962063399837411</v>
      </c>
      <c r="BE92">
        <f t="shared" si="40"/>
        <v>0.45563432662286346</v>
      </c>
      <c r="BF92">
        <f t="shared" si="41"/>
        <v>0.2177811070855819</v>
      </c>
      <c r="BG92">
        <f t="shared" si="42"/>
        <v>1.2835142082082517E-2</v>
      </c>
      <c r="BH92">
        <f t="shared" si="43"/>
        <v>2.6123824232243683E-2</v>
      </c>
      <c r="BI92">
        <f t="shared" si="44"/>
        <v>1.5256733794845992E-4</v>
      </c>
      <c r="BJ92">
        <f t="shared" si="45"/>
        <v>6.1961331825415009E-2</v>
      </c>
      <c r="BK92">
        <f t="shared" si="46"/>
        <v>7.0706889931118337E-5</v>
      </c>
      <c r="BL92">
        <f t="shared" si="47"/>
        <v>6.9812354516194785E-3</v>
      </c>
      <c r="BM92">
        <f t="shared" si="48"/>
        <v>6.388945492601392E-4</v>
      </c>
      <c r="BN92">
        <f t="shared" si="49"/>
        <v>4.7647952718910008E-4</v>
      </c>
      <c r="BO92">
        <f t="shared" si="50"/>
        <v>0.99999999999999978</v>
      </c>
      <c r="BP92" s="68">
        <f>(1.5-SUMPRODUCT(BC92:BN92,'Molar Masses'!$B$6:$M$6)) * 2</f>
        <v>7.6365990091824543E-3</v>
      </c>
      <c r="BQ92">
        <f>BD92/(BD92+BH92)</f>
        <v>0.88918583949622276</v>
      </c>
      <c r="BR92">
        <f t="shared" si="27"/>
        <v>0.45563432662286346</v>
      </c>
      <c r="BS92">
        <f t="shared" si="28"/>
        <v>1.3719984221301319E-2</v>
      </c>
      <c r="BT92">
        <f t="shared" si="29"/>
        <v>1.2835142082082517E-2</v>
      </c>
      <c r="BU92">
        <f t="shared" si="30"/>
        <v>1.3962470903238957E-2</v>
      </c>
      <c r="BV92">
        <f t="shared" si="31"/>
        <v>8.1663690616964282E-2</v>
      </c>
      <c r="BW92">
        <f t="shared" si="32"/>
        <v>5.4237581427924113E-2</v>
      </c>
      <c r="BY92">
        <f t="shared" si="33"/>
        <v>1.759565844827847E-2</v>
      </c>
      <c r="BZ92">
        <f t="shared" si="34"/>
        <v>1.3179782972881138</v>
      </c>
      <c r="CB92">
        <f t="shared" si="35"/>
        <v>3.5465658618659142E-2</v>
      </c>
      <c r="CC92">
        <f t="shared" si="36"/>
        <v>0.12465436377729384</v>
      </c>
    </row>
    <row r="93" spans="1:81" x14ac:dyDescent="0.2">
      <c r="A93" s="29" t="s">
        <v>188</v>
      </c>
      <c r="B93" t="s">
        <v>189</v>
      </c>
      <c r="C93" t="s">
        <v>185</v>
      </c>
      <c r="D93" t="s">
        <v>171</v>
      </c>
      <c r="E93" t="s">
        <v>186</v>
      </c>
      <c r="F93" t="s">
        <v>190</v>
      </c>
      <c r="I93" t="s">
        <v>1614</v>
      </c>
      <c r="J93" s="28">
        <v>44470</v>
      </c>
      <c r="K93">
        <v>0.46387099999999998</v>
      </c>
      <c r="L93">
        <v>16.452470000000002</v>
      </c>
      <c r="M93">
        <v>51.584400000000002</v>
      </c>
      <c r="N93">
        <v>22.49061</v>
      </c>
      <c r="O93">
        <v>1.3406199999999999</v>
      </c>
      <c r="P93">
        <v>3.2709329999999999</v>
      </c>
      <c r="Q93">
        <v>5.3680000000000004E-3</v>
      </c>
      <c r="R93">
        <v>4.619523</v>
      </c>
      <c r="S93">
        <v>1.259E-2</v>
      </c>
      <c r="T93">
        <v>0.81883399999999995</v>
      </c>
      <c r="U93">
        <v>7.7803999999999998E-2</v>
      </c>
      <c r="V93">
        <v>5.2234999999999997E-2</v>
      </c>
      <c r="W93">
        <v>101.1893</v>
      </c>
      <c r="X93">
        <v>89.966102198125881</v>
      </c>
      <c r="Y93">
        <v>16.295877394923387</v>
      </c>
      <c r="Z93">
        <v>-19832</v>
      </c>
      <c r="AA93">
        <v>6305</v>
      </c>
      <c r="AB93">
        <v>-2</v>
      </c>
      <c r="AC93">
        <v>631.11369051831934</v>
      </c>
      <c r="AD93">
        <v>557.31737012154736</v>
      </c>
      <c r="AE93">
        <v>2493.616416226474</v>
      </c>
      <c r="AF93">
        <v>2.2649377921739684</v>
      </c>
      <c r="AG93">
        <v>10.13405711554439</v>
      </c>
      <c r="AH93">
        <v>6.8369428844556097</v>
      </c>
      <c r="AI93" s="30">
        <v>1.0035070657505338</v>
      </c>
      <c r="AK93">
        <f t="shared" ref="AK93:AK156" si="51">100*Y93</f>
        <v>1629.5877394923386</v>
      </c>
      <c r="AN93">
        <f>K93/'Molar Masses'!B$3*'Molar Masses'!B$4</f>
        <v>1.4968665162714946E-2</v>
      </c>
      <c r="AO93">
        <f>L93/'Molar Masses'!C$3*'Molar Masses'!C$4</f>
        <v>0.40820530760909485</v>
      </c>
      <c r="AP93">
        <f>M93/'Molar Masses'!D$3*'Molar Masses'!D$4</f>
        <v>0.8585337600671058</v>
      </c>
      <c r="AQ93">
        <f>N93/'Molar Masses'!E$3*'Molar Masses'!E$4</f>
        <v>0.40104940495083757</v>
      </c>
      <c r="AR93">
        <f>O93/'Molar Masses'!F$3*'Molar Masses'!F$4</f>
        <v>1.7640897427462332E-2</v>
      </c>
      <c r="AS93">
        <f>P93/'Molar Masses'!G$3*'Molar Masses'!G$4</f>
        <v>4.552674873062533E-2</v>
      </c>
      <c r="AT93">
        <f>Q93/'Molar Masses'!H$3*'Molar Masses'!H$4</f>
        <v>1.139751157161663E-4</v>
      </c>
      <c r="AU93">
        <f>R93/'Molar Masses'!I$3*'Molar Masses'!I$4</f>
        <v>9.0613279864670201E-2</v>
      </c>
      <c r="AV93">
        <f>S93/'Molar Masses'!J$3*'Molar Masses'!J$4</f>
        <v>1.7739890094406089E-4</v>
      </c>
      <c r="AW93">
        <f>T93/'Molar Masses'!K$3*'Molar Masses'!K$4</f>
        <v>1.0252598101820548E-2</v>
      </c>
      <c r="AX93">
        <f>U93/'Molar Masses'!L$3*'Molar Masses'!L$4</f>
        <v>1.0967980219179164E-3</v>
      </c>
      <c r="AY93">
        <f>V93/'Molar Masses'!M$3*'Molar Masses'!M$4</f>
        <v>6.9933112696270584E-4</v>
      </c>
      <c r="AZ93">
        <f t="shared" si="37"/>
        <v>1.8488781650798725</v>
      </c>
      <c r="BC93">
        <f t="shared" si="38"/>
        <v>8.0960797987834378E-3</v>
      </c>
      <c r="BD93">
        <f t="shared" si="39"/>
        <v>0.22078540128762902</v>
      </c>
      <c r="BE93">
        <f t="shared" si="40"/>
        <v>0.46435388566018176</v>
      </c>
      <c r="BF93">
        <f t="shared" si="41"/>
        <v>0.2169149987952354</v>
      </c>
      <c r="BG93">
        <f t="shared" si="42"/>
        <v>9.5414061135284355E-3</v>
      </c>
      <c r="BH93">
        <f t="shared" si="43"/>
        <v>2.4623985284967953E-2</v>
      </c>
      <c r="BI93">
        <f t="shared" si="44"/>
        <v>6.1645552351061763E-5</v>
      </c>
      <c r="BJ93">
        <f t="shared" si="45"/>
        <v>4.9009870729235239E-2</v>
      </c>
      <c r="BK93">
        <f t="shared" si="46"/>
        <v>9.5949481309601155E-5</v>
      </c>
      <c r="BL93">
        <f t="shared" si="47"/>
        <v>5.5453075791922889E-3</v>
      </c>
      <c r="BM93">
        <f t="shared" si="48"/>
        <v>5.9322352474779441E-4</v>
      </c>
      <c r="BN93">
        <f t="shared" si="49"/>
        <v>3.7824619283796581E-4</v>
      </c>
      <c r="BO93">
        <f t="shared" si="50"/>
        <v>1</v>
      </c>
      <c r="BP93" s="68">
        <f>(1.5-SUMPRODUCT(BC93:BN93,'Molar Masses'!$B$6:$M$6)) * 2</f>
        <v>9.5202135856937709E-3</v>
      </c>
      <c r="BQ93">
        <f t="shared" ref="BQ93:BQ156" si="52">BD93/(BD93+BH93)</f>
        <v>0.89966159962800085</v>
      </c>
      <c r="BR93">
        <f t="shared" si="27"/>
        <v>0.46435388566018176</v>
      </c>
      <c r="BS93">
        <f t="shared" si="28"/>
        <v>1.0140884829269394E-2</v>
      </c>
      <c r="BT93">
        <f t="shared" si="29"/>
        <v>9.5414061135284355E-3</v>
      </c>
      <c r="BU93">
        <f t="shared" si="30"/>
        <v>1.1090615158384578E-2</v>
      </c>
      <c r="BV93">
        <f t="shared" si="31"/>
        <v>6.2151567261611647E-2</v>
      </c>
      <c r="BW93">
        <f t="shared" si="32"/>
        <v>4.0913790930451804E-2</v>
      </c>
      <c r="BY93">
        <f t="shared" si="33"/>
        <v>1.3363756389417003E-2</v>
      </c>
      <c r="BZ93">
        <f t="shared" si="34"/>
        <v>1.268143872588041</v>
      </c>
      <c r="CB93">
        <f t="shared" si="35"/>
        <v>3.7323743603484144E-2</v>
      </c>
      <c r="CC93">
        <f t="shared" si="36"/>
        <v>0.16519284132602263</v>
      </c>
    </row>
    <row r="94" spans="1:81" x14ac:dyDescent="0.2">
      <c r="A94" s="29" t="s">
        <v>191</v>
      </c>
      <c r="B94" t="s">
        <v>192</v>
      </c>
      <c r="C94" t="s">
        <v>185</v>
      </c>
      <c r="D94" t="s">
        <v>171</v>
      </c>
      <c r="E94" t="s">
        <v>186</v>
      </c>
      <c r="F94" t="s">
        <v>193</v>
      </c>
      <c r="I94" t="s">
        <v>1614</v>
      </c>
      <c r="J94" s="28">
        <v>44470</v>
      </c>
      <c r="K94">
        <v>0.424927</v>
      </c>
      <c r="L94">
        <v>16.368200000000002</v>
      </c>
      <c r="M94">
        <v>51.788989999999998</v>
      </c>
      <c r="N94">
        <v>22.830249999999999</v>
      </c>
      <c r="O94">
        <v>1.3161039999999999</v>
      </c>
      <c r="P94">
        <v>3.2511410000000001</v>
      </c>
      <c r="Q94">
        <v>8.8999999999999995E-4</v>
      </c>
      <c r="R94">
        <v>4.3192149999999998</v>
      </c>
      <c r="S94">
        <v>5.7609999999999996E-3</v>
      </c>
      <c r="T94">
        <v>0.83075500000000002</v>
      </c>
      <c r="U94">
        <v>7.3837E-2</v>
      </c>
      <c r="V94">
        <v>6.7351999999999995E-2</v>
      </c>
      <c r="W94">
        <v>101.2774</v>
      </c>
      <c r="X94">
        <v>89.974540355126635</v>
      </c>
      <c r="Y94">
        <v>16.971953354008818</v>
      </c>
      <c r="Z94">
        <v>-19704</v>
      </c>
      <c r="AA94">
        <v>6505</v>
      </c>
      <c r="AB94">
        <v>-3</v>
      </c>
      <c r="AC94">
        <v>711.92941231981604</v>
      </c>
      <c r="AD94">
        <v>590.12955594376945</v>
      </c>
      <c r="AE94">
        <v>2442.9547732762449</v>
      </c>
      <c r="AF94">
        <v>2.3982865153554789</v>
      </c>
      <c r="AG94">
        <v>9.9281681985946584</v>
      </c>
      <c r="AH94">
        <v>7.0428318014053417</v>
      </c>
      <c r="AI94" s="30">
        <v>1.0739735835231714</v>
      </c>
      <c r="AK94">
        <f t="shared" si="51"/>
        <v>1697.1953354008817</v>
      </c>
      <c r="AN94">
        <f>K94/'Molar Masses'!B$3*'Molar Masses'!B$4</f>
        <v>1.3711980230704171E-2</v>
      </c>
      <c r="AO94">
        <f>L94/'Molar Masses'!C$3*'Molar Masses'!C$4</f>
        <v>0.40611446889173392</v>
      </c>
      <c r="AP94">
        <f>M94/'Molar Masses'!D$3*'Molar Masses'!D$4</f>
        <v>0.86193880930625799</v>
      </c>
      <c r="AQ94">
        <f>N94/'Molar Masses'!E$3*'Molar Masses'!E$4</f>
        <v>0.40710581782258726</v>
      </c>
      <c r="AR94">
        <f>O94/'Molar Masses'!F$3*'Molar Masses'!F$4</f>
        <v>1.7318297256398444E-2</v>
      </c>
      <c r="AS94">
        <f>P94/'Molar Masses'!G$3*'Molar Masses'!G$4</f>
        <v>4.5251272158382323E-2</v>
      </c>
      <c r="AT94">
        <f>Q94/'Molar Masses'!H$3*'Molar Masses'!H$4</f>
        <v>1.8896768440273473E-5</v>
      </c>
      <c r="AU94">
        <f>R94/'Molar Masses'!I$3*'Molar Masses'!I$4</f>
        <v>8.4722651579109243E-2</v>
      </c>
      <c r="AV94">
        <f>S94/'Molar Masses'!J$3*'Molar Masses'!J$4</f>
        <v>8.1175144427222766E-5</v>
      </c>
      <c r="AW94">
        <f>T94/'Molar Masses'!K$3*'Molar Masses'!K$4</f>
        <v>1.0401860616532692E-2</v>
      </c>
      <c r="AX94">
        <f>U94/'Molar Masses'!L$3*'Molar Masses'!L$4</f>
        <v>1.0408754761240193E-3</v>
      </c>
      <c r="AY94">
        <f>V94/'Molar Masses'!M$3*'Molar Masses'!M$4</f>
        <v>9.0172011224642792E-4</v>
      </c>
      <c r="AZ94">
        <f t="shared" si="37"/>
        <v>1.8486078253629439</v>
      </c>
      <c r="BC94">
        <f t="shared" si="38"/>
        <v>7.4174630457447344E-3</v>
      </c>
      <c r="BD94">
        <f t="shared" si="39"/>
        <v>0.21968665463806528</v>
      </c>
      <c r="BE94">
        <f t="shared" si="40"/>
        <v>0.46626374587429348</v>
      </c>
      <c r="BF94">
        <f t="shared" si="41"/>
        <v>0.22022292248095329</v>
      </c>
      <c r="BG94">
        <f t="shared" si="42"/>
        <v>9.3682916510419295E-3</v>
      </c>
      <c r="BH94">
        <f t="shared" si="43"/>
        <v>2.4478567891758209E-2</v>
      </c>
      <c r="BI94">
        <f t="shared" si="44"/>
        <v>1.022216187825744E-5</v>
      </c>
      <c r="BJ94">
        <f t="shared" si="45"/>
        <v>4.5830516573992827E-2</v>
      </c>
      <c r="BK94">
        <f t="shared" si="46"/>
        <v>4.3911501029854914E-5</v>
      </c>
      <c r="BL94">
        <f t="shared" si="47"/>
        <v>5.6268617247092183E-3</v>
      </c>
      <c r="BM94">
        <f t="shared" si="48"/>
        <v>5.6305910958678342E-4</v>
      </c>
      <c r="BN94">
        <f t="shared" si="49"/>
        <v>4.8778334694617555E-4</v>
      </c>
      <c r="BO94">
        <f t="shared" si="50"/>
        <v>1</v>
      </c>
      <c r="BP94" s="68">
        <f>(1.5-SUMPRODUCT(BC94:BN94,'Molar Masses'!$B$6:$M$6)) * 2</f>
        <v>8.3159272814934404E-3</v>
      </c>
      <c r="BQ94">
        <f t="shared" si="52"/>
        <v>0.89974588666586919</v>
      </c>
      <c r="BR94">
        <f t="shared" si="27"/>
        <v>0.46626374587429348</v>
      </c>
      <c r="BS94">
        <f t="shared" si="28"/>
        <v>8.8955192138938637E-3</v>
      </c>
      <c r="BT94">
        <f t="shared" si="29"/>
        <v>9.3682916510419295E-3</v>
      </c>
      <c r="BU94">
        <f t="shared" si="30"/>
        <v>1.1253723449418437E-2</v>
      </c>
      <c r="BV94">
        <f t="shared" si="31"/>
        <v>5.9537411947305947E-2</v>
      </c>
      <c r="BW94">
        <f t="shared" si="32"/>
        <v>3.8413053528248094E-2</v>
      </c>
      <c r="BY94">
        <f t="shared" si="33"/>
        <v>1.2094262448286305E-2</v>
      </c>
      <c r="BZ94">
        <f t="shared" si="34"/>
        <v>1.2990779157198349</v>
      </c>
      <c r="CB94">
        <f t="shared" si="35"/>
        <v>3.3681612078262466E-2</v>
      </c>
      <c r="CC94">
        <f t="shared" si="36"/>
        <v>0.16184550383082258</v>
      </c>
    </row>
    <row r="95" spans="1:81" x14ac:dyDescent="0.2">
      <c r="A95" s="29" t="s">
        <v>102</v>
      </c>
      <c r="B95" t="s">
        <v>194</v>
      </c>
      <c r="C95" t="s">
        <v>185</v>
      </c>
      <c r="D95" t="s">
        <v>171</v>
      </c>
      <c r="E95" t="s">
        <v>195</v>
      </c>
      <c r="F95" t="s">
        <v>196</v>
      </c>
      <c r="I95" t="s">
        <v>1614</v>
      </c>
      <c r="J95" s="28">
        <v>44470</v>
      </c>
      <c r="K95">
        <v>0.54076400000000002</v>
      </c>
      <c r="L95">
        <v>15.54327</v>
      </c>
      <c r="M95">
        <v>50.037529999999997</v>
      </c>
      <c r="N95">
        <v>22.162400000000002</v>
      </c>
      <c r="O95">
        <v>1.134914</v>
      </c>
      <c r="P95">
        <v>2.8888349999999998</v>
      </c>
      <c r="Q95">
        <v>3.7269999999999998E-3</v>
      </c>
      <c r="R95">
        <v>7.1365819999999998</v>
      </c>
      <c r="S95">
        <v>7.8790000000000006E-3</v>
      </c>
      <c r="T95">
        <v>1.1581490000000001</v>
      </c>
      <c r="U95">
        <v>6.3298999999999994E-2</v>
      </c>
      <c r="V95">
        <v>6.0773000000000001E-2</v>
      </c>
      <c r="W95">
        <v>100.7381</v>
      </c>
      <c r="X95">
        <v>90.558131991533685</v>
      </c>
      <c r="Y95">
        <v>9.6398671633142161</v>
      </c>
      <c r="Z95">
        <v>-17170</v>
      </c>
      <c r="AA95">
        <v>14054</v>
      </c>
      <c r="AB95">
        <v>-33</v>
      </c>
      <c r="AC95">
        <v>1464.958831717275</v>
      </c>
      <c r="AD95">
        <v>1251.7155851236651</v>
      </c>
      <c r="AE95">
        <v>532.03501143357607</v>
      </c>
      <c r="AF95">
        <v>5.086972137942575</v>
      </c>
      <c r="AG95">
        <v>2.1621902864660529</v>
      </c>
      <c r="AH95">
        <v>14.808809713533947</v>
      </c>
      <c r="AI95" s="30">
        <v>1.3907888523968088</v>
      </c>
      <c r="AK95">
        <f t="shared" si="51"/>
        <v>963.98671633142158</v>
      </c>
      <c r="AN95">
        <f>K95/'Molar Masses'!B$3*'Molar Masses'!B$4</f>
        <v>1.7449927346288918E-2</v>
      </c>
      <c r="AO95">
        <f>L95/'Molar Masses'!C$3*'Molar Masses'!C$4</f>
        <v>0.38564697650876828</v>
      </c>
      <c r="AP95">
        <f>M95/'Molar Masses'!D$3*'Molar Masses'!D$4</f>
        <v>0.83278876511834199</v>
      </c>
      <c r="AQ95">
        <f>N95/'Molar Masses'!E$3*'Molar Masses'!E$4</f>
        <v>0.39519681023691411</v>
      </c>
      <c r="AR95">
        <f>O95/'Molar Masses'!F$3*'Molar Masses'!F$4</f>
        <v>1.4934061451411277E-2</v>
      </c>
      <c r="AS95">
        <f>P95/'Molar Masses'!G$3*'Molar Masses'!G$4</f>
        <v>4.020848643773383E-2</v>
      </c>
      <c r="AT95">
        <f>Q95/'Molar Masses'!H$3*'Molar Masses'!H$4</f>
        <v>7.9132871884156439E-5</v>
      </c>
      <c r="AU95">
        <f>R95/'Molar Masses'!I$3*'Molar Masses'!I$4</f>
        <v>0.13998612022132323</v>
      </c>
      <c r="AV95">
        <f>S95/'Molar Masses'!J$3*'Molar Masses'!J$4</f>
        <v>1.1101874031280823E-4</v>
      </c>
      <c r="AW95">
        <f>T95/'Molar Masses'!K$3*'Molar Masses'!K$4</f>
        <v>1.4501151929481884E-2</v>
      </c>
      <c r="AX95">
        <f>U95/'Molar Masses'!L$3*'Molar Masses'!L$4</f>
        <v>8.9232196274461706E-4</v>
      </c>
      <c r="AY95">
        <f>V95/'Molar Masses'!M$3*'Molar Masses'!M$4</f>
        <v>8.1363933337617541E-4</v>
      </c>
      <c r="AZ95">
        <f t="shared" si="37"/>
        <v>1.8426084121585815</v>
      </c>
      <c r="BC95">
        <f t="shared" si="38"/>
        <v>9.470231022036122E-3</v>
      </c>
      <c r="BD95">
        <f t="shared" si="39"/>
        <v>0.20929404965485315</v>
      </c>
      <c r="BE95">
        <f t="shared" si="40"/>
        <v>0.45196188165815732</v>
      </c>
      <c r="BF95">
        <f t="shared" si="41"/>
        <v>0.21447682949300573</v>
      </c>
      <c r="BG95">
        <f t="shared" si="42"/>
        <v>8.1048481885070203E-3</v>
      </c>
      <c r="BH95">
        <f t="shared" si="43"/>
        <v>2.1821503783666294E-2</v>
      </c>
      <c r="BI95">
        <f t="shared" si="44"/>
        <v>4.2946114520042678E-5</v>
      </c>
      <c r="BJ95">
        <f t="shared" si="45"/>
        <v>7.5971714498650367E-2</v>
      </c>
      <c r="BK95">
        <f t="shared" si="46"/>
        <v>6.0250859368839986E-5</v>
      </c>
      <c r="BL95">
        <f t="shared" si="47"/>
        <v>7.8699043344179972E-3</v>
      </c>
      <c r="BM95">
        <f t="shared" si="48"/>
        <v>4.8427107835640371E-4</v>
      </c>
      <c r="BN95">
        <f t="shared" si="49"/>
        <v>4.4156931446058691E-4</v>
      </c>
      <c r="BO95">
        <f t="shared" si="50"/>
        <v>0.99999999999999989</v>
      </c>
      <c r="BP95" s="68">
        <f>(1.5-SUMPRODUCT(BC95:BN95,'Molar Masses'!$B$6:$M$6)) * 2</f>
        <v>5.5922898861417991E-3</v>
      </c>
      <c r="BQ95">
        <f t="shared" si="52"/>
        <v>0.90558184657411567</v>
      </c>
      <c r="BR95">
        <f t="shared" si="27"/>
        <v>0.45196188165815732</v>
      </c>
      <c r="BS95">
        <f t="shared" si="28"/>
        <v>2.1328413309635613E-2</v>
      </c>
      <c r="BT95">
        <f t="shared" si="29"/>
        <v>8.1048481885070203E-3</v>
      </c>
      <c r="BU95">
        <f t="shared" si="30"/>
        <v>1.5739808668835994E-2</v>
      </c>
      <c r="BV95">
        <f t="shared" si="31"/>
        <v>9.0866815944311161E-2</v>
      </c>
      <c r="BW95">
        <f t="shared" si="32"/>
        <v>6.6501483476614248E-2</v>
      </c>
      <c r="BY95">
        <f t="shared" si="33"/>
        <v>2.7933596156807683E-2</v>
      </c>
      <c r="BZ95">
        <f t="shared" si="34"/>
        <v>1.1960611464932176</v>
      </c>
      <c r="CB95">
        <f t="shared" si="35"/>
        <v>4.4155030846094047E-2</v>
      </c>
      <c r="CC95">
        <f t="shared" si="36"/>
        <v>0.12465469661349238</v>
      </c>
    </row>
    <row r="96" spans="1:81" x14ac:dyDescent="0.2">
      <c r="A96" s="29" t="s">
        <v>197</v>
      </c>
      <c r="B96" t="s">
        <v>198</v>
      </c>
      <c r="C96" t="s">
        <v>185</v>
      </c>
      <c r="D96" t="s">
        <v>171</v>
      </c>
      <c r="E96" t="s">
        <v>199</v>
      </c>
      <c r="F96" t="s">
        <v>200</v>
      </c>
      <c r="I96" t="s">
        <v>1614</v>
      </c>
      <c r="J96" s="28">
        <v>44470</v>
      </c>
      <c r="K96">
        <v>0.42139799999999999</v>
      </c>
      <c r="L96">
        <v>16.74953</v>
      </c>
      <c r="M96">
        <v>51.73798</v>
      </c>
      <c r="N96">
        <v>21.973009999999999</v>
      </c>
      <c r="O96">
        <v>1.0848150000000001</v>
      </c>
      <c r="P96">
        <v>3.2796479999999999</v>
      </c>
      <c r="Q96">
        <v>1.3747000000000001E-2</v>
      </c>
      <c r="R96">
        <v>4.6747120000000004</v>
      </c>
      <c r="S96">
        <v>4.091E-3</v>
      </c>
      <c r="T96">
        <v>0.89505299999999999</v>
      </c>
      <c r="U96">
        <v>7.7109999999999998E-2</v>
      </c>
      <c r="V96">
        <v>6.5296000000000007E-2</v>
      </c>
      <c r="W96">
        <v>100.9764</v>
      </c>
      <c r="X96">
        <v>90.102785341537341</v>
      </c>
      <c r="Y96">
        <v>13.470593433227714</v>
      </c>
      <c r="Z96">
        <v>-19270</v>
      </c>
      <c r="AA96">
        <v>6196</v>
      </c>
      <c r="AB96">
        <v>0</v>
      </c>
      <c r="AC96">
        <v>1218.8291221365071</v>
      </c>
      <c r="AD96">
        <v>698.08144247441123</v>
      </c>
      <c r="AE96">
        <v>2520.868432969286</v>
      </c>
      <c r="AF96">
        <v>2.8370029822160072</v>
      </c>
      <c r="AG96">
        <v>10.244809311587177</v>
      </c>
      <c r="AH96">
        <v>6.7261906884128226</v>
      </c>
      <c r="AI96" s="30">
        <v>1.6017137961832781</v>
      </c>
      <c r="AK96">
        <f t="shared" si="51"/>
        <v>1347.0593433227714</v>
      </c>
      <c r="AN96">
        <f>K96/'Molar Masses'!B$3*'Molar Masses'!B$4</f>
        <v>1.3598102839448368E-2</v>
      </c>
      <c r="AO96">
        <f>L96/'Molar Masses'!C$3*'Molar Masses'!C$4</f>
        <v>0.41557571878008354</v>
      </c>
      <c r="AP96">
        <f>M96/'Molar Masses'!D$3*'Molar Masses'!D$4</f>
        <v>0.86108983544786244</v>
      </c>
      <c r="AQ96">
        <f>N96/'Molar Masses'!E$3*'Molar Masses'!E$4</f>
        <v>0.39181963430421862</v>
      </c>
      <c r="AR96">
        <f>O96/'Molar Masses'!F$3*'Molar Masses'!F$4</f>
        <v>1.4274820711888941E-2</v>
      </c>
      <c r="AS96">
        <f>P96/'Molar Masses'!G$3*'Molar Masses'!G$4</f>
        <v>4.5648049171566007E-2</v>
      </c>
      <c r="AT96">
        <f>Q96/'Molar Masses'!H$3*'Molar Masses'!H$4</f>
        <v>2.9188075926790951E-4</v>
      </c>
      <c r="AU96">
        <f>R96/'Molar Masses'!I$3*'Molar Masses'!I$4</f>
        <v>9.1695828063358964E-2</v>
      </c>
      <c r="AV96">
        <f>S96/'Molar Masses'!J$3*'Molar Masses'!J$4</f>
        <v>5.7644074961251235E-5</v>
      </c>
      <c r="AW96">
        <f>T96/'Molar Masses'!K$3*'Molar Masses'!K$4</f>
        <v>1.1206934114642025E-2</v>
      </c>
      <c r="AX96">
        <f>U96/'Molar Masses'!L$3*'Molar Masses'!L$4</f>
        <v>1.0870147482146232E-3</v>
      </c>
      <c r="AY96">
        <f>V96/'Molar Masses'!M$3*'Molar Masses'!M$4</f>
        <v>8.7419403208876894E-4</v>
      </c>
      <c r="AZ96">
        <f t="shared" si="37"/>
        <v>1.8472196570476016</v>
      </c>
      <c r="BC96">
        <f t="shared" si="38"/>
        <v>7.3613892032646086E-3</v>
      </c>
      <c r="BD96">
        <f t="shared" si="39"/>
        <v>0.2249736338580845</v>
      </c>
      <c r="BE96">
        <f t="shared" si="40"/>
        <v>0.46615454321449584</v>
      </c>
      <c r="BF96">
        <f t="shared" si="41"/>
        <v>0.21211317929047011</v>
      </c>
      <c r="BG96">
        <f t="shared" si="42"/>
        <v>7.7277332218867179E-3</v>
      </c>
      <c r="BH96">
        <f t="shared" si="43"/>
        <v>2.4711760183694108E-2</v>
      </c>
      <c r="BI96">
        <f t="shared" si="44"/>
        <v>1.5801085602045861E-4</v>
      </c>
      <c r="BJ96">
        <f t="shared" si="45"/>
        <v>4.963991570440289E-2</v>
      </c>
      <c r="BK96">
        <f t="shared" si="46"/>
        <v>3.1205858351130458E-5</v>
      </c>
      <c r="BL96">
        <f t="shared" si="47"/>
        <v>6.0669201260850538E-3</v>
      </c>
      <c r="BM96">
        <f t="shared" si="48"/>
        <v>5.8845992898970737E-4</v>
      </c>
      <c r="BN96">
        <f t="shared" si="49"/>
        <v>4.7324855425476969E-4</v>
      </c>
      <c r="BO96">
        <f t="shared" si="50"/>
        <v>0.99999999999999978</v>
      </c>
      <c r="BP96" s="68">
        <f>(1.5-SUMPRODUCT(BC96:BN96,'Molar Masses'!$B$6:$M$6)) * 2</f>
        <v>5.6152068767807428E-3</v>
      </c>
      <c r="BQ96">
        <f t="shared" si="52"/>
        <v>0.90102841105892151</v>
      </c>
      <c r="BR96">
        <f t="shared" si="27"/>
        <v>0.46615454321449584</v>
      </c>
      <c r="BS96">
        <f t="shared" si="28"/>
        <v>1.1208476513540728E-2</v>
      </c>
      <c r="BT96">
        <f t="shared" si="29"/>
        <v>7.7277332218867179E-3</v>
      </c>
      <c r="BU96">
        <f t="shared" si="30"/>
        <v>1.2133840252170108E-2</v>
      </c>
      <c r="BV96">
        <f t="shared" si="31"/>
        <v>6.2486953405720518E-2</v>
      </c>
      <c r="BW96">
        <f t="shared" si="32"/>
        <v>4.227852650113828E-2</v>
      </c>
      <c r="BY96">
        <f t="shared" si="33"/>
        <v>1.5794458918898732E-2</v>
      </c>
      <c r="BZ96">
        <f t="shared" si="34"/>
        <v>1.2588045833481973</v>
      </c>
      <c r="CB96">
        <f t="shared" si="35"/>
        <v>3.4705006204182355E-2</v>
      </c>
      <c r="CC96">
        <f t="shared" si="36"/>
        <v>0.14829576357664279</v>
      </c>
    </row>
    <row r="97" spans="1:81" x14ac:dyDescent="0.2">
      <c r="A97" s="29" t="s">
        <v>201</v>
      </c>
      <c r="B97" t="s">
        <v>202</v>
      </c>
      <c r="C97" t="s">
        <v>185</v>
      </c>
      <c r="D97" t="s">
        <v>171</v>
      </c>
      <c r="E97" t="s">
        <v>195</v>
      </c>
      <c r="F97" t="s">
        <v>203</v>
      </c>
      <c r="I97" t="s">
        <v>1614</v>
      </c>
      <c r="J97" s="28">
        <v>44470</v>
      </c>
      <c r="K97">
        <v>0.52359599999999995</v>
      </c>
      <c r="L97">
        <v>16.123729999999998</v>
      </c>
      <c r="M97">
        <v>50.825679999999998</v>
      </c>
      <c r="N97">
        <v>21.88308</v>
      </c>
      <c r="O97">
        <v>1.115224</v>
      </c>
      <c r="P97">
        <v>3.2151879999999999</v>
      </c>
      <c r="Q97">
        <v>7.7539999999999996E-3</v>
      </c>
      <c r="R97">
        <v>5.24071</v>
      </c>
      <c r="S97">
        <v>4.2119999999999996E-3</v>
      </c>
      <c r="T97">
        <v>0.85187000000000002</v>
      </c>
      <c r="U97">
        <v>7.5247999999999995E-2</v>
      </c>
      <c r="V97">
        <v>5.9485999999999997E-2</v>
      </c>
      <c r="W97">
        <v>99.925780000000003</v>
      </c>
      <c r="X97">
        <v>89.939043749786507</v>
      </c>
      <c r="Y97">
        <v>12.492250946588632</v>
      </c>
      <c r="Z97">
        <v>-19230</v>
      </c>
      <c r="AA97">
        <v>6285</v>
      </c>
      <c r="AB97">
        <v>-2</v>
      </c>
      <c r="AC97">
        <v>1237.8321183381699</v>
      </c>
      <c r="AD97">
        <v>708.42389298742182</v>
      </c>
      <c r="AE97">
        <v>2498.3336281293209</v>
      </c>
      <c r="AF97">
        <v>2.8790347011008821</v>
      </c>
      <c r="AG97">
        <v>10.153227864717559</v>
      </c>
      <c r="AH97">
        <v>6.817772135282441</v>
      </c>
      <c r="AI97" s="30">
        <v>1.6234590687991168</v>
      </c>
      <c r="AK97">
        <f t="shared" si="51"/>
        <v>1249.2250946588631</v>
      </c>
      <c r="AN97">
        <f>K97/'Molar Masses'!B$3*'Molar Masses'!B$4</f>
        <v>1.6895932715209391E-2</v>
      </c>
      <c r="AO97">
        <f>L97/'Molar Masses'!C$3*'Molar Masses'!C$4</f>
        <v>0.40004887803812977</v>
      </c>
      <c r="AP97">
        <f>M97/'Molar Masses'!D$3*'Molar Masses'!D$4</f>
        <v>0.84590616849992428</v>
      </c>
      <c r="AQ97">
        <f>N97/'Molar Masses'!E$3*'Molar Masses'!E$4</f>
        <v>0.39021601514994808</v>
      </c>
      <c r="AR97">
        <f>O97/'Molar Masses'!F$3*'Molar Masses'!F$4</f>
        <v>1.4674965458253832E-2</v>
      </c>
      <c r="AS97">
        <f>P97/'Molar Masses'!G$3*'Molar Masses'!G$4</f>
        <v>4.4750857384642788E-2</v>
      </c>
      <c r="AT97">
        <f>Q97/'Molar Masses'!H$3*'Molar Masses'!H$4</f>
        <v>1.6463544099537135E-4</v>
      </c>
      <c r="AU97">
        <f>R97/'Molar Masses'!I$3*'Molar Masses'!I$4</f>
        <v>0.10279804255105467</v>
      </c>
      <c r="AV97">
        <f>S97/'Molar Masses'!J$3*'Molar Masses'!J$4</f>
        <v>5.934902071297731E-5</v>
      </c>
      <c r="AW97">
        <f>T97/'Molar Masses'!K$3*'Molar Masses'!K$4</f>
        <v>1.0666240953597276E-2</v>
      </c>
      <c r="AX97">
        <f>U97/'Molar Masses'!L$3*'Molar Masses'!L$4</f>
        <v>1.0607662530625593E-3</v>
      </c>
      <c r="AY97">
        <f>V97/'Molar Masses'!M$3*'Molar Masses'!M$4</f>
        <v>7.9640875693507264E-4</v>
      </c>
      <c r="AZ97">
        <f t="shared" si="37"/>
        <v>1.8280382602224661</v>
      </c>
      <c r="BC97">
        <f t="shared" si="38"/>
        <v>9.2426581449959432E-3</v>
      </c>
      <c r="BD97">
        <f t="shared" si="39"/>
        <v>0.21884053892255251</v>
      </c>
      <c r="BE97">
        <f t="shared" si="40"/>
        <v>0.46273985993979161</v>
      </c>
      <c r="BF97">
        <f t="shared" si="41"/>
        <v>0.21346162366561197</v>
      </c>
      <c r="BG97">
        <f t="shared" si="42"/>
        <v>8.0277124268000495E-3</v>
      </c>
      <c r="BH97">
        <f t="shared" si="43"/>
        <v>2.4480263000182918E-2</v>
      </c>
      <c r="BI97">
        <f t="shared" si="44"/>
        <v>9.006126653789827E-5</v>
      </c>
      <c r="BJ97">
        <f t="shared" si="45"/>
        <v>5.6234076051857082E-2</v>
      </c>
      <c r="BK97">
        <f t="shared" si="46"/>
        <v>3.2465962012061356E-5</v>
      </c>
      <c r="BL97">
        <f t="shared" si="47"/>
        <v>5.8348018122439246E-3</v>
      </c>
      <c r="BM97">
        <f t="shared" si="48"/>
        <v>5.8027573937838024E-4</v>
      </c>
      <c r="BN97">
        <f t="shared" si="49"/>
        <v>4.3566306803565061E-4</v>
      </c>
      <c r="BO97">
        <f t="shared" si="50"/>
        <v>0.99999999999999978</v>
      </c>
      <c r="BP97" s="68">
        <f>(1.5-SUMPRODUCT(BC97:BN97,'Molar Masses'!$B$6:$M$6)) * 2</f>
        <v>7.8242095427696334E-3</v>
      </c>
      <c r="BQ97">
        <f t="shared" si="52"/>
        <v>0.8993909981935847</v>
      </c>
      <c r="BR97">
        <f t="shared" si="27"/>
        <v>0.46273985993979161</v>
      </c>
      <c r="BS97">
        <f t="shared" si="28"/>
        <v>1.3647050927786619E-2</v>
      </c>
      <c r="BT97">
        <f t="shared" si="29"/>
        <v>8.0277124268000495E-3</v>
      </c>
      <c r="BU97">
        <f t="shared" si="30"/>
        <v>1.1669603624487849E-2</v>
      </c>
      <c r="BV97">
        <f t="shared" si="31"/>
        <v>6.7215132370108482E-2</v>
      </c>
      <c r="BW97">
        <f t="shared" si="32"/>
        <v>4.6991417906861135E-2</v>
      </c>
      <c r="BY97">
        <f t="shared" si="33"/>
        <v>1.8973935991648691E-2</v>
      </c>
      <c r="BZ97">
        <f t="shared" si="34"/>
        <v>1.1952740595955567</v>
      </c>
      <c r="CB97">
        <f t="shared" si="35"/>
        <v>4.3298921774691378E-2</v>
      </c>
      <c r="CC97">
        <f t="shared" si="36"/>
        <v>0.16436045177434211</v>
      </c>
    </row>
    <row r="98" spans="1:81" x14ac:dyDescent="0.2">
      <c r="A98" s="29" t="s">
        <v>103</v>
      </c>
      <c r="B98" t="s">
        <v>204</v>
      </c>
      <c r="C98" t="s">
        <v>185</v>
      </c>
      <c r="D98" t="s">
        <v>171</v>
      </c>
      <c r="E98" t="s">
        <v>195</v>
      </c>
      <c r="F98" t="s">
        <v>205</v>
      </c>
      <c r="I98" t="s">
        <v>1614</v>
      </c>
      <c r="J98" s="28">
        <v>44470</v>
      </c>
      <c r="K98">
        <v>0.446884</v>
      </c>
      <c r="L98">
        <v>14.599460000000001</v>
      </c>
      <c r="M98">
        <v>48.555579999999999</v>
      </c>
      <c r="N98">
        <v>23.23283</v>
      </c>
      <c r="O98">
        <v>1.6723209999999999</v>
      </c>
      <c r="P98">
        <v>3.0398640000000001</v>
      </c>
      <c r="Q98">
        <v>5.7349999999999996E-3</v>
      </c>
      <c r="R98">
        <v>8.89133</v>
      </c>
      <c r="S98">
        <v>1.5028E-2</v>
      </c>
      <c r="T98">
        <v>1.4457990000000001</v>
      </c>
      <c r="U98">
        <v>5.2234000000000003E-2</v>
      </c>
      <c r="V98">
        <v>4.8440999999999998E-2</v>
      </c>
      <c r="W98">
        <v>102.0055</v>
      </c>
      <c r="X98">
        <v>89.541016204291651</v>
      </c>
      <c r="Y98">
        <v>11.203892526712886</v>
      </c>
      <c r="Z98">
        <v>-16974</v>
      </c>
      <c r="AA98">
        <v>13931</v>
      </c>
      <c r="AB98">
        <v>-31</v>
      </c>
      <c r="AC98">
        <v>1689.9771628093549</v>
      </c>
      <c r="AD98">
        <v>1300.523404328068</v>
      </c>
      <c r="AE98">
        <v>563.03599438996707</v>
      </c>
      <c r="AF98">
        <v>5.2853271151892685</v>
      </c>
      <c r="AG98">
        <v>2.288178281200826</v>
      </c>
      <c r="AH98">
        <v>14.682821718799174</v>
      </c>
      <c r="AI98" s="30">
        <v>1.6276228458107411</v>
      </c>
      <c r="AK98">
        <f t="shared" si="51"/>
        <v>1120.3892526712887</v>
      </c>
      <c r="AN98">
        <f>K98/'Molar Masses'!B$3*'Molar Masses'!B$4</f>
        <v>1.4420511225264582E-2</v>
      </c>
      <c r="AO98">
        <f>L98/'Molar Masses'!C$3*'Molar Masses'!C$4</f>
        <v>0.36222993023094252</v>
      </c>
      <c r="AP98">
        <f>M98/'Molar Masses'!D$3*'Molar Masses'!D$4</f>
        <v>0.80812425209247674</v>
      </c>
      <c r="AQ98">
        <f>N98/'Molar Masses'!E$3*'Molar Masses'!E$4</f>
        <v>0.41428456795186824</v>
      </c>
      <c r="AR98">
        <f>O98/'Molar Masses'!F$3*'Molar Masses'!F$4</f>
        <v>2.2005671425751692E-2</v>
      </c>
      <c r="AS98">
        <f>P98/'Molar Masses'!G$3*'Molar Masses'!G$4</f>
        <v>4.2310595938001072E-2</v>
      </c>
      <c r="AT98">
        <f>Q98/'Molar Masses'!H$3*'Molar Masses'!H$4</f>
        <v>1.2176737865726781E-4</v>
      </c>
      <c r="AU98">
        <f>R98/'Molar Masses'!I$3*'Molar Masses'!I$4</f>
        <v>0.17440600981078308</v>
      </c>
      <c r="AV98">
        <f>S98/'Molar Masses'!J$3*'Molar Masses'!J$4</f>
        <v>2.1175144427222769E-4</v>
      </c>
      <c r="AW98">
        <f>T98/'Molar Masses'!K$3*'Molar Masses'!K$4</f>
        <v>1.8102809706257984E-2</v>
      </c>
      <c r="AX98">
        <f>U98/'Molar Masses'!L$3*'Molar Masses'!L$4</f>
        <v>7.3633936400262776E-4</v>
      </c>
      <c r="AY98">
        <f>V98/'Molar Masses'!M$3*'Molar Masses'!M$4</f>
        <v>6.4853640511535241E-4</v>
      </c>
      <c r="AZ98">
        <f t="shared" si="37"/>
        <v>1.8576027429733935</v>
      </c>
      <c r="BC98">
        <f t="shared" si="38"/>
        <v>7.7629683094579318E-3</v>
      </c>
      <c r="BD98">
        <f t="shared" si="39"/>
        <v>0.1949985978439798</v>
      </c>
      <c r="BE98">
        <f t="shared" si="40"/>
        <v>0.43503609969855195</v>
      </c>
      <c r="BF98">
        <f t="shared" si="41"/>
        <v>0.22302107892494755</v>
      </c>
      <c r="BG98">
        <f t="shared" si="42"/>
        <v>1.184627418805813E-2</v>
      </c>
      <c r="BH98">
        <f t="shared" si="43"/>
        <v>2.2776988297441961E-2</v>
      </c>
      <c r="BI98">
        <f t="shared" si="44"/>
        <v>6.5550817642721305E-5</v>
      </c>
      <c r="BJ98">
        <f t="shared" si="45"/>
        <v>9.3887678875634123E-2</v>
      </c>
      <c r="BK98">
        <f t="shared" si="46"/>
        <v>1.1399178057483124E-4</v>
      </c>
      <c r="BL98">
        <f t="shared" si="47"/>
        <v>9.7452535396677503E-3</v>
      </c>
      <c r="BM98">
        <f t="shared" si="48"/>
        <v>3.9639226782363466E-4</v>
      </c>
      <c r="BN98">
        <f t="shared" si="49"/>
        <v>3.4912545621959247E-4</v>
      </c>
      <c r="BO98">
        <f t="shared" si="50"/>
        <v>1</v>
      </c>
      <c r="BP98" s="68">
        <f>(1.5-SUMPRODUCT(BC98:BN98,'Molar Masses'!$B$6:$M$6)) * 2</f>
        <v>1.2189884245244365E-2</v>
      </c>
      <c r="BQ98">
        <f t="shared" si="52"/>
        <v>0.89541073588179554</v>
      </c>
      <c r="BR98">
        <f t="shared" si="27"/>
        <v>0.43503609969855195</v>
      </c>
      <c r="BS98">
        <f t="shared" si="28"/>
        <v>2.739396464939128E-2</v>
      </c>
      <c r="BT98">
        <f t="shared" si="29"/>
        <v>1.184627418805813E-2</v>
      </c>
      <c r="BU98">
        <f t="shared" si="30"/>
        <v>1.9490507079335501E-2</v>
      </c>
      <c r="BV98">
        <f t="shared" si="31"/>
        <v>0.11894428805480878</v>
      </c>
      <c r="BW98">
        <f t="shared" si="32"/>
        <v>8.6124710566176196E-2</v>
      </c>
      <c r="BY98">
        <f t="shared" si="33"/>
        <v>2.8923778574186071E-2</v>
      </c>
      <c r="BZ98">
        <f t="shared" si="34"/>
        <v>1.2668785668071019</v>
      </c>
      <c r="CB98">
        <f t="shared" si="35"/>
        <v>3.4808226858548987E-2</v>
      </c>
      <c r="CC98">
        <f t="shared" si="36"/>
        <v>8.268356830656072E-2</v>
      </c>
    </row>
    <row r="99" spans="1:81" x14ac:dyDescent="0.2">
      <c r="A99" s="29" t="s">
        <v>206</v>
      </c>
      <c r="B99" t="s">
        <v>207</v>
      </c>
      <c r="C99" t="s">
        <v>185</v>
      </c>
      <c r="D99" t="s">
        <v>171</v>
      </c>
      <c r="E99" t="s">
        <v>199</v>
      </c>
      <c r="F99" t="s">
        <v>208</v>
      </c>
      <c r="I99" t="s">
        <v>1614</v>
      </c>
      <c r="J99" s="28">
        <v>44470</v>
      </c>
      <c r="K99">
        <v>0.54277900000000001</v>
      </c>
      <c r="L99">
        <v>16.65156</v>
      </c>
      <c r="M99">
        <v>51.204450000000001</v>
      </c>
      <c r="N99">
        <v>21.434940000000001</v>
      </c>
      <c r="O99">
        <v>1.470159</v>
      </c>
      <c r="P99">
        <v>3.1553849999999999</v>
      </c>
      <c r="Q99">
        <v>1.8613999999999999E-2</v>
      </c>
      <c r="R99">
        <v>5.2514440000000002</v>
      </c>
      <c r="S99">
        <v>1.2621E-2</v>
      </c>
      <c r="T99">
        <v>0.88309400000000005</v>
      </c>
      <c r="U99">
        <v>7.9871999999999999E-2</v>
      </c>
      <c r="V99">
        <v>6.8945999999999993E-2</v>
      </c>
      <c r="W99">
        <v>100.7739</v>
      </c>
      <c r="X99">
        <v>90.39111717432354</v>
      </c>
      <c r="Y99">
        <v>15.811098885338271</v>
      </c>
      <c r="Z99">
        <v>-19193</v>
      </c>
      <c r="AA99">
        <v>6099</v>
      </c>
      <c r="AB99">
        <v>2</v>
      </c>
      <c r="AC99">
        <v>1318.713497062781</v>
      </c>
      <c r="AD99">
        <v>717.0931131583784</v>
      </c>
      <c r="AE99">
        <v>2545.3603898217739</v>
      </c>
      <c r="AF99">
        <v>2.9142664118756496</v>
      </c>
      <c r="AG99">
        <v>10.344344624235688</v>
      </c>
      <c r="AH99">
        <v>6.6266553757643116</v>
      </c>
      <c r="AI99" s="30">
        <v>1.6947132877923161</v>
      </c>
      <c r="AK99">
        <f t="shared" si="51"/>
        <v>1581.1098885338272</v>
      </c>
      <c r="AN99">
        <f>K99/'Molar Masses'!B$3*'Molar Masses'!B$4</f>
        <v>1.7514949432823473E-2</v>
      </c>
      <c r="AO99">
        <f>L99/'Molar Masses'!C$3*'Molar Masses'!C$4</f>
        <v>0.41314496680263196</v>
      </c>
      <c r="AP99">
        <f>M99/'Molar Masses'!D$3*'Molar Masses'!D$4</f>
        <v>0.85221014474663104</v>
      </c>
      <c r="AQ99">
        <f>N99/'Molar Masses'!E$3*'Molar Masses'!E$4</f>
        <v>0.38222484548693464</v>
      </c>
      <c r="AR99">
        <f>O99/'Molar Masses'!F$3*'Molar Masses'!F$4</f>
        <v>1.9345470096716888E-2</v>
      </c>
      <c r="AS99">
        <f>P99/'Molar Masses'!G$3*'Molar Masses'!G$4</f>
        <v>4.3918484433458041E-2</v>
      </c>
      <c r="AT99">
        <f>Q99/'Molar Masses'!H$3*'Molar Masses'!H$4</f>
        <v>3.9521848061488808E-4</v>
      </c>
      <c r="AU99">
        <f>R99/'Molar Masses'!I$3*'Molar Masses'!I$4</f>
        <v>0.1030085930659168</v>
      </c>
      <c r="AV99">
        <f>S99/'Molar Masses'!J$3*'Molar Masses'!J$4</f>
        <v>1.7783570522756094E-4</v>
      </c>
      <c r="AW99">
        <f>T99/'Molar Masses'!K$3*'Molar Masses'!K$4</f>
        <v>1.1057195802969976E-2</v>
      </c>
      <c r="AX99">
        <f>U99/'Molar Masses'!L$3*'Molar Masses'!L$4</f>
        <v>1.1259504859213898E-3</v>
      </c>
      <c r="AY99">
        <f>V99/'Molar Masses'!M$3*'Molar Masses'!M$4</f>
        <v>9.230608572713834E-4</v>
      </c>
      <c r="AZ99">
        <f t="shared" si="37"/>
        <v>1.845046715397118</v>
      </c>
      <c r="BC99">
        <f t="shared" si="38"/>
        <v>9.492957162905033E-3</v>
      </c>
      <c r="BD99">
        <f t="shared" si="39"/>
        <v>0.22392114159218396</v>
      </c>
      <c r="BE99">
        <f t="shared" si="40"/>
        <v>0.46189082240294704</v>
      </c>
      <c r="BF99">
        <f t="shared" si="41"/>
        <v>0.20716269257424552</v>
      </c>
      <c r="BG99">
        <f t="shared" si="42"/>
        <v>1.0485084163602368E-2</v>
      </c>
      <c r="BH99">
        <f t="shared" si="43"/>
        <v>2.3803453900084728E-2</v>
      </c>
      <c r="BI99">
        <f t="shared" si="44"/>
        <v>2.1420513492517363E-4</v>
      </c>
      <c r="BJ99">
        <f t="shared" si="45"/>
        <v>5.5829802143381381E-2</v>
      </c>
      <c r="BK99">
        <f t="shared" si="46"/>
        <v>9.6385475632406703E-5</v>
      </c>
      <c r="BL99">
        <f t="shared" si="47"/>
        <v>5.9929083153811014E-3</v>
      </c>
      <c r="BM99">
        <f t="shared" si="48"/>
        <v>6.102558144057866E-4</v>
      </c>
      <c r="BN99">
        <f t="shared" si="49"/>
        <v>5.0029132030551793E-4</v>
      </c>
      <c r="BO99">
        <f t="shared" si="50"/>
        <v>1.0000000000000002</v>
      </c>
      <c r="BP99" s="68">
        <f>(1.5-SUMPRODUCT(BC99:BN99,'Molar Masses'!$B$6:$M$6)) * 2</f>
        <v>7.3356581272925325E-3</v>
      </c>
      <c r="BQ99">
        <f t="shared" si="52"/>
        <v>0.90391162471056441</v>
      </c>
      <c r="BR99">
        <f t="shared" si="27"/>
        <v>0.46189082240294704</v>
      </c>
      <c r="BS99">
        <f t="shared" si="28"/>
        <v>1.1932972093055889E-2</v>
      </c>
      <c r="BT99">
        <f t="shared" si="29"/>
        <v>1.0485084163602368E-2</v>
      </c>
      <c r="BU99">
        <f t="shared" si="30"/>
        <v>1.1985816630762203E-2</v>
      </c>
      <c r="BV99">
        <f t="shared" si="31"/>
        <v>6.9321460039567337E-2</v>
      </c>
      <c r="BW99">
        <f t="shared" si="32"/>
        <v>4.6336844980476348E-2</v>
      </c>
      <c r="BY99">
        <f t="shared" si="33"/>
        <v>1.7720624546328424E-2</v>
      </c>
      <c r="BZ99">
        <f t="shared" si="34"/>
        <v>1.2416569175999739</v>
      </c>
      <c r="CB99">
        <f t="shared" si="35"/>
        <v>4.5823681112383829E-2</v>
      </c>
      <c r="CC99">
        <f t="shared" si="36"/>
        <v>0.17003386719023905</v>
      </c>
    </row>
    <row r="100" spans="1:81" x14ac:dyDescent="0.2">
      <c r="A100" s="29" t="s">
        <v>105</v>
      </c>
      <c r="B100" t="s">
        <v>209</v>
      </c>
      <c r="C100" t="s">
        <v>185</v>
      </c>
      <c r="D100" t="s">
        <v>171</v>
      </c>
      <c r="E100" t="s">
        <v>199</v>
      </c>
      <c r="F100" t="s">
        <v>210</v>
      </c>
      <c r="I100" t="s">
        <v>1614</v>
      </c>
      <c r="J100" s="28">
        <v>44470</v>
      </c>
      <c r="K100">
        <v>0.52273800000000004</v>
      </c>
      <c r="L100">
        <v>15.00935</v>
      </c>
      <c r="M100">
        <v>49.120719999999999</v>
      </c>
      <c r="N100">
        <v>22.683599999999998</v>
      </c>
      <c r="O100">
        <v>1.719951</v>
      </c>
      <c r="P100">
        <v>2.924102</v>
      </c>
      <c r="Q100">
        <v>4.0080000000000003E-3</v>
      </c>
      <c r="R100">
        <v>7.1492509999999996</v>
      </c>
      <c r="S100">
        <v>1.2478E-2</v>
      </c>
      <c r="T100">
        <v>1.2612289999999999</v>
      </c>
      <c r="U100">
        <v>6.1172999999999998E-2</v>
      </c>
      <c r="V100">
        <v>7.1229000000000001E-2</v>
      </c>
      <c r="W100">
        <v>100.5398</v>
      </c>
      <c r="X100">
        <v>90.147743997173819</v>
      </c>
      <c r="Y100">
        <v>13.896298284195522</v>
      </c>
      <c r="Z100">
        <v>-16448</v>
      </c>
      <c r="AA100">
        <v>12910</v>
      </c>
      <c r="AB100">
        <v>-27</v>
      </c>
      <c r="AC100">
        <v>2456.852903012717</v>
      </c>
      <c r="AD100">
        <v>1429.196567490827</v>
      </c>
      <c r="AE100">
        <v>820.99424702267106</v>
      </c>
      <c r="AF100">
        <v>5.8082548502827205</v>
      </c>
      <c r="AG100">
        <v>3.3365206199001349</v>
      </c>
      <c r="AH100">
        <v>13.634479380099865</v>
      </c>
      <c r="AI100" s="30">
        <v>2.4707333243833052</v>
      </c>
      <c r="AK100">
        <f t="shared" si="51"/>
        <v>1389.6298284195523</v>
      </c>
      <c r="AN100">
        <f>K100/'Molar Masses'!B$3*'Molar Masses'!B$4</f>
        <v>1.6868245891265645E-2</v>
      </c>
      <c r="AO100">
        <f>L100/'Molar Masses'!C$3*'Molar Masses'!C$4</f>
        <v>0.37239978761624037</v>
      </c>
      <c r="AP100">
        <f>M100/'Molar Masses'!D$3*'Molar Masses'!D$4</f>
        <v>0.81753003696473125</v>
      </c>
      <c r="AQ100">
        <f>N100/'Molar Masses'!E$3*'Molar Masses'!E$4</f>
        <v>0.40449077557891128</v>
      </c>
      <c r="AR100">
        <f>O100/'Molar Masses'!F$3*'Molar Masses'!F$4</f>
        <v>2.2632423185735901E-2</v>
      </c>
      <c r="AS100">
        <f>P100/'Molar Masses'!G$3*'Molar Masses'!G$4</f>
        <v>4.0699353064314985E-2</v>
      </c>
      <c r="AT100">
        <f>Q100/'Molar Masses'!H$3*'Molar Masses'!H$4</f>
        <v>8.5099154953501222E-5</v>
      </c>
      <c r="AU100">
        <f>R100/'Molar Masses'!I$3*'Molar Masses'!I$4</f>
        <v>0.14023462632089356</v>
      </c>
      <c r="AV100">
        <f>S100/'Molar Masses'!J$3*'Molar Masses'!J$4</f>
        <v>1.7582076933915738E-4</v>
      </c>
      <c r="AW100">
        <f>T100/'Molar Masses'!K$3*'Molar Masses'!K$4</f>
        <v>1.579181378809506E-2</v>
      </c>
      <c r="AX100">
        <f>U100/'Molar Masses'!L$3*'Molar Masses'!L$4</f>
        <v>8.6235187644317381E-4</v>
      </c>
      <c r="AY100">
        <f>V100/'Molar Masses'!M$3*'Molar Masses'!M$4</f>
        <v>9.5362605231026274E-4</v>
      </c>
      <c r="AZ100">
        <f t="shared" si="37"/>
        <v>1.8327239602632341</v>
      </c>
      <c r="BC100">
        <f t="shared" si="38"/>
        <v>9.2039206432608968E-3</v>
      </c>
      <c r="BD100">
        <f t="shared" si="39"/>
        <v>0.20319469581373978</v>
      </c>
      <c r="BE100">
        <f t="shared" si="40"/>
        <v>0.44607374306783737</v>
      </c>
      <c r="BF100">
        <f t="shared" si="41"/>
        <v>0.22070469113134433</v>
      </c>
      <c r="BG100">
        <f t="shared" si="42"/>
        <v>1.2349062748372212E-2</v>
      </c>
      <c r="BH100">
        <f t="shared" si="43"/>
        <v>2.2207028416035623E-2</v>
      </c>
      <c r="BI100">
        <f t="shared" si="44"/>
        <v>4.6433154582252761E-5</v>
      </c>
      <c r="BJ100">
        <f t="shared" si="45"/>
        <v>7.651704749947813E-2</v>
      </c>
      <c r="BK100">
        <f t="shared" si="46"/>
        <v>9.5934124915300522E-5</v>
      </c>
      <c r="BL100">
        <f t="shared" si="47"/>
        <v>8.6165806365225243E-3</v>
      </c>
      <c r="BM100">
        <f t="shared" si="48"/>
        <v>4.7053014809677842E-4</v>
      </c>
      <c r="BN100">
        <f t="shared" si="49"/>
        <v>5.2033261581481882E-4</v>
      </c>
      <c r="BO100">
        <f t="shared" si="50"/>
        <v>1</v>
      </c>
      <c r="BP100" s="68">
        <f>(1.5-SUMPRODUCT(BC100:BN100,'Molar Masses'!$B$6:$M$6)) * 2</f>
        <v>1.0715793766527426E-2</v>
      </c>
      <c r="BQ100">
        <f t="shared" si="52"/>
        <v>0.90147800114697574</v>
      </c>
      <c r="BR100">
        <f t="shared" si="27"/>
        <v>0.44607374306783737</v>
      </c>
      <c r="BS100">
        <f t="shared" si="28"/>
        <v>1.8865451417399988E-2</v>
      </c>
      <c r="BT100">
        <f t="shared" si="29"/>
        <v>1.2349062748372212E-2</v>
      </c>
      <c r="BU100">
        <f t="shared" si="30"/>
        <v>1.7233161273045049E-2</v>
      </c>
      <c r="BV100">
        <f t="shared" si="31"/>
        <v>9.7968811108563356E-2</v>
      </c>
      <c r="BW100">
        <f t="shared" si="32"/>
        <v>6.7313126856217237E-2</v>
      </c>
      <c r="BY100">
        <f t="shared" si="33"/>
        <v>2.25907905673155E-2</v>
      </c>
      <c r="BZ100">
        <f t="shared" si="34"/>
        <v>1.2803527358949851</v>
      </c>
      <c r="CB100">
        <f t="shared" si="35"/>
        <v>4.1702424158186653E-2</v>
      </c>
      <c r="CC100">
        <f t="shared" si="36"/>
        <v>0.12028588326442771</v>
      </c>
    </row>
    <row r="101" spans="1:81" x14ac:dyDescent="0.2">
      <c r="A101" s="29" t="s">
        <v>211</v>
      </c>
      <c r="B101" t="s">
        <v>212</v>
      </c>
      <c r="C101" t="s">
        <v>185</v>
      </c>
      <c r="D101" t="s">
        <v>171</v>
      </c>
      <c r="E101" t="s">
        <v>199</v>
      </c>
      <c r="F101" t="s">
        <v>213</v>
      </c>
      <c r="I101" t="s">
        <v>1614</v>
      </c>
      <c r="J101" s="28">
        <v>44470</v>
      </c>
      <c r="K101">
        <v>0.67749599999999999</v>
      </c>
      <c r="L101">
        <v>16.619330000000001</v>
      </c>
      <c r="M101">
        <v>51.02581</v>
      </c>
      <c r="N101">
        <v>21.510470000000002</v>
      </c>
      <c r="O101">
        <v>1.5999190000000001</v>
      </c>
      <c r="P101">
        <v>2.5660910000000001</v>
      </c>
      <c r="Q101">
        <v>1.6100000000000001E-3</v>
      </c>
      <c r="R101">
        <v>6.7423489999999999</v>
      </c>
      <c r="S101">
        <v>1.2779E-2</v>
      </c>
      <c r="T101">
        <v>0.83143699999999998</v>
      </c>
      <c r="U101">
        <v>5.5286000000000002E-2</v>
      </c>
      <c r="V101">
        <v>6.6928000000000001E-2</v>
      </c>
      <c r="W101">
        <v>101.70950000000001</v>
      </c>
      <c r="X101">
        <v>92.028657811504317</v>
      </c>
      <c r="Y101">
        <v>13.73267449583604</v>
      </c>
      <c r="Z101">
        <v>-17986</v>
      </c>
      <c r="AA101">
        <v>7296</v>
      </c>
      <c r="AB101">
        <v>-1</v>
      </c>
      <c r="AC101">
        <v>2243.3155920447321</v>
      </c>
      <c r="AD101">
        <v>1024.1972771835201</v>
      </c>
      <c r="AE101">
        <v>2241.9001963730461</v>
      </c>
      <c r="AF101">
        <v>4.1623377344738257</v>
      </c>
      <c r="AG101">
        <v>9.1110823980600593</v>
      </c>
      <c r="AH101">
        <v>7.8599176019399408</v>
      </c>
      <c r="AI101" s="30">
        <v>2.5884719956857429</v>
      </c>
      <c r="AK101">
        <f t="shared" si="51"/>
        <v>1373.267449583604</v>
      </c>
      <c r="AN101">
        <f>K101/'Molar Masses'!B$3*'Molar Masses'!B$4</f>
        <v>2.1862135751272931E-2</v>
      </c>
      <c r="AO101">
        <f>L101/'Molar Masses'!C$3*'Molar Masses'!C$4</f>
        <v>0.41234530224987848</v>
      </c>
      <c r="AP101">
        <f>M101/'Molar Masses'!D$3*'Molar Masses'!D$4</f>
        <v>0.8492369886975466</v>
      </c>
      <c r="AQ101">
        <f>N101/'Molar Masses'!E$3*'Molar Masses'!E$4</f>
        <v>0.38357168585969181</v>
      </c>
      <c r="AR101">
        <f>O101/'Molar Masses'!F$3*'Molar Masses'!F$4</f>
        <v>2.1052950852029739E-2</v>
      </c>
      <c r="AS101">
        <f>P101/'Molar Masses'!G$3*'Molar Masses'!G$4</f>
        <v>3.5716347652770354E-2</v>
      </c>
      <c r="AT101">
        <f>Q101/'Molar Masses'!H$3*'Molar Masses'!H$4</f>
        <v>3.4184041785213815E-5</v>
      </c>
      <c r="AU101">
        <f>R101/'Molar Masses'!I$3*'Molar Masses'!I$4</f>
        <v>0.13225312589249566</v>
      </c>
      <c r="AV101">
        <f>S101/'Molar Masses'!J$3*'Molar Masses'!J$4</f>
        <v>1.8006199802733549E-4</v>
      </c>
      <c r="AW101">
        <f>T101/'Molar Masses'!K$3*'Molar Masses'!K$4</f>
        <v>1.0410399919865775E-2</v>
      </c>
      <c r="AX101">
        <f>U101/'Molar Masses'!L$3*'Molar Masses'!L$4</f>
        <v>7.7936321319924335E-4</v>
      </c>
      <c r="AY101">
        <f>V101/'Molar Masses'!M$3*'Molar Masses'!M$4</f>
        <v>8.9604352762247491E-4</v>
      </c>
      <c r="AZ101">
        <f t="shared" si="37"/>
        <v>1.8683385896561855</v>
      </c>
      <c r="BC101">
        <f t="shared" si="38"/>
        <v>1.1701377829644911E-2</v>
      </c>
      <c r="BD101">
        <f t="shared" si="39"/>
        <v>0.22070159259824468</v>
      </c>
      <c r="BE101">
        <f t="shared" si="40"/>
        <v>0.45454126644883169</v>
      </c>
      <c r="BF101">
        <f t="shared" si="41"/>
        <v>0.20530094918730832</v>
      </c>
      <c r="BG101">
        <f t="shared" si="42"/>
        <v>1.1268273838899797E-2</v>
      </c>
      <c r="BH101">
        <f t="shared" si="43"/>
        <v>1.9116635416358302E-2</v>
      </c>
      <c r="BI101">
        <f t="shared" si="44"/>
        <v>1.8296491853494506E-5</v>
      </c>
      <c r="BJ101">
        <f t="shared" si="45"/>
        <v>7.0786487323388783E-2</v>
      </c>
      <c r="BK101">
        <f t="shared" si="46"/>
        <v>9.6375463753853514E-5</v>
      </c>
      <c r="BL101">
        <f t="shared" si="47"/>
        <v>5.5720092586545094E-3</v>
      </c>
      <c r="BM101">
        <f t="shared" si="48"/>
        <v>4.1714238388806333E-4</v>
      </c>
      <c r="BN101">
        <f t="shared" si="49"/>
        <v>4.7959375917368713E-4</v>
      </c>
      <c r="BO101">
        <f t="shared" si="50"/>
        <v>1.0000000000000002</v>
      </c>
      <c r="BP101" s="68">
        <f>(1.5-SUMPRODUCT(BC101:BN101,'Molar Masses'!$B$6:$M$6)) * 2</f>
        <v>9.1492353529751824E-3</v>
      </c>
      <c r="BQ101">
        <f t="shared" si="52"/>
        <v>0.92028697912322888</v>
      </c>
      <c r="BR101">
        <f t="shared" si="27"/>
        <v>0.45454126644883169</v>
      </c>
      <c r="BS101">
        <f t="shared" si="28"/>
        <v>1.8336408568767528E-2</v>
      </c>
      <c r="BT101">
        <f t="shared" si="29"/>
        <v>1.1268273838899797E-2</v>
      </c>
      <c r="BU101">
        <f t="shared" si="30"/>
        <v>1.1144018517309019E-2</v>
      </c>
      <c r="BV101">
        <f t="shared" si="31"/>
        <v>8.2272413352201534E-2</v>
      </c>
      <c r="BW101">
        <f t="shared" si="32"/>
        <v>5.9085109493743876E-2</v>
      </c>
      <c r="BY101">
        <f t="shared" si="33"/>
        <v>2.5327753772220477E-2</v>
      </c>
      <c r="BZ101">
        <f t="shared" si="34"/>
        <v>1.1622615623846284</v>
      </c>
      <c r="CB101">
        <f t="shared" si="35"/>
        <v>5.6996218848306662E-2</v>
      </c>
      <c r="CC101">
        <f t="shared" si="36"/>
        <v>0.16530524782487155</v>
      </c>
    </row>
    <row r="102" spans="1:81" x14ac:dyDescent="0.2">
      <c r="A102" s="29" t="s">
        <v>214</v>
      </c>
      <c r="B102" t="s">
        <v>215</v>
      </c>
      <c r="C102" t="s">
        <v>185</v>
      </c>
      <c r="D102" t="s">
        <v>171</v>
      </c>
      <c r="E102" t="s">
        <v>195</v>
      </c>
      <c r="F102" t="s">
        <v>216</v>
      </c>
      <c r="I102" t="s">
        <v>1614</v>
      </c>
      <c r="J102" s="28">
        <v>44470</v>
      </c>
      <c r="K102">
        <v>0.75011499999999998</v>
      </c>
      <c r="L102">
        <v>15.775639999999999</v>
      </c>
      <c r="M102">
        <v>49.953069999999997</v>
      </c>
      <c r="N102">
        <v>21.221240000000002</v>
      </c>
      <c r="O102">
        <v>1.461417</v>
      </c>
      <c r="P102">
        <v>2.710331</v>
      </c>
      <c r="Q102">
        <v>7.3559999999999997E-3</v>
      </c>
      <c r="R102">
        <v>7.8285549999999997</v>
      </c>
      <c r="S102">
        <v>4.2129999999999997E-3</v>
      </c>
      <c r="T102">
        <v>0.84399199999999996</v>
      </c>
      <c r="U102">
        <v>6.2375E-2</v>
      </c>
      <c r="V102">
        <v>6.2562000000000006E-2</v>
      </c>
      <c r="W102">
        <v>100.68089999999999</v>
      </c>
      <c r="X102">
        <v>91.209279316215643</v>
      </c>
      <c r="Y102">
        <v>11.129410935505177</v>
      </c>
      <c r="Z102">
        <v>-17901</v>
      </c>
      <c r="AA102">
        <v>7233</v>
      </c>
      <c r="AB102">
        <v>0</v>
      </c>
      <c r="AC102">
        <v>2343.1786396772618</v>
      </c>
      <c r="AD102">
        <v>1045.3316269355889</v>
      </c>
      <c r="AE102">
        <v>2257.7874839189799</v>
      </c>
      <c r="AF102">
        <v>4.2482277318662334</v>
      </c>
      <c r="AG102">
        <v>9.1756483346467341</v>
      </c>
      <c r="AH102">
        <v>7.795351665353266</v>
      </c>
      <c r="AI102" s="30">
        <v>2.6940815998787961</v>
      </c>
      <c r="AK102">
        <f t="shared" si="51"/>
        <v>1112.9410935505177</v>
      </c>
      <c r="AN102">
        <f>K102/'Molar Masses'!B$3*'Molar Masses'!B$4</f>
        <v>2.4205480119537378E-2</v>
      </c>
      <c r="AO102">
        <f>L102/'Molar Masses'!C$3*'Molar Masses'!C$4</f>
        <v>0.39141235200127028</v>
      </c>
      <c r="AP102">
        <f>M102/'Molar Masses'!D$3*'Molar Masses'!D$4</f>
        <v>0.83138307344847151</v>
      </c>
      <c r="AQ102">
        <f>N102/'Molar Masses'!E$3*'Molar Masses'!E$4</f>
        <v>0.37841417704183716</v>
      </c>
      <c r="AR102">
        <f>O102/'Molar Masses'!F$3*'Molar Masses'!F$4</f>
        <v>1.9230436212908743E-2</v>
      </c>
      <c r="AS102">
        <f>P102/'Molar Masses'!G$3*'Molar Masses'!G$4</f>
        <v>3.7723963900766079E-2</v>
      </c>
      <c r="AT102">
        <f>Q102/'Molar Masses'!H$3*'Molar Masses'!H$4</f>
        <v>1.5618497600747378E-4</v>
      </c>
      <c r="AU102">
        <f>R102/'Molar Masses'!I$3*'Molar Masses'!I$4</f>
        <v>0.15355937077290516</v>
      </c>
      <c r="AV102">
        <f>S102/'Molar Masses'!J$3*'Molar Masses'!J$4</f>
        <v>5.9363111173735379E-5</v>
      </c>
      <c r="AW102">
        <f>T102/'Molar Masses'!K$3*'Molar Masses'!K$4</f>
        <v>1.0567600731224801E-2</v>
      </c>
      <c r="AX102">
        <f>U102/'Molar Masses'!L$3*'Molar Masses'!L$4</f>
        <v>8.7929639372178858E-4</v>
      </c>
      <c r="AY102">
        <f>V102/'Molar Masses'!M$3*'Molar Masses'!M$4</f>
        <v>8.3759077180129815E-4</v>
      </c>
      <c r="AZ102">
        <f t="shared" si="37"/>
        <v>1.8484288894816256</v>
      </c>
      <c r="BC102">
        <f t="shared" si="38"/>
        <v>1.309516436216574E-2</v>
      </c>
      <c r="BD102">
        <f t="shared" si="39"/>
        <v>0.21175407624744394</v>
      </c>
      <c r="BE102">
        <f t="shared" si="40"/>
        <v>0.44977822959779912</v>
      </c>
      <c r="BF102">
        <f t="shared" si="41"/>
        <v>0.2047220637997926</v>
      </c>
      <c r="BG102">
        <f t="shared" si="42"/>
        <v>1.0403665687297139E-2</v>
      </c>
      <c r="BH102">
        <f t="shared" si="43"/>
        <v>2.0408663874186366E-2</v>
      </c>
      <c r="BI102">
        <f t="shared" si="44"/>
        <v>8.4496069551950352E-5</v>
      </c>
      <c r="BJ102">
        <f t="shared" si="45"/>
        <v>8.3075617161539508E-2</v>
      </c>
      <c r="BK102">
        <f t="shared" si="46"/>
        <v>3.2115442206912919E-5</v>
      </c>
      <c r="BL102">
        <f t="shared" si="47"/>
        <v>5.7170718285994675E-3</v>
      </c>
      <c r="BM102">
        <f t="shared" si="48"/>
        <v>4.756993351085196E-4</v>
      </c>
      <c r="BN102">
        <f t="shared" si="49"/>
        <v>4.5313659430858198E-4</v>
      </c>
      <c r="BO102">
        <f t="shared" si="50"/>
        <v>0.99999999999999989</v>
      </c>
      <c r="BP102" s="68">
        <f>(1.5-SUMPRODUCT(BC102:BN102,'Molar Masses'!$B$6:$M$6)) * 2</f>
        <v>8.6134284034633524E-3</v>
      </c>
      <c r="BQ102">
        <f t="shared" si="52"/>
        <v>0.91209328480748364</v>
      </c>
      <c r="BR102">
        <f t="shared" si="27"/>
        <v>0.44977822959779912</v>
      </c>
      <c r="BS102">
        <f t="shared" si="28"/>
        <v>2.4071321727438848E-2</v>
      </c>
      <c r="BT102">
        <f t="shared" si="29"/>
        <v>1.0403665687297139E-2</v>
      </c>
      <c r="BU102">
        <f t="shared" si="30"/>
        <v>1.1434143657198935E-2</v>
      </c>
      <c r="BV102">
        <f t="shared" si="31"/>
        <v>9.2617110530932426E-2</v>
      </c>
      <c r="BW102">
        <f t="shared" si="32"/>
        <v>6.9980452799373774E-2</v>
      </c>
      <c r="BY102">
        <f t="shared" si="33"/>
        <v>3.2853846759338626E-2</v>
      </c>
      <c r="BZ102">
        <f t="shared" si="34"/>
        <v>1.1148531144925424</v>
      </c>
      <c r="CB102">
        <f t="shared" si="35"/>
        <v>6.3965574199037575E-2</v>
      </c>
      <c r="CC102">
        <f t="shared" si="36"/>
        <v>0.15762945626635977</v>
      </c>
    </row>
    <row r="103" spans="1:81" x14ac:dyDescent="0.2">
      <c r="A103" s="29" t="s">
        <v>217</v>
      </c>
      <c r="B103" t="s">
        <v>218</v>
      </c>
      <c r="C103" t="s">
        <v>185</v>
      </c>
      <c r="D103" t="s">
        <v>171</v>
      </c>
      <c r="E103" t="s">
        <v>195</v>
      </c>
      <c r="F103" t="s">
        <v>219</v>
      </c>
      <c r="I103" t="s">
        <v>1614</v>
      </c>
      <c r="J103" s="28">
        <v>44470</v>
      </c>
      <c r="K103">
        <v>0.78798699999999999</v>
      </c>
      <c r="L103">
        <v>15.135339999999999</v>
      </c>
      <c r="M103">
        <v>49.038249999999998</v>
      </c>
      <c r="N103">
        <v>21.311450000000001</v>
      </c>
      <c r="O103">
        <v>1.9178029999999999</v>
      </c>
      <c r="P103">
        <v>2.8167339999999998</v>
      </c>
      <c r="Q103">
        <v>1.5015000000000001E-2</v>
      </c>
      <c r="R103">
        <v>8.6252560000000003</v>
      </c>
      <c r="S103">
        <v>7.8980000000000005E-3</v>
      </c>
      <c r="T103">
        <v>1.0521419999999999</v>
      </c>
      <c r="U103">
        <v>7.1841000000000002E-2</v>
      </c>
      <c r="V103">
        <v>6.2757999999999994E-2</v>
      </c>
      <c r="W103">
        <v>100.8425</v>
      </c>
      <c r="X103">
        <v>90.546833176730345</v>
      </c>
      <c r="Y103">
        <v>12.979948782718894</v>
      </c>
      <c r="Z103">
        <v>-17793</v>
      </c>
      <c r="AA103">
        <v>7353</v>
      </c>
      <c r="AB103">
        <v>-2</v>
      </c>
      <c r="AC103">
        <v>2422.86807275816</v>
      </c>
      <c r="AD103">
        <v>1072.853840076908</v>
      </c>
      <c r="AE103">
        <v>2227.372789439285</v>
      </c>
      <c r="AF103">
        <v>4.3600780060725537</v>
      </c>
      <c r="AG103">
        <v>9.0520430162812549</v>
      </c>
      <c r="AH103">
        <v>7.9189569837187452</v>
      </c>
      <c r="AI103" s="30">
        <v>2.7681805704489677</v>
      </c>
      <c r="AK103">
        <f t="shared" si="51"/>
        <v>1297.9948782718895</v>
      </c>
      <c r="AN103">
        <f>K103/'Molar Masses'!B$3*'Molar Masses'!B$4</f>
        <v>2.5427572656131259E-2</v>
      </c>
      <c r="AO103">
        <f>L103/'Molar Masses'!C$3*'Molar Masses'!C$4</f>
        <v>0.37552574904973152</v>
      </c>
      <c r="AP103">
        <f>M103/'Molar Masses'!D$3*'Molar Masses'!D$4</f>
        <v>0.8161574654277407</v>
      </c>
      <c r="AQ103">
        <f>N103/'Molar Masses'!E$3*'Molar Masses'!E$4</f>
        <v>0.38002278911685933</v>
      </c>
      <c r="AR103">
        <f>O103/'Molar Masses'!F$3*'Molar Masses'!F$4</f>
        <v>2.5235910257253764E-2</v>
      </c>
      <c r="AS103">
        <f>P103/'Molar Masses'!G$3*'Molar Masses'!G$4</f>
        <v>3.9204942766791373E-2</v>
      </c>
      <c r="AT103">
        <f>Q103/'Molar Masses'!H$3*'Molar Masses'!H$4</f>
        <v>3.1880334621427664E-4</v>
      </c>
      <c r="AU103">
        <f>R103/'Molar Masses'!I$3*'Molar Masses'!I$4</f>
        <v>0.16918689133757442</v>
      </c>
      <c r="AV103">
        <f>S103/'Molar Masses'!J$3*'Molar Masses'!J$4</f>
        <v>1.1128645906721151E-4</v>
      </c>
      <c r="AW103">
        <f>T103/'Molar Masses'!K$3*'Molar Masses'!K$4</f>
        <v>1.3173841183983171E-2</v>
      </c>
      <c r="AX103">
        <f>U103/'Molar Masses'!L$3*'Molar Masses'!L$4</f>
        <v>1.0127379915249219E-3</v>
      </c>
      <c r="AY103">
        <f>V103/'Molar Masses'!M$3*'Molar Masses'!M$4</f>
        <v>8.4021485337274794E-4</v>
      </c>
      <c r="AZ103">
        <f t="shared" si="37"/>
        <v>1.8462182044462447</v>
      </c>
      <c r="BC103">
        <f t="shared" si="38"/>
        <v>1.3772788392452242E-2</v>
      </c>
      <c r="BD103">
        <f t="shared" si="39"/>
        <v>0.20340268996663199</v>
      </c>
      <c r="BE103">
        <f t="shared" si="40"/>
        <v>0.44206988288935178</v>
      </c>
      <c r="BF103">
        <f t="shared" si="41"/>
        <v>0.20583850175545393</v>
      </c>
      <c r="BG103">
        <f t="shared" si="42"/>
        <v>1.366897487874302E-2</v>
      </c>
      <c r="BH103">
        <f t="shared" si="43"/>
        <v>2.123527038806906E-2</v>
      </c>
      <c r="BI103">
        <f t="shared" si="44"/>
        <v>1.7267912614365029E-4</v>
      </c>
      <c r="BJ103">
        <f t="shared" si="45"/>
        <v>9.1639704846437908E-2</v>
      </c>
      <c r="BK103">
        <f t="shared" si="46"/>
        <v>6.027806399005301E-5</v>
      </c>
      <c r="BL103">
        <f t="shared" si="47"/>
        <v>7.13558188964697E-3</v>
      </c>
      <c r="BM103">
        <f t="shared" si="48"/>
        <v>5.4854728931062779E-4</v>
      </c>
      <c r="BN103">
        <f t="shared" si="49"/>
        <v>4.5510051376877319E-4</v>
      </c>
      <c r="BO103">
        <f t="shared" si="50"/>
        <v>0.99999999999999989</v>
      </c>
      <c r="BP103" s="68">
        <f>(1.5-SUMPRODUCT(BC103:BN103,'Molar Masses'!$B$6:$M$6)) * 2</f>
        <v>1.0045024043446205E-2</v>
      </c>
      <c r="BQ103">
        <f t="shared" si="52"/>
        <v>0.9054689138267692</v>
      </c>
      <c r="BR103">
        <f t="shared" si="27"/>
        <v>0.44206988288935178</v>
      </c>
      <c r="BS103">
        <f t="shared" si="28"/>
        <v>2.4963388897974354E-2</v>
      </c>
      <c r="BT103">
        <f t="shared" si="29"/>
        <v>1.366897487874302E-2</v>
      </c>
      <c r="BU103">
        <f t="shared" si="30"/>
        <v>1.427116377929394E-2</v>
      </c>
      <c r="BV103">
        <f t="shared" si="31"/>
        <v>0.10688155452312117</v>
      </c>
      <c r="BW103">
        <f t="shared" si="32"/>
        <v>7.7866916453985663E-2</v>
      </c>
      <c r="BY103">
        <f t="shared" si="33"/>
        <v>3.3709587735789692E-2</v>
      </c>
      <c r="BZ103">
        <f t="shared" si="34"/>
        <v>1.1663236443441658</v>
      </c>
      <c r="CB103">
        <f t="shared" si="35"/>
        <v>6.6910652161736875E-2</v>
      </c>
      <c r="CC103">
        <f t="shared" si="36"/>
        <v>0.15029280610987911</v>
      </c>
    </row>
    <row r="104" spans="1:81" x14ac:dyDescent="0.2">
      <c r="A104" s="29" t="s">
        <v>104</v>
      </c>
      <c r="B104" t="s">
        <v>220</v>
      </c>
      <c r="C104" t="s">
        <v>185</v>
      </c>
      <c r="D104" t="s">
        <v>171</v>
      </c>
      <c r="E104" t="s">
        <v>199</v>
      </c>
      <c r="F104" t="s">
        <v>221</v>
      </c>
      <c r="I104" t="s">
        <v>1614</v>
      </c>
      <c r="J104" s="28">
        <v>44470</v>
      </c>
      <c r="K104">
        <v>0.463752</v>
      </c>
      <c r="L104">
        <v>14.90911</v>
      </c>
      <c r="M104">
        <v>49.905909999999999</v>
      </c>
      <c r="N104">
        <v>22.78903</v>
      </c>
      <c r="O104">
        <v>1.1540710000000001</v>
      </c>
      <c r="P104">
        <v>2.9945189999999999</v>
      </c>
      <c r="Q104">
        <v>9.1479000000000005E-2</v>
      </c>
      <c r="R104">
        <v>7.0771069999999998</v>
      </c>
      <c r="S104">
        <v>7.9459999999999999E-3</v>
      </c>
      <c r="T104">
        <v>1.245484</v>
      </c>
      <c r="U104">
        <v>4.6184999999999997E-2</v>
      </c>
      <c r="V104">
        <v>5.5488999999999997E-2</v>
      </c>
      <c r="W104">
        <v>100.7401</v>
      </c>
      <c r="X104">
        <v>89.873552614623748</v>
      </c>
      <c r="Y104">
        <v>9.8607997497523581</v>
      </c>
      <c r="Z104">
        <v>-15865</v>
      </c>
      <c r="AA104">
        <v>13259</v>
      </c>
      <c r="AB104">
        <v>-27</v>
      </c>
      <c r="AC104">
        <v>2957.5163375563279</v>
      </c>
      <c r="AD104">
        <v>1576.766140362176</v>
      </c>
      <c r="AE104">
        <v>732.3855531416616</v>
      </c>
      <c r="AF104">
        <v>6.4079775944318831</v>
      </c>
      <c r="AG104">
        <v>2.9764148879677128</v>
      </c>
      <c r="AH104">
        <v>13.994585112032286</v>
      </c>
      <c r="AI104" s="30">
        <v>2.9604732538197371</v>
      </c>
      <c r="AK104">
        <f t="shared" si="51"/>
        <v>986.07997497523581</v>
      </c>
      <c r="AN104">
        <f>K104/'Molar Masses'!B$3*'Molar Masses'!B$4</f>
        <v>1.4964825148671467E-2</v>
      </c>
      <c r="AO104">
        <f>L104/'Molar Masses'!C$3*'Molar Masses'!C$4</f>
        <v>0.36991271424459859</v>
      </c>
      <c r="AP104">
        <f>M104/'Molar Masses'!D$3*'Molar Masses'!D$4</f>
        <v>0.83059817622906484</v>
      </c>
      <c r="AQ104">
        <f>N104/'Molar Masses'!E$3*'Molar Masses'!E$4</f>
        <v>0.40637078856050529</v>
      </c>
      <c r="AR104">
        <f>O104/'Molar Masses'!F$3*'Molar Masses'!F$4</f>
        <v>1.5186143825251661E-2</v>
      </c>
      <c r="AS104">
        <f>P104/'Molar Masses'!G$3*'Molar Masses'!G$4</f>
        <v>4.1679457843399249E-2</v>
      </c>
      <c r="AT104">
        <f>Q104/'Molar Masses'!H$3*'Molar Masses'!H$4</f>
        <v>1.9423117754469406E-3</v>
      </c>
      <c r="AU104">
        <f>R104/'Molar Masses'!I$3*'Molar Masses'!I$4</f>
        <v>0.13881950089288797</v>
      </c>
      <c r="AV104">
        <f>S104/'Molar Masses'!J$3*'Molar Masses'!J$4</f>
        <v>1.1196280118359871E-4</v>
      </c>
      <c r="AW104">
        <f>T104/'Molar Masses'!K$3*'Molar Masses'!K$4</f>
        <v>1.5594671074049033E-2</v>
      </c>
      <c r="AX104">
        <f>U104/'Molar Masses'!L$3*'Molar Masses'!L$4</f>
        <v>6.5106699709885048E-4</v>
      </c>
      <c r="AY104">
        <f>V104/'Molar Masses'!M$3*'Molar Masses'!M$4</f>
        <v>7.4289623631728881E-4</v>
      </c>
      <c r="AZ104">
        <f t="shared" si="37"/>
        <v>1.8365745156284747</v>
      </c>
      <c r="BC104">
        <f t="shared" si="38"/>
        <v>8.1482265060998701E-3</v>
      </c>
      <c r="BD104">
        <f t="shared" si="39"/>
        <v>0.20141448718622487</v>
      </c>
      <c r="BE104">
        <f t="shared" si="40"/>
        <v>0.45225400285206213</v>
      </c>
      <c r="BF104">
        <f t="shared" si="41"/>
        <v>0.22126561438289666</v>
      </c>
      <c r="BG104">
        <f t="shared" si="42"/>
        <v>8.2687327391423437E-3</v>
      </c>
      <c r="BH104">
        <f t="shared" si="43"/>
        <v>2.2694128383425032E-2</v>
      </c>
      <c r="BI104">
        <f t="shared" si="44"/>
        <v>1.0575730845215842E-3</v>
      </c>
      <c r="BJ104">
        <f t="shared" si="45"/>
        <v>7.5586097766027219E-2</v>
      </c>
      <c r="BK104">
        <f t="shared" si="46"/>
        <v>6.0962841545955517E-5</v>
      </c>
      <c r="BL104">
        <f t="shared" si="47"/>
        <v>8.4911725287185238E-3</v>
      </c>
      <c r="BM104">
        <f t="shared" si="48"/>
        <v>3.545007248867633E-4</v>
      </c>
      <c r="BN104">
        <f t="shared" si="49"/>
        <v>4.0450100444907358E-4</v>
      </c>
      <c r="BO104">
        <f t="shared" si="50"/>
        <v>1</v>
      </c>
      <c r="BP104" s="68">
        <f>(1.5-SUMPRODUCT(BC104:BN104,'Molar Masses'!$B$6:$M$6)) * 2</f>
        <v>3.6777297992522939E-3</v>
      </c>
      <c r="BQ104">
        <f t="shared" si="52"/>
        <v>0.89873602884146153</v>
      </c>
      <c r="BR104">
        <f t="shared" si="27"/>
        <v>0.45225400285206213</v>
      </c>
      <c r="BS104">
        <f t="shared" si="28"/>
        <v>2.1093396731673979E-2</v>
      </c>
      <c r="BT104">
        <f t="shared" si="29"/>
        <v>8.2687327391423437E-3</v>
      </c>
      <c r="BU104">
        <f t="shared" si="30"/>
        <v>1.6982345057437048E-2</v>
      </c>
      <c r="BV104">
        <f t="shared" si="31"/>
        <v>9.2949490683869929E-2</v>
      </c>
      <c r="BW104">
        <f t="shared" si="32"/>
        <v>6.7437871259927354E-2</v>
      </c>
      <c r="BY104">
        <f t="shared" si="33"/>
        <v>2.784010061808935E-2</v>
      </c>
      <c r="BZ104">
        <f t="shared" si="34"/>
        <v>1.2297167525646076</v>
      </c>
      <c r="CB104">
        <f t="shared" si="35"/>
        <v>3.6825543493619814E-2</v>
      </c>
      <c r="CC104">
        <f t="shared" si="36"/>
        <v>0.10780059755594575</v>
      </c>
    </row>
    <row r="105" spans="1:81" x14ac:dyDescent="0.2">
      <c r="A105" s="29" t="s">
        <v>222</v>
      </c>
      <c r="B105" t="s">
        <v>223</v>
      </c>
      <c r="C105" t="s">
        <v>185</v>
      </c>
      <c r="D105" t="s">
        <v>171</v>
      </c>
      <c r="E105" t="s">
        <v>224</v>
      </c>
      <c r="F105" t="s">
        <v>225</v>
      </c>
      <c r="I105" t="s">
        <v>1614</v>
      </c>
      <c r="J105" s="28">
        <v>44470</v>
      </c>
      <c r="K105">
        <v>0.45775500000000002</v>
      </c>
      <c r="L105">
        <v>17.654869999999999</v>
      </c>
      <c r="M105">
        <v>51.804229999999997</v>
      </c>
      <c r="N105">
        <v>20.57657</v>
      </c>
      <c r="O105">
        <v>1.59554</v>
      </c>
      <c r="P105">
        <v>3.0891579999999998</v>
      </c>
      <c r="Q105">
        <v>1.2E-5</v>
      </c>
      <c r="R105">
        <v>4.2817959999999999</v>
      </c>
      <c r="S105">
        <v>9.0720000000000002E-3</v>
      </c>
      <c r="T105">
        <v>0.70187299999999997</v>
      </c>
      <c r="U105">
        <v>9.5379000000000005E-2</v>
      </c>
      <c r="V105">
        <v>3.6371000000000001E-2</v>
      </c>
      <c r="W105">
        <v>100.3026</v>
      </c>
      <c r="X105">
        <v>91.061578578594762</v>
      </c>
      <c r="Y105">
        <v>19.998651175032375</v>
      </c>
      <c r="Z105">
        <v>-17886</v>
      </c>
      <c r="AA105">
        <v>4480</v>
      </c>
      <c r="AB105">
        <v>13</v>
      </c>
      <c r="AC105">
        <v>3007.6702290796711</v>
      </c>
      <c r="AD105">
        <v>1039.889627436796</v>
      </c>
      <c r="AE105">
        <v>2954.1364427126468</v>
      </c>
      <c r="AF105">
        <v>4.2261114459031388</v>
      </c>
      <c r="AG105">
        <v>12.005610503184197</v>
      </c>
      <c r="AH105">
        <v>4.9653894968158028</v>
      </c>
      <c r="AI105" s="30">
        <v>3.2691965965180025</v>
      </c>
      <c r="AK105">
        <f t="shared" si="51"/>
        <v>1999.8651175032376</v>
      </c>
      <c r="AN105">
        <f>K105/'Molar Masses'!B$3*'Molar Masses'!B$4</f>
        <v>1.4771307802295425E-2</v>
      </c>
      <c r="AO105">
        <f>L105/'Molar Masses'!C$3*'Molar Masses'!C$4</f>
        <v>0.43803827869909984</v>
      </c>
      <c r="AP105">
        <f>M105/'Molar Masses'!D$3*'Molar Masses'!D$4</f>
        <v>0.8621924529369569</v>
      </c>
      <c r="AQ105">
        <f>N105/'Molar Masses'!E$3*'Molar Masses'!E$4</f>
        <v>0.36691851196696113</v>
      </c>
      <c r="AR105">
        <f>O105/'Molar Masses'!F$3*'Molar Masses'!F$4</f>
        <v>2.0995328640042107E-2</v>
      </c>
      <c r="AS105">
        <f>P105/'Molar Masses'!G$3*'Molar Masses'!G$4</f>
        <v>4.299669851238197E-2</v>
      </c>
      <c r="AT105">
        <f>Q105/'Molar Masses'!H$3*'Molar Masses'!H$4</f>
        <v>2.5478788908233895E-7</v>
      </c>
      <c r="AU105">
        <f>R105/'Molar Masses'!I$3*'Molar Masses'!I$4</f>
        <v>8.3988667070480083E-2</v>
      </c>
      <c r="AV105">
        <f>S105/'Molar Masses'!J$3*'Molar Masses'!J$4</f>
        <v>1.278286599971819E-4</v>
      </c>
      <c r="AW105">
        <f>T105/'Molar Masses'!K$3*'Molar Masses'!K$4</f>
        <v>8.7881326221420884E-3</v>
      </c>
      <c r="AX105">
        <f>U105/'Molar Masses'!L$3*'Molar Masses'!L$4</f>
        <v>1.3445516751389255E-3</v>
      </c>
      <c r="AY105">
        <f>V105/'Molar Masses'!M$3*'Molar Masses'!M$4</f>
        <v>4.8694117773065139E-4</v>
      </c>
      <c r="AZ105">
        <f t="shared" si="37"/>
        <v>1.8406489545511155</v>
      </c>
      <c r="BC105">
        <f t="shared" si="38"/>
        <v>8.0250542971664843E-3</v>
      </c>
      <c r="BD105">
        <f t="shared" si="39"/>
        <v>0.23798034797239515</v>
      </c>
      <c r="BE105">
        <f t="shared" si="40"/>
        <v>0.46841764737655928</v>
      </c>
      <c r="BF105">
        <f t="shared" si="41"/>
        <v>0.19934192832355838</v>
      </c>
      <c r="BG105">
        <f t="shared" si="42"/>
        <v>1.1406481712946889E-2</v>
      </c>
      <c r="BH105">
        <f t="shared" si="43"/>
        <v>2.3359532194376358E-2</v>
      </c>
      <c r="BI105">
        <f t="shared" si="44"/>
        <v>1.3842285811879582E-7</v>
      </c>
      <c r="BJ105">
        <f t="shared" si="45"/>
        <v>4.5629921372466506E-2</v>
      </c>
      <c r="BK105">
        <f t="shared" si="46"/>
        <v>6.9447604162172169E-5</v>
      </c>
      <c r="BL105">
        <f t="shared" si="47"/>
        <v>4.7744751112985999E-3</v>
      </c>
      <c r="BM105">
        <f t="shared" si="48"/>
        <v>7.3047697216486627E-4</v>
      </c>
      <c r="BN105">
        <f t="shared" si="49"/>
        <v>2.6454864004712031E-4</v>
      </c>
      <c r="BO105">
        <f t="shared" si="50"/>
        <v>0.99999999999999978</v>
      </c>
      <c r="BP105" s="68">
        <f>(1.5-SUMPRODUCT(BC105:BN105,'Molar Masses'!$B$6:$M$6)) * 2</f>
        <v>4.396201846409209E-3</v>
      </c>
      <c r="BQ105">
        <f t="shared" si="52"/>
        <v>0.91061627418107904</v>
      </c>
      <c r="BR105">
        <f t="shared" si="27"/>
        <v>0.46841764737655928</v>
      </c>
      <c r="BS105">
        <f t="shared" si="28"/>
        <v>8.3247175698779666E-3</v>
      </c>
      <c r="BT105">
        <f t="shared" si="29"/>
        <v>1.1406481712946889E-2</v>
      </c>
      <c r="BU105">
        <f t="shared" si="30"/>
        <v>9.5489502225971998E-3</v>
      </c>
      <c r="BV105">
        <f t="shared" si="31"/>
        <v>5.8831181670601675E-2</v>
      </c>
      <c r="BW105">
        <f t="shared" si="32"/>
        <v>3.7604867075300023E-2</v>
      </c>
      <c r="BY105">
        <f t="shared" si="33"/>
        <v>1.4047568749025782E-2</v>
      </c>
      <c r="BZ105">
        <f t="shared" si="34"/>
        <v>1.2893114846807718</v>
      </c>
      <c r="CB105">
        <f t="shared" si="35"/>
        <v>4.0257733857880403E-2</v>
      </c>
      <c r="CC105">
        <f t="shared" si="36"/>
        <v>0.175872630409766</v>
      </c>
    </row>
    <row r="106" spans="1:81" x14ac:dyDescent="0.2">
      <c r="A106" s="29" t="s">
        <v>226</v>
      </c>
      <c r="B106" t="s">
        <v>227</v>
      </c>
      <c r="C106" t="s">
        <v>185</v>
      </c>
      <c r="D106" t="s">
        <v>171</v>
      </c>
      <c r="E106" t="s">
        <v>224</v>
      </c>
      <c r="F106" t="s">
        <v>228</v>
      </c>
      <c r="I106" t="s">
        <v>1614</v>
      </c>
      <c r="J106" s="28">
        <v>44470</v>
      </c>
      <c r="K106">
        <v>0.39168900000000001</v>
      </c>
      <c r="L106">
        <v>18.073789999999999</v>
      </c>
      <c r="M106">
        <v>52.733289999999997</v>
      </c>
      <c r="N106">
        <v>21.188759999999998</v>
      </c>
      <c r="O106">
        <v>1.091102</v>
      </c>
      <c r="P106">
        <v>3.1699709999999999</v>
      </c>
      <c r="Q106">
        <v>1.2E-5</v>
      </c>
      <c r="R106">
        <v>3.5491830000000002</v>
      </c>
      <c r="S106">
        <v>5.0639999999999999E-3</v>
      </c>
      <c r="T106">
        <v>0.59287999999999996</v>
      </c>
      <c r="U106">
        <v>9.7586999999999993E-2</v>
      </c>
      <c r="V106">
        <v>4.0438000000000002E-2</v>
      </c>
      <c r="W106">
        <v>100.93380000000001</v>
      </c>
      <c r="X106">
        <v>91.042242190690146</v>
      </c>
      <c r="Y106">
        <v>17.097286302525177</v>
      </c>
      <c r="Z106">
        <v>-17765</v>
      </c>
      <c r="AA106">
        <v>4456</v>
      </c>
      <c r="AB106">
        <v>13</v>
      </c>
      <c r="AC106">
        <v>3134.3323424634909</v>
      </c>
      <c r="AD106">
        <v>1070.1947032381011</v>
      </c>
      <c r="AE106">
        <v>2960.1384437245201</v>
      </c>
      <c r="AF106">
        <v>4.3492712739596424</v>
      </c>
      <c r="AG106">
        <v>12.03000263529645</v>
      </c>
      <c r="AH106">
        <v>4.9409973647035503</v>
      </c>
      <c r="AI106" s="30">
        <v>3.3962127052429727</v>
      </c>
      <c r="AK106">
        <f t="shared" si="51"/>
        <v>1709.7286302525176</v>
      </c>
      <c r="AN106">
        <f>K106/'Molar Masses'!B$3*'Molar Masses'!B$4</f>
        <v>1.2639422358626978E-2</v>
      </c>
      <c r="AO106">
        <f>L106/'Molar Masses'!C$3*'Molar Masses'!C$4</f>
        <v>0.44843218110181515</v>
      </c>
      <c r="AP106">
        <f>M106/'Molar Masses'!D$3*'Molar Masses'!D$4</f>
        <v>0.87765506130553239</v>
      </c>
      <c r="AQ106">
        <f>N106/'Molar Masses'!E$3*'Molar Masses'!E$4</f>
        <v>0.37783499823464584</v>
      </c>
      <c r="AR106">
        <f>O106/'Molar Masses'!F$3*'Molar Masses'!F$4</f>
        <v>1.4357549838805184E-2</v>
      </c>
      <c r="AS106">
        <f>P106/'Molar Masses'!G$3*'Molar Masses'!G$4</f>
        <v>4.4121500868519507E-2</v>
      </c>
      <c r="AT106">
        <f>Q106/'Molar Masses'!H$3*'Molar Masses'!H$4</f>
        <v>2.5478788908233895E-7</v>
      </c>
      <c r="AU106">
        <f>R106/'Molar Masses'!I$3*'Molar Masses'!I$4</f>
        <v>6.9618251163578962E-2</v>
      </c>
      <c r="AV106">
        <f>S106/'Molar Masses'!J$3*'Molar Masses'!J$4</f>
        <v>7.1354093278850215E-5</v>
      </c>
      <c r="AW106">
        <f>T106/'Molar Masses'!K$3*'Molar Masses'!K$4</f>
        <v>7.4234342523727239E-3</v>
      </c>
      <c r="AX106">
        <f>U106/'Molar Masses'!L$3*'Molar Masses'!L$4</f>
        <v>1.3756777102064638E-3</v>
      </c>
      <c r="AY106">
        <f>V106/'Molar Masses'!M$3*'Molar Masses'!M$4</f>
        <v>5.4139087033823875E-4</v>
      </c>
      <c r="AZ106">
        <f t="shared" si="37"/>
        <v>1.8540710765856092</v>
      </c>
      <c r="BC106">
        <f t="shared" si="38"/>
        <v>6.8171185658660316E-3</v>
      </c>
      <c r="BD106">
        <f t="shared" si="39"/>
        <v>0.2418635330462259</v>
      </c>
      <c r="BE106">
        <f t="shared" si="40"/>
        <v>0.47336645956518048</v>
      </c>
      <c r="BF106">
        <f t="shared" si="41"/>
        <v>0.20378668488289739</v>
      </c>
      <c r="BG106">
        <f t="shared" si="42"/>
        <v>7.7437968911340405E-3</v>
      </c>
      <c r="BH106">
        <f t="shared" si="43"/>
        <v>2.3797092477043588E-2</v>
      </c>
      <c r="BI106">
        <f t="shared" si="44"/>
        <v>1.3742077760662076E-7</v>
      </c>
      <c r="BJ106">
        <f t="shared" si="45"/>
        <v>3.754885777722472E-2</v>
      </c>
      <c r="BK106">
        <f t="shared" si="46"/>
        <v>3.8485090555564541E-5</v>
      </c>
      <c r="BL106">
        <f t="shared" si="47"/>
        <v>4.0038563494790361E-3</v>
      </c>
      <c r="BM106">
        <f t="shared" si="48"/>
        <v>7.4197679235677555E-4</v>
      </c>
      <c r="BN106">
        <f t="shared" si="49"/>
        <v>2.9200114125896661E-4</v>
      </c>
      <c r="BO106">
        <f t="shared" si="50"/>
        <v>1.0000000000000002</v>
      </c>
      <c r="BP106" s="68">
        <f>(1.5-SUMPRODUCT(BC106:BN106,'Molar Masses'!$B$6:$M$6)) * 2</f>
        <v>6.6685142172988598E-3</v>
      </c>
      <c r="BQ106">
        <f t="shared" si="52"/>
        <v>0.91042296000707434</v>
      </c>
      <c r="BR106">
        <f t="shared" si="27"/>
        <v>0.47336645956518048</v>
      </c>
      <c r="BS106">
        <f t="shared" si="28"/>
        <v>7.4901148106332888E-3</v>
      </c>
      <c r="BT106">
        <f t="shared" si="29"/>
        <v>7.7437968911340405E-3</v>
      </c>
      <c r="BU106">
        <f t="shared" si="30"/>
        <v>8.0077126989580721E-3</v>
      </c>
      <c r="BV106">
        <f t="shared" si="31"/>
        <v>4.6800737142895628E-2</v>
      </c>
      <c r="BW106">
        <f t="shared" si="32"/>
        <v>3.0731739211358688E-2</v>
      </c>
      <c r="BY106">
        <f t="shared" si="33"/>
        <v>1.0915317342405195E-2</v>
      </c>
      <c r="BZ106">
        <f t="shared" si="34"/>
        <v>1.2463957604399525</v>
      </c>
      <c r="CB106">
        <f t="shared" si="35"/>
        <v>3.3452227606447275E-2</v>
      </c>
      <c r="CC106">
        <f t="shared" si="36"/>
        <v>0.18155328735461451</v>
      </c>
    </row>
    <row r="107" spans="1:81" x14ac:dyDescent="0.2">
      <c r="A107" s="29" t="s">
        <v>229</v>
      </c>
      <c r="B107" t="s">
        <v>230</v>
      </c>
      <c r="C107" t="s">
        <v>185</v>
      </c>
      <c r="D107" t="s">
        <v>171</v>
      </c>
      <c r="E107" t="s">
        <v>224</v>
      </c>
      <c r="F107" t="s">
        <v>231</v>
      </c>
      <c r="I107" t="s">
        <v>1614</v>
      </c>
      <c r="J107" s="28">
        <v>44470</v>
      </c>
      <c r="K107">
        <v>0.37228499999999998</v>
      </c>
      <c r="L107">
        <v>15.81259</v>
      </c>
      <c r="M107">
        <v>49.543750000000003</v>
      </c>
      <c r="N107">
        <v>22.324100000000001</v>
      </c>
      <c r="O107">
        <v>1.550068</v>
      </c>
      <c r="P107">
        <v>2.8974389999999999</v>
      </c>
      <c r="Q107">
        <v>1.2E-5</v>
      </c>
      <c r="R107">
        <v>6.5758599999999996</v>
      </c>
      <c r="S107">
        <v>1.1505E-2</v>
      </c>
      <c r="T107">
        <v>1.086894</v>
      </c>
      <c r="U107">
        <v>7.7078999999999995E-2</v>
      </c>
      <c r="V107">
        <v>4.4345999999999997E-2</v>
      </c>
      <c r="W107">
        <v>100.2959</v>
      </c>
      <c r="X107">
        <v>90.67889741917358</v>
      </c>
      <c r="Y107">
        <v>13.65407919701328</v>
      </c>
      <c r="Z107">
        <v>-17723</v>
      </c>
      <c r="AA107">
        <v>4298</v>
      </c>
      <c r="AB107">
        <v>13</v>
      </c>
      <c r="AC107">
        <v>3213.60792224031</v>
      </c>
      <c r="AD107">
        <v>1080.2131765622471</v>
      </c>
      <c r="AE107">
        <v>3000.0799086259749</v>
      </c>
      <c r="AF107">
        <v>4.3899863495489724</v>
      </c>
      <c r="AG107">
        <v>12.192324748655961</v>
      </c>
      <c r="AH107">
        <v>4.7786752513440387</v>
      </c>
      <c r="AI107" s="30">
        <v>3.4625901388800653</v>
      </c>
      <c r="AK107">
        <f t="shared" si="51"/>
        <v>1365.407919701328</v>
      </c>
      <c r="AN107">
        <f>K107/'Molar Masses'!B$3*'Molar Masses'!B$4</f>
        <v>1.2013274186360721E-2</v>
      </c>
      <c r="AO107">
        <f>L107/'Molar Masses'!C$3*'Molar Masses'!C$4</f>
        <v>0.39232912535604053</v>
      </c>
      <c r="AP107">
        <f>M107/'Molar Masses'!D$3*'Molar Masses'!D$4</f>
        <v>0.82457064491056742</v>
      </c>
      <c r="AQ107">
        <f>N107/'Molar Masses'!E$3*'Molar Masses'!E$4</f>
        <v>0.39808022197099113</v>
      </c>
      <c r="AR107">
        <f>O107/'Molar Masses'!F$3*'Molar Masses'!F$4</f>
        <v>2.0396973485097704E-2</v>
      </c>
      <c r="AS107">
        <f>P107/'Molar Masses'!G$3*'Molar Masses'!G$4</f>
        <v>4.0328241916087651E-2</v>
      </c>
      <c r="AT107">
        <f>Q107/'Molar Masses'!H$3*'Molar Masses'!H$4</f>
        <v>2.5478788908233895E-7</v>
      </c>
      <c r="AU107">
        <f>R107/'Molar Masses'!I$3*'Molar Masses'!I$4</f>
        <v>0.12898739599973635</v>
      </c>
      <c r="AV107">
        <f>S107/'Molar Masses'!J$3*'Molar Masses'!J$4</f>
        <v>1.621107510215584E-4</v>
      </c>
      <c r="AW107">
        <f>T107/'Molar Masses'!K$3*'Molar Masses'!K$4</f>
        <v>1.3608970024791526E-2</v>
      </c>
      <c r="AX107">
        <f>U107/'Molar Masses'!L$3*'Molar Masses'!L$4</f>
        <v>1.0865777431932943E-3</v>
      </c>
      <c r="AY107">
        <f>V107/'Molar Masses'!M$3*'Molar Masses'!M$4</f>
        <v>5.9371184371184358E-4</v>
      </c>
      <c r="AZ107">
        <f t="shared" si="37"/>
        <v>1.8321575029754886</v>
      </c>
      <c r="BC107">
        <f t="shared" si="38"/>
        <v>6.5569003575569997E-3</v>
      </c>
      <c r="BD107">
        <f t="shared" si="39"/>
        <v>0.21413504282185572</v>
      </c>
      <c r="BE107">
        <f t="shared" si="40"/>
        <v>0.4500544541456919</v>
      </c>
      <c r="BF107">
        <f t="shared" si="41"/>
        <v>0.21727401783116068</v>
      </c>
      <c r="BG107">
        <f t="shared" si="42"/>
        <v>1.113276203163336E-2</v>
      </c>
      <c r="BH107">
        <f t="shared" si="43"/>
        <v>2.2011340100724506E-2</v>
      </c>
      <c r="BI107">
        <f t="shared" si="44"/>
        <v>1.3906440285213165E-7</v>
      </c>
      <c r="BJ107">
        <f t="shared" si="45"/>
        <v>7.0401914568074125E-2</v>
      </c>
      <c r="BK107">
        <f t="shared" si="46"/>
        <v>8.8480794232092386E-5</v>
      </c>
      <c r="BL107">
        <f t="shared" si="47"/>
        <v>7.4278384924276854E-3</v>
      </c>
      <c r="BM107">
        <f t="shared" si="48"/>
        <v>5.9305913461514829E-4</v>
      </c>
      <c r="BN107">
        <f t="shared" si="49"/>
        <v>3.24050657625032E-4</v>
      </c>
      <c r="BO107">
        <f t="shared" si="50"/>
        <v>1.0000000000000002</v>
      </c>
      <c r="BP107" s="68">
        <f>(1.5-SUMPRODUCT(BC107:BN107,'Molar Masses'!$B$6:$M$6)) * 2</f>
        <v>9.7923351633171229E-3</v>
      </c>
      <c r="BQ107">
        <f t="shared" si="52"/>
        <v>0.90678942515100536</v>
      </c>
      <c r="BR107">
        <f t="shared" si="27"/>
        <v>0.4500544541456919</v>
      </c>
      <c r="BS107">
        <f t="shared" si="28"/>
        <v>1.8928287597014197E-2</v>
      </c>
      <c r="BT107">
        <f t="shared" si="29"/>
        <v>1.113276203163336E-2</v>
      </c>
      <c r="BU107">
        <f t="shared" si="30"/>
        <v>1.4855676984855371E-2</v>
      </c>
      <c r="BV107">
        <f t="shared" si="31"/>
        <v>9.0746145148509302E-2</v>
      </c>
      <c r="BW107">
        <f t="shared" si="32"/>
        <v>6.3845014210517123E-2</v>
      </c>
      <c r="BY107">
        <f t="shared" si="33"/>
        <v>2.0456368713766021E-2</v>
      </c>
      <c r="BZ107">
        <f t="shared" si="34"/>
        <v>1.288972689240768</v>
      </c>
      <c r="CB107">
        <f t="shared" si="35"/>
        <v>3.0178023230795301E-2</v>
      </c>
      <c r="CC107">
        <f t="shared" si="36"/>
        <v>9.3135256303532754E-2</v>
      </c>
    </row>
    <row r="108" spans="1:81" x14ac:dyDescent="0.2">
      <c r="A108" s="29" t="s">
        <v>140</v>
      </c>
      <c r="B108" t="s">
        <v>232</v>
      </c>
      <c r="C108" t="s">
        <v>185</v>
      </c>
      <c r="D108" t="s">
        <v>171</v>
      </c>
      <c r="E108" t="s">
        <v>199</v>
      </c>
      <c r="F108" t="s">
        <v>233</v>
      </c>
      <c r="I108" t="s">
        <v>1614</v>
      </c>
      <c r="J108" s="28">
        <v>44470</v>
      </c>
      <c r="K108">
        <v>0.35768899999999998</v>
      </c>
      <c r="L108">
        <v>15.44861</v>
      </c>
      <c r="M108">
        <v>49.773919999999997</v>
      </c>
      <c r="N108">
        <v>23.145130000000002</v>
      </c>
      <c r="O108">
        <v>1.0816680000000001</v>
      </c>
      <c r="P108">
        <v>2.7193499999999999</v>
      </c>
      <c r="Q108">
        <v>3.653E-3</v>
      </c>
      <c r="R108">
        <v>6.8678860000000004</v>
      </c>
      <c r="S108">
        <v>1.0454E-2</v>
      </c>
      <c r="T108">
        <v>1.220418</v>
      </c>
      <c r="U108">
        <v>4.5090999999999999E-2</v>
      </c>
      <c r="V108">
        <v>5.8925999999999999E-2</v>
      </c>
      <c r="W108">
        <v>100.7328</v>
      </c>
      <c r="X108">
        <v>91.012732163571542</v>
      </c>
      <c r="Y108">
        <v>9.5559405742190275</v>
      </c>
      <c r="Z108">
        <v>-15176</v>
      </c>
      <c r="AA108">
        <v>13335</v>
      </c>
      <c r="AB108">
        <v>-27</v>
      </c>
      <c r="AC108">
        <v>3628.5863118408961</v>
      </c>
      <c r="AD108">
        <v>1750.041104926644</v>
      </c>
      <c r="AE108">
        <v>712.7706689086458</v>
      </c>
      <c r="AF108">
        <v>7.1121670504218812</v>
      </c>
      <c r="AG108">
        <v>2.8966999984447366</v>
      </c>
      <c r="AH108">
        <v>14.074300001555264</v>
      </c>
      <c r="AI108" s="30">
        <v>3.6403163383226622</v>
      </c>
      <c r="AK108">
        <f t="shared" si="51"/>
        <v>955.59405742190279</v>
      </c>
      <c r="AN108">
        <f>K108/'Molar Masses'!B$3*'Molar Masses'!B$4</f>
        <v>1.1542275489061284E-2</v>
      </c>
      <c r="AO108">
        <f>L108/'Molar Masses'!C$3*'Molar Masses'!C$4</f>
        <v>0.38329834955984954</v>
      </c>
      <c r="AP108">
        <f>M108/'Molar Masses'!D$3*'Molar Masses'!D$4</f>
        <v>0.8284014293251315</v>
      </c>
      <c r="AQ108">
        <f>N108/'Molar Masses'!E$3*'Molar Masses'!E$4</f>
        <v>0.41272071384501263</v>
      </c>
      <c r="AR108">
        <f>O108/'Molar Masses'!F$3*'Molar Masses'!F$4</f>
        <v>1.4233410092769261E-2</v>
      </c>
      <c r="AS108">
        <f>P108/'Molar Masses'!G$3*'Molar Masses'!G$4</f>
        <v>3.7849495590593266E-2</v>
      </c>
      <c r="AT108">
        <f>Q108/'Molar Masses'!H$3*'Molar Masses'!H$4</f>
        <v>7.7561679901482023E-5</v>
      </c>
      <c r="AU108">
        <f>R108/'Molar Masses'!I$3*'Molar Masses'!I$4</f>
        <v>0.13471557045968824</v>
      </c>
      <c r="AV108">
        <f>S108/'Molar Masses'!J$3*'Molar Masses'!J$4</f>
        <v>1.473016767648302E-4</v>
      </c>
      <c r="AW108">
        <f>T108/'Molar Masses'!K$3*'Molar Masses'!K$4</f>
        <v>1.5280820374126662E-2</v>
      </c>
      <c r="AX108">
        <f>U108/'Molar Masses'!L$3*'Molar Masses'!L$4</f>
        <v>6.356449489268003E-4</v>
      </c>
      <c r="AY108">
        <f>V108/'Molar Masses'!M$3*'Molar Masses'!M$4</f>
        <v>7.8891138101664412E-4</v>
      </c>
      <c r="AZ108">
        <f t="shared" si="37"/>
        <v>1.8396914844228422</v>
      </c>
      <c r="BC108">
        <f t="shared" si="38"/>
        <v>6.2740277849806904E-3</v>
      </c>
      <c r="BD108">
        <f t="shared" si="39"/>
        <v>0.20834925464695508</v>
      </c>
      <c r="BE108">
        <f t="shared" si="40"/>
        <v>0.45029366953069416</v>
      </c>
      <c r="BF108">
        <f t="shared" si="41"/>
        <v>0.22434235160603222</v>
      </c>
      <c r="BG108">
        <f t="shared" si="42"/>
        <v>7.7368462121433597E-3</v>
      </c>
      <c r="BH108">
        <f t="shared" si="43"/>
        <v>2.057382768310612E-2</v>
      </c>
      <c r="BI108">
        <f t="shared" si="44"/>
        <v>4.2160155959962538E-5</v>
      </c>
      <c r="BJ108">
        <f t="shared" si="45"/>
        <v>7.3227262071037913E-2</v>
      </c>
      <c r="BK108">
        <f t="shared" si="46"/>
        <v>8.0068684348475125E-5</v>
      </c>
      <c r="BL108">
        <f t="shared" si="47"/>
        <v>8.306186392399724E-3</v>
      </c>
      <c r="BM108">
        <f t="shared" si="48"/>
        <v>3.455171447544196E-4</v>
      </c>
      <c r="BN108">
        <f t="shared" si="49"/>
        <v>4.288280875878194E-4</v>
      </c>
      <c r="BO108">
        <f t="shared" si="50"/>
        <v>0.99999999999999989</v>
      </c>
      <c r="BP108" s="68">
        <f>(1.5-SUMPRODUCT(BC108:BN108,'Molar Masses'!$B$6:$M$6)) * 2</f>
        <v>7.9121617585249382E-3</v>
      </c>
      <c r="BQ108">
        <f t="shared" si="52"/>
        <v>0.91012777098011122</v>
      </c>
      <c r="BR108">
        <f t="shared" si="27"/>
        <v>0.45029366953069416</v>
      </c>
      <c r="BS108">
        <f t="shared" si="28"/>
        <v>2.1302007644557207E-2</v>
      </c>
      <c r="BT108">
        <f t="shared" si="29"/>
        <v>7.7368462121433597E-3</v>
      </c>
      <c r="BU108">
        <f t="shared" si="30"/>
        <v>1.6612372784799448E-2</v>
      </c>
      <c r="BV108">
        <f t="shared" si="31"/>
        <v>9.2048989703988643E-2</v>
      </c>
      <c r="BW108">
        <f t="shared" si="32"/>
        <v>6.695323428605722E-2</v>
      </c>
      <c r="BY108">
        <f t="shared" si="33"/>
        <v>2.3520931601732076E-2</v>
      </c>
      <c r="BZ108">
        <f t="shared" si="34"/>
        <v>1.2570316996788946</v>
      </c>
      <c r="CB108">
        <f t="shared" si="35"/>
        <v>2.7966310150829281E-2</v>
      </c>
      <c r="CC108">
        <f t="shared" si="36"/>
        <v>8.5678852486581344E-2</v>
      </c>
    </row>
    <row r="109" spans="1:81" x14ac:dyDescent="0.2">
      <c r="A109" s="29" t="s">
        <v>234</v>
      </c>
      <c r="B109" t="s">
        <v>235</v>
      </c>
      <c r="C109" t="s">
        <v>185</v>
      </c>
      <c r="D109" t="s">
        <v>171</v>
      </c>
      <c r="E109" t="s">
        <v>199</v>
      </c>
      <c r="F109" t="s">
        <v>236</v>
      </c>
      <c r="I109" t="s">
        <v>1614</v>
      </c>
      <c r="J109" s="28">
        <v>44470</v>
      </c>
      <c r="K109">
        <v>0.34191199999999999</v>
      </c>
      <c r="L109">
        <v>16.199619999999999</v>
      </c>
      <c r="M109">
        <v>50.199019999999997</v>
      </c>
      <c r="N109">
        <v>22.091419999999999</v>
      </c>
      <c r="O109">
        <v>1.269838</v>
      </c>
      <c r="P109">
        <v>2.9565139999999999</v>
      </c>
      <c r="Q109">
        <v>1.2E-5</v>
      </c>
      <c r="R109">
        <v>6.425243</v>
      </c>
      <c r="S109">
        <v>3.2330000000000002E-3</v>
      </c>
      <c r="T109">
        <v>1.241684</v>
      </c>
      <c r="U109">
        <v>7.9098000000000002E-2</v>
      </c>
      <c r="V109">
        <v>4.6467000000000001E-2</v>
      </c>
      <c r="W109">
        <v>100.854</v>
      </c>
      <c r="X109">
        <v>90.712621878374193</v>
      </c>
      <c r="Y109">
        <v>11.706074401304125</v>
      </c>
      <c r="Z109">
        <v>-17484</v>
      </c>
      <c r="AA109">
        <v>4077</v>
      </c>
      <c r="AB109">
        <v>14</v>
      </c>
      <c r="AC109">
        <v>3504.7465496496588</v>
      </c>
      <c r="AD109">
        <v>1139.4912876055851</v>
      </c>
      <c r="AE109">
        <v>3055.8450913467468</v>
      </c>
      <c r="AF109">
        <v>4.6308925928290972</v>
      </c>
      <c r="AG109">
        <v>12.418954451233178</v>
      </c>
      <c r="AH109">
        <v>4.5520455487668219</v>
      </c>
      <c r="AI109" s="30">
        <v>3.7393254657731756</v>
      </c>
      <c r="AK109">
        <f t="shared" si="51"/>
        <v>1170.6074401304124</v>
      </c>
      <c r="AN109">
        <f>K109/'Molar Masses'!B$3*'Molar Masses'!B$4</f>
        <v>1.1033167072557226E-2</v>
      </c>
      <c r="AO109">
        <f>L109/'Molar Masses'!C$3*'Molar Masses'!C$4</f>
        <v>0.4019317990095374</v>
      </c>
      <c r="AP109">
        <f>M109/'Molar Masses'!D$3*'Molar Masses'!D$4</f>
        <v>0.83547648886647585</v>
      </c>
      <c r="AQ109">
        <f>N109/'Molar Masses'!E$3*'Molar Masses'!E$4</f>
        <v>0.39393110482637117</v>
      </c>
      <c r="AR109">
        <f>O109/'Molar Masses'!F$3*'Molar Masses'!F$4</f>
        <v>1.6709494045660897E-2</v>
      </c>
      <c r="AS109">
        <f>P109/'Molar Masses'!G$3*'Molar Masses'!G$4</f>
        <v>4.1150482139675752E-2</v>
      </c>
      <c r="AT109">
        <f>Q109/'Molar Masses'!H$3*'Molar Masses'!H$4</f>
        <v>2.5478788908233895E-7</v>
      </c>
      <c r="AU109">
        <f>R109/'Molar Masses'!I$3*'Molar Masses'!I$4</f>
        <v>0.12603299997803089</v>
      </c>
      <c r="AV109">
        <f>S109/'Molar Masses'!J$3*'Molar Masses'!J$4</f>
        <v>4.5554459630829929E-5</v>
      </c>
      <c r="AW109">
        <f>T109/'Molar Masses'!K$3*'Molar Masses'!K$4</f>
        <v>1.5547091378058247E-2</v>
      </c>
      <c r="AX109">
        <f>U109/'Molar Masses'!L$3*'Molar Masses'!L$4</f>
        <v>1.1150394573243452E-3</v>
      </c>
      <c r="AY109">
        <f>V109/'Molar Masses'!M$3*'Molar Masses'!M$4</f>
        <v>6.2210815500289183E-4</v>
      </c>
      <c r="AZ109">
        <f t="shared" si="37"/>
        <v>1.8435955841762144</v>
      </c>
      <c r="BC109">
        <f t="shared" si="38"/>
        <v>5.9845918309070186E-3</v>
      </c>
      <c r="BD109">
        <f t="shared" si="39"/>
        <v>0.21801516691586956</v>
      </c>
      <c r="BE109">
        <f t="shared" si="40"/>
        <v>0.45317774464067029</v>
      </c>
      <c r="BF109">
        <f t="shared" si="41"/>
        <v>0.21367544390295007</v>
      </c>
      <c r="BG109">
        <f t="shared" si="42"/>
        <v>9.0635355113021215E-3</v>
      </c>
      <c r="BH109">
        <f t="shared" si="43"/>
        <v>2.2320774953506567E-2</v>
      </c>
      <c r="BI109">
        <f t="shared" si="44"/>
        <v>1.3820161605354867E-7</v>
      </c>
      <c r="BJ109">
        <f t="shared" si="45"/>
        <v>6.8362606777639362E-2</v>
      </c>
      <c r="BK109">
        <f t="shared" si="46"/>
        <v>2.4709572978927112E-5</v>
      </c>
      <c r="BL109">
        <f t="shared" si="47"/>
        <v>8.4330270214903191E-3</v>
      </c>
      <c r="BM109">
        <f t="shared" si="48"/>
        <v>6.0481781736453088E-4</v>
      </c>
      <c r="BN109">
        <f t="shared" si="49"/>
        <v>3.3744285370528938E-4</v>
      </c>
      <c r="BO109">
        <f t="shared" si="50"/>
        <v>1.0000000000000002</v>
      </c>
      <c r="BP109" s="68">
        <f>(1.5-SUMPRODUCT(BC109:BN109,'Molar Masses'!$B$6:$M$6)) * 2</f>
        <v>5.2629157003236671E-3</v>
      </c>
      <c r="BQ109">
        <f t="shared" si="52"/>
        <v>0.90712677105267081</v>
      </c>
      <c r="BR109">
        <f t="shared" si="27"/>
        <v>0.45317774464067029</v>
      </c>
      <c r="BS109">
        <f t="shared" si="28"/>
        <v>1.822421269622479E-2</v>
      </c>
      <c r="BT109">
        <f t="shared" si="29"/>
        <v>9.0635355113021215E-3</v>
      </c>
      <c r="BU109">
        <f t="shared" si="30"/>
        <v>1.6866054042980638E-2</v>
      </c>
      <c r="BV109">
        <f t="shared" si="31"/>
        <v>8.8781422627446843E-2</v>
      </c>
      <c r="BW109">
        <f t="shared" si="32"/>
        <v>6.2378014946732341E-2</v>
      </c>
      <c r="BY109">
        <f t="shared" si="33"/>
        <v>2.154035141830965E-2</v>
      </c>
      <c r="BZ109">
        <f t="shared" si="34"/>
        <v>1.2986839854750278</v>
      </c>
      <c r="CB109">
        <f t="shared" si="35"/>
        <v>2.8007859591133829E-2</v>
      </c>
      <c r="CC109">
        <f t="shared" si="36"/>
        <v>8.7541890413466661E-2</v>
      </c>
    </row>
    <row r="110" spans="1:81" x14ac:dyDescent="0.2">
      <c r="A110" s="29" t="s">
        <v>237</v>
      </c>
      <c r="B110" t="s">
        <v>238</v>
      </c>
      <c r="C110" t="s">
        <v>185</v>
      </c>
      <c r="D110" t="s">
        <v>171</v>
      </c>
      <c r="E110" t="s">
        <v>186</v>
      </c>
      <c r="F110" t="s">
        <v>239</v>
      </c>
      <c r="I110" t="s">
        <v>1614</v>
      </c>
      <c r="J110" s="28">
        <v>44470</v>
      </c>
      <c r="K110">
        <v>0.30557200000000001</v>
      </c>
      <c r="L110">
        <v>16.996880000000001</v>
      </c>
      <c r="M110">
        <v>51.383099999999999</v>
      </c>
      <c r="N110">
        <v>22.112459999999999</v>
      </c>
      <c r="O110">
        <v>1.0271189999999999</v>
      </c>
      <c r="P110">
        <v>2.8372769999999998</v>
      </c>
      <c r="Q110">
        <v>1.2E-5</v>
      </c>
      <c r="R110">
        <v>4.8842629999999998</v>
      </c>
      <c r="S110">
        <v>5.176E-3</v>
      </c>
      <c r="T110">
        <v>0.84587299999999999</v>
      </c>
      <c r="U110">
        <v>8.0499000000000001E-2</v>
      </c>
      <c r="V110">
        <v>5.3009000000000001E-2</v>
      </c>
      <c r="W110">
        <v>100.5312</v>
      </c>
      <c r="X110">
        <v>91.43738363286306</v>
      </c>
      <c r="Y110">
        <v>12.363184184281067</v>
      </c>
      <c r="Z110">
        <v>-17443</v>
      </c>
      <c r="AA110">
        <v>4096</v>
      </c>
      <c r="AB110">
        <v>14</v>
      </c>
      <c r="AC110">
        <v>3541.2640432207991</v>
      </c>
      <c r="AD110">
        <v>1149.8507069102311</v>
      </c>
      <c r="AE110">
        <v>3051.0158660618722</v>
      </c>
      <c r="AF110">
        <v>4.6729932728831791</v>
      </c>
      <c r="AG110">
        <v>12.399328479675448</v>
      </c>
      <c r="AH110">
        <v>4.5716715203245517</v>
      </c>
      <c r="AI110" s="30">
        <v>3.7783233725899832</v>
      </c>
      <c r="AK110">
        <f t="shared" si="51"/>
        <v>1236.3184184281067</v>
      </c>
      <c r="AN110">
        <f>K110/'Molar Masses'!B$3*'Molar Masses'!B$4</f>
        <v>9.8605106831449515E-3</v>
      </c>
      <c r="AO110">
        <f>L110/'Molar Masses'!C$3*'Molar Masses'!C$4</f>
        <v>0.42171276585186729</v>
      </c>
      <c r="AP110">
        <f>M110/'Molar Masses'!D$3*'Molar Masses'!D$4</f>
        <v>0.85518346722854388</v>
      </c>
      <c r="AQ110">
        <f>N110/'Molar Masses'!E$3*'Molar Masses'!E$4</f>
        <v>0.39430628715713789</v>
      </c>
      <c r="AR110">
        <f>O110/'Molar Masses'!F$3*'Molar Masses'!F$4</f>
        <v>1.3515612869267713E-2</v>
      </c>
      <c r="AS110">
        <f>P110/'Molar Masses'!G$3*'Molar Masses'!G$4</f>
        <v>3.9490872194013892E-2</v>
      </c>
      <c r="AT110">
        <f>Q110/'Molar Masses'!H$3*'Molar Masses'!H$4</f>
        <v>2.5478788908233895E-7</v>
      </c>
      <c r="AU110">
        <f>R110/'Molar Masses'!I$3*'Molar Masses'!I$4</f>
        <v>9.5806231542012801E-2</v>
      </c>
      <c r="AV110">
        <f>S110/'Molar Masses'!J$3*'Molar Masses'!J$4</f>
        <v>7.2932224883753694E-5</v>
      </c>
      <c r="AW110">
        <f>T110/'Molar Masses'!K$3*'Molar Masses'!K$4</f>
        <v>1.059115268074024E-2</v>
      </c>
      <c r="AX110">
        <f>U110/'Molar Masses'!L$3*'Molar Masses'!L$4</f>
        <v>1.1347892649011665E-3</v>
      </c>
      <c r="AY110">
        <f>V110/'Molar Masses'!M$3*'Molar Masses'!M$4</f>
        <v>7.0969357153567671E-4</v>
      </c>
      <c r="AZ110">
        <f t="shared" si="37"/>
        <v>1.8423845700559383</v>
      </c>
      <c r="BC110">
        <f t="shared" si="38"/>
        <v>5.3520371606485869E-3</v>
      </c>
      <c r="BD110">
        <f t="shared" si="39"/>
        <v>0.22889508124737676</v>
      </c>
      <c r="BE110">
        <f t="shared" si="40"/>
        <v>0.46417207413030975</v>
      </c>
      <c r="BF110">
        <f t="shared" si="41"/>
        <v>0.21401953401355614</v>
      </c>
      <c r="BG110">
        <f t="shared" si="42"/>
        <v>7.3359346842865464E-3</v>
      </c>
      <c r="BH110">
        <f t="shared" si="43"/>
        <v>2.1434652045970441E-2</v>
      </c>
      <c r="BI110">
        <f t="shared" si="44"/>
        <v>1.3829245708164127E-7</v>
      </c>
      <c r="BJ110">
        <f t="shared" si="45"/>
        <v>5.2001212504240599E-2</v>
      </c>
      <c r="BK110">
        <f t="shared" si="46"/>
        <v>3.9585777078853489E-5</v>
      </c>
      <c r="BL110">
        <f t="shared" si="47"/>
        <v>5.7486112578649488E-3</v>
      </c>
      <c r="BM110">
        <f t="shared" si="48"/>
        <v>6.159350677077762E-4</v>
      </c>
      <c r="BN110">
        <f t="shared" si="49"/>
        <v>3.8520381850252312E-4</v>
      </c>
      <c r="BO110">
        <f t="shared" si="50"/>
        <v>0.99999999999999978</v>
      </c>
      <c r="BP110" s="68">
        <f>(1.5-SUMPRODUCT(BC110:BN110,'Molar Masses'!$B$6:$M$6)) * 2</f>
        <v>6.0549001569918381E-3</v>
      </c>
      <c r="BQ110">
        <f t="shared" si="52"/>
        <v>0.91437432635757909</v>
      </c>
      <c r="BR110">
        <f t="shared" si="27"/>
        <v>0.46417207413030975</v>
      </c>
      <c r="BS110">
        <f t="shared" si="28"/>
        <v>1.3908009071787783E-2</v>
      </c>
      <c r="BT110">
        <f t="shared" si="29"/>
        <v>7.3359346842865464E-3</v>
      </c>
      <c r="BU110">
        <f t="shared" si="30"/>
        <v>1.1497222515729898E-2</v>
      </c>
      <c r="BV110">
        <f t="shared" si="31"/>
        <v>6.5889100168289541E-2</v>
      </c>
      <c r="BW110">
        <f t="shared" si="32"/>
        <v>4.664917534359201E-2</v>
      </c>
      <c r="BY110">
        <f t="shared" si="33"/>
        <v>1.6173286634550352E-2</v>
      </c>
      <c r="BZ110">
        <f t="shared" si="34"/>
        <v>1.2670685354291771</v>
      </c>
      <c r="CB110">
        <f t="shared" si="35"/>
        <v>2.5007236770778062E-2</v>
      </c>
      <c r="CC110">
        <f t="shared" si="36"/>
        <v>0.1029213916927829</v>
      </c>
    </row>
    <row r="111" spans="1:81" x14ac:dyDescent="0.2">
      <c r="A111" s="29" t="s">
        <v>141</v>
      </c>
      <c r="B111" t="s">
        <v>240</v>
      </c>
      <c r="C111" t="s">
        <v>185</v>
      </c>
      <c r="D111" t="s">
        <v>171</v>
      </c>
      <c r="E111" t="s">
        <v>199</v>
      </c>
      <c r="F111" t="s">
        <v>241</v>
      </c>
      <c r="I111" t="s">
        <v>1614</v>
      </c>
      <c r="J111" s="28">
        <v>44470</v>
      </c>
      <c r="K111">
        <v>0.27257300000000001</v>
      </c>
      <c r="L111">
        <v>16.364570000000001</v>
      </c>
      <c r="M111">
        <v>51.214199999999998</v>
      </c>
      <c r="N111">
        <v>23.12912</v>
      </c>
      <c r="O111">
        <v>0.76694200000000001</v>
      </c>
      <c r="P111">
        <v>2.7425380000000001</v>
      </c>
      <c r="Q111">
        <v>1.2E-5</v>
      </c>
      <c r="R111">
        <v>5.5910950000000001</v>
      </c>
      <c r="S111">
        <v>6.5979999999999997E-3</v>
      </c>
      <c r="T111">
        <v>0.965561</v>
      </c>
      <c r="U111">
        <v>5.4128000000000003E-2</v>
      </c>
      <c r="V111">
        <v>6.6697000000000006E-2</v>
      </c>
      <c r="W111">
        <v>101.17400000000001</v>
      </c>
      <c r="X111">
        <v>91.406405783430245</v>
      </c>
      <c r="Y111">
        <v>8.4266943558784249</v>
      </c>
      <c r="Z111">
        <v>-14932</v>
      </c>
      <c r="AA111">
        <v>13294</v>
      </c>
      <c r="AB111">
        <v>-23</v>
      </c>
      <c r="AC111">
        <v>3882.259088871589</v>
      </c>
      <c r="AD111">
        <v>1811.176908799473</v>
      </c>
      <c r="AE111">
        <v>723.00292104450727</v>
      </c>
      <c r="AF111">
        <v>7.3606229573610582</v>
      </c>
      <c r="AG111">
        <v>2.9382838711248773</v>
      </c>
      <c r="AH111">
        <v>14.032716128875123</v>
      </c>
      <c r="AI111" s="30">
        <v>3.9014727133701226</v>
      </c>
      <c r="AK111">
        <f t="shared" si="51"/>
        <v>842.66943558784249</v>
      </c>
      <c r="AN111">
        <f>K111/'Molar Masses'!B$3*'Molar Masses'!B$4</f>
        <v>8.7956651081802957E-3</v>
      </c>
      <c r="AO111">
        <f>L111/'Molar Masses'!C$3*'Molar Masses'!C$4</f>
        <v>0.40602440428340331</v>
      </c>
      <c r="AP111">
        <f>M111/'Molar Masses'!D$3*'Molar Masses'!D$4</f>
        <v>0.85237241675445996</v>
      </c>
      <c r="AQ111">
        <f>N111/'Molar Masses'!E$3*'Molar Masses'!E$4</f>
        <v>0.41243522576917729</v>
      </c>
      <c r="AR111">
        <f>O111/'Molar Masses'!F$3*'Molar Masses'!F$4</f>
        <v>1.0092006053029803E-2</v>
      </c>
      <c r="AS111">
        <f>P111/'Molar Masses'!G$3*'Molar Masses'!G$4</f>
        <v>3.8172239666844826E-2</v>
      </c>
      <c r="AT111">
        <f>Q111/'Molar Masses'!H$3*'Molar Masses'!H$4</f>
        <v>2.5478788908233895E-7</v>
      </c>
      <c r="AU111">
        <f>R111/'Molar Masses'!I$3*'Molar Masses'!I$4</f>
        <v>0.10967094567663332</v>
      </c>
      <c r="AV111">
        <f>S111/'Molar Masses'!J$3*'Molar Masses'!J$4</f>
        <v>9.2968860081724667E-5</v>
      </c>
      <c r="AW111">
        <f>T111/'Molar Masses'!K$3*'Molar Masses'!K$4</f>
        <v>1.2089762852778404E-2</v>
      </c>
      <c r="AX111">
        <f>U111/'Molar Masses'!L$3*'Molar Masses'!L$4</f>
        <v>7.6303896111219196E-4</v>
      </c>
      <c r="AY111">
        <f>V111/'Molar Masses'!M$3*'Molar Masses'!M$4</f>
        <v>8.9295086005612321E-4</v>
      </c>
      <c r="AZ111">
        <f t="shared" si="37"/>
        <v>1.8514018796336462</v>
      </c>
      <c r="BC111">
        <f t="shared" si="38"/>
        <v>4.7508135348338166E-3</v>
      </c>
      <c r="BD111">
        <f t="shared" si="39"/>
        <v>0.21930646649432325</v>
      </c>
      <c r="BE111">
        <f t="shared" si="40"/>
        <v>0.46039297363310805</v>
      </c>
      <c r="BF111">
        <f t="shared" si="41"/>
        <v>0.22276915147714424</v>
      </c>
      <c r="BG111">
        <f t="shared" si="42"/>
        <v>5.4510077817501194E-3</v>
      </c>
      <c r="BH111">
        <f t="shared" si="43"/>
        <v>2.0618019289468537E-2</v>
      </c>
      <c r="BI111">
        <f t="shared" si="44"/>
        <v>1.3761889943244313E-7</v>
      </c>
      <c r="BJ111">
        <f t="shared" si="45"/>
        <v>5.9236704295846841E-2</v>
      </c>
      <c r="BK111">
        <f t="shared" si="46"/>
        <v>5.0215386029596804E-5</v>
      </c>
      <c r="BL111">
        <f t="shared" si="47"/>
        <v>6.5300586467864638E-3</v>
      </c>
      <c r="BM111">
        <f t="shared" si="48"/>
        <v>4.121411831250714E-4</v>
      </c>
      <c r="BN111">
        <f t="shared" si="49"/>
        <v>4.8231065868466091E-4</v>
      </c>
      <c r="BO111">
        <f t="shared" si="50"/>
        <v>0.99999999999999989</v>
      </c>
      <c r="BP111" s="68">
        <f>(1.5-SUMPRODUCT(BC111:BN111,'Molar Masses'!$B$6:$M$6)) * 2</f>
        <v>6.066528358259049E-3</v>
      </c>
      <c r="BQ111">
        <f t="shared" si="52"/>
        <v>0.91406454734241471</v>
      </c>
      <c r="BR111">
        <f t="shared" si="27"/>
        <v>0.46039297363310805</v>
      </c>
      <c r="BS111">
        <f t="shared" si="28"/>
        <v>1.7987382842844988E-2</v>
      </c>
      <c r="BT111">
        <f t="shared" si="29"/>
        <v>5.4510077817501194E-3</v>
      </c>
      <c r="BU111">
        <f t="shared" si="30"/>
        <v>1.3060117293572928E-2</v>
      </c>
      <c r="BV111">
        <f t="shared" si="31"/>
        <v>7.3453680075619518E-2</v>
      </c>
      <c r="BW111">
        <f t="shared" si="32"/>
        <v>5.4485890761013026E-2</v>
      </c>
      <c r="BY111">
        <f t="shared" si="33"/>
        <v>1.962967792895489E-2</v>
      </c>
      <c r="BZ111">
        <f t="shared" si="34"/>
        <v>1.2400028149568991</v>
      </c>
      <c r="CB111">
        <f t="shared" si="35"/>
        <v>2.1326173320372153E-2</v>
      </c>
      <c r="CC111">
        <f t="shared" si="36"/>
        <v>8.020050391572682E-2</v>
      </c>
    </row>
    <row r="112" spans="1:81" x14ac:dyDescent="0.2">
      <c r="A112" s="29" t="s">
        <v>242</v>
      </c>
      <c r="B112" t="s">
        <v>243</v>
      </c>
      <c r="C112" t="s">
        <v>185</v>
      </c>
      <c r="D112" t="s">
        <v>171</v>
      </c>
      <c r="E112" t="s">
        <v>199</v>
      </c>
      <c r="F112" t="s">
        <v>244</v>
      </c>
      <c r="I112" t="s">
        <v>1614</v>
      </c>
      <c r="J112" s="28">
        <v>44470</v>
      </c>
      <c r="K112">
        <v>0.95489599999999997</v>
      </c>
      <c r="L112">
        <v>14.92897</v>
      </c>
      <c r="M112">
        <v>48.953099999999999</v>
      </c>
      <c r="N112">
        <v>20.599350000000001</v>
      </c>
      <c r="O112">
        <v>2.0545450000000001</v>
      </c>
      <c r="P112">
        <v>2.744907</v>
      </c>
      <c r="Q112">
        <v>3.4489999999999998E-3</v>
      </c>
      <c r="R112">
        <v>9.2750360000000001</v>
      </c>
      <c r="S112">
        <v>1.3639999999999999E-2</v>
      </c>
      <c r="T112">
        <v>1.0542860000000001</v>
      </c>
      <c r="U112">
        <v>6.8219000000000002E-2</v>
      </c>
      <c r="V112">
        <v>5.8023999999999999E-2</v>
      </c>
      <c r="W112">
        <v>100.7084</v>
      </c>
      <c r="X112">
        <v>90.649919414233409</v>
      </c>
      <c r="Y112">
        <v>12.93758452197064</v>
      </c>
      <c r="Z112">
        <v>-17880</v>
      </c>
      <c r="AA112">
        <v>79</v>
      </c>
      <c r="AB112">
        <v>23</v>
      </c>
      <c r="AC112">
        <v>4051.960270837757</v>
      </c>
      <c r="AD112">
        <v>1026.6750036644901</v>
      </c>
      <c r="AE112">
        <v>4067.3438025008741</v>
      </c>
      <c r="AF112">
        <v>4.1724072148924876</v>
      </c>
      <c r="AG112">
        <v>16.529685213363553</v>
      </c>
      <c r="AH112">
        <v>0.44131478663644685</v>
      </c>
      <c r="AI112" s="30">
        <v>3.9307271702090025</v>
      </c>
      <c r="AK112">
        <f t="shared" si="51"/>
        <v>1293.7584521970641</v>
      </c>
      <c r="AN112">
        <f>K112/'Molar Masses'!B$3*'Molar Masses'!B$4</f>
        <v>3.0813563445905977E-2</v>
      </c>
      <c r="AO112">
        <f>L112/'Molar Masses'!C$3*'Molar Masses'!C$4</f>
        <v>0.37040546441579575</v>
      </c>
      <c r="AP112">
        <f>M112/'Molar Masses'!D$3*'Molar Masses'!D$4</f>
        <v>0.81474028989270075</v>
      </c>
      <c r="AQ112">
        <f>N112/'Molar Masses'!E$3*'Molar Masses'!E$4</f>
        <v>0.36732472173382741</v>
      </c>
      <c r="AR112">
        <f>O112/'Molar Masses'!F$3*'Molar Masses'!F$4</f>
        <v>2.7035265477991972E-2</v>
      </c>
      <c r="AS112">
        <f>P112/'Molar Masses'!G$3*'Molar Masses'!G$4</f>
        <v>3.8205212787279529E-2</v>
      </c>
      <c r="AT112">
        <f>Q112/'Molar Masses'!H$3*'Molar Masses'!H$4</f>
        <v>7.3230285787082247E-5</v>
      </c>
      <c r="AU112">
        <f>R112/'Molar Masses'!I$3*'Molar Masses'!I$4</f>
        <v>0.18193251398962429</v>
      </c>
      <c r="AV112">
        <f>S112/'Molar Masses'!J$3*'Molar Masses'!J$4</f>
        <v>1.92193884740031E-4</v>
      </c>
      <c r="AW112">
        <f>T112/'Molar Masses'!K$3*'Molar Masses'!K$4</f>
        <v>1.3200686149300079E-2</v>
      </c>
      <c r="AX112">
        <f>U112/'Molar Masses'!L$3*'Molar Masses'!L$4</f>
        <v>9.6167888871032776E-4</v>
      </c>
      <c r="AY112">
        <f>V112/'Molar Masses'!M$3*'Molar Masses'!M$4</f>
        <v>7.76835250519461E-4</v>
      </c>
      <c r="AZ112">
        <f t="shared" si="37"/>
        <v>1.8456616562021828</v>
      </c>
      <c r="BC112">
        <f t="shared" si="38"/>
        <v>1.6695131170092699E-2</v>
      </c>
      <c r="BD112">
        <f t="shared" si="39"/>
        <v>0.20068979770538167</v>
      </c>
      <c r="BE112">
        <f t="shared" si="40"/>
        <v>0.44143534496414227</v>
      </c>
      <c r="BF112">
        <f t="shared" si="41"/>
        <v>0.19902061707760205</v>
      </c>
      <c r="BG112">
        <f t="shared" si="42"/>
        <v>1.4648007335007667E-2</v>
      </c>
      <c r="BH112">
        <f t="shared" si="43"/>
        <v>2.0700008941993399E-2</v>
      </c>
      <c r="BI112">
        <f t="shared" si="44"/>
        <v>3.9676982799636294E-5</v>
      </c>
      <c r="BJ112">
        <f t="shared" si="45"/>
        <v>9.8573058273306036E-2</v>
      </c>
      <c r="BK112">
        <f t="shared" si="46"/>
        <v>1.0413278300179258E-4</v>
      </c>
      <c r="BL112">
        <f t="shared" si="47"/>
        <v>7.1522784823211446E-3</v>
      </c>
      <c r="BM112">
        <f t="shared" si="48"/>
        <v>5.2104831103723208E-4</v>
      </c>
      <c r="BN112">
        <f t="shared" si="49"/>
        <v>4.2089797331432594E-4</v>
      </c>
      <c r="BO112">
        <f t="shared" si="50"/>
        <v>0.99999999999999989</v>
      </c>
      <c r="BP112" s="68">
        <f>(1.5-SUMPRODUCT(BC112:BN112,'Molar Masses'!$B$6:$M$6)) * 2</f>
        <v>6.0260973026466935E-3</v>
      </c>
      <c r="BQ112">
        <f t="shared" si="52"/>
        <v>0.90649971985853928</v>
      </c>
      <c r="BR112">
        <f t="shared" si="27"/>
        <v>0.44143534496414227</v>
      </c>
      <c r="BS112">
        <f t="shared" si="28"/>
        <v>2.6462681401781693E-2</v>
      </c>
      <c r="BT112">
        <f t="shared" si="29"/>
        <v>1.4648007335007667E-2</v>
      </c>
      <c r="BU112">
        <f t="shared" si="30"/>
        <v>1.4304556964642289E-2</v>
      </c>
      <c r="BV112">
        <f t="shared" si="31"/>
        <v>0.11153301765667258</v>
      </c>
      <c r="BW112">
        <f t="shared" si="32"/>
        <v>8.1877927103213344E-2</v>
      </c>
      <c r="BY112">
        <f t="shared" si="33"/>
        <v>4.0008403237448309E-2</v>
      </c>
      <c r="BZ112">
        <f t="shared" si="34"/>
        <v>1.1314756751021506</v>
      </c>
      <c r="CB112">
        <f t="shared" si="35"/>
        <v>8.3886440587122385E-2</v>
      </c>
      <c r="CC112">
        <f t="shared" si="36"/>
        <v>0.16936809573061409</v>
      </c>
    </row>
    <row r="113" spans="1:81" x14ac:dyDescent="0.2">
      <c r="A113" s="29" t="s">
        <v>245</v>
      </c>
      <c r="B113" t="s">
        <v>246</v>
      </c>
      <c r="C113" t="s">
        <v>185</v>
      </c>
      <c r="D113" t="s">
        <v>171</v>
      </c>
      <c r="E113" t="s">
        <v>224</v>
      </c>
      <c r="F113" t="s">
        <v>247</v>
      </c>
      <c r="I113" t="s">
        <v>1614</v>
      </c>
      <c r="J113" s="28">
        <v>44470</v>
      </c>
      <c r="K113">
        <v>0.91830999999999996</v>
      </c>
      <c r="L113">
        <v>14.591419999999999</v>
      </c>
      <c r="M113">
        <v>47.800629999999998</v>
      </c>
      <c r="N113">
        <v>21.022500000000001</v>
      </c>
      <c r="O113">
        <v>1.85558</v>
      </c>
      <c r="P113">
        <v>2.7511839999999999</v>
      </c>
      <c r="Q113">
        <v>6.2449999999999997E-3</v>
      </c>
      <c r="R113">
        <v>9.6718510000000002</v>
      </c>
      <c r="S113">
        <v>8.2310000000000005E-3</v>
      </c>
      <c r="T113">
        <v>1.175583</v>
      </c>
      <c r="U113">
        <v>6.0616000000000003E-2</v>
      </c>
      <c r="V113">
        <v>6.7819000000000004E-2</v>
      </c>
      <c r="W113">
        <v>99.929969999999997</v>
      </c>
      <c r="X113">
        <v>90.434530044822807</v>
      </c>
      <c r="Y113">
        <v>11.402810105738192</v>
      </c>
      <c r="Z113">
        <v>-17843</v>
      </c>
      <c r="AA113">
        <v>192</v>
      </c>
      <c r="AB113">
        <v>23</v>
      </c>
      <c r="AC113">
        <v>4062.3011536556041</v>
      </c>
      <c r="AD113">
        <v>1036.3443781987</v>
      </c>
      <c r="AE113">
        <v>4038.7400214013519</v>
      </c>
      <c r="AF113">
        <v>4.2117035529995173</v>
      </c>
      <c r="AG113">
        <v>16.413439446975094</v>
      </c>
      <c r="AH113">
        <v>0.55756055302490637</v>
      </c>
      <c r="AI113" s="30">
        <v>3.9516456027007321</v>
      </c>
      <c r="AK113">
        <f t="shared" si="51"/>
        <v>1140.2810105738192</v>
      </c>
      <c r="AN113">
        <f>K113/'Molar Masses'!B$3*'Molar Masses'!B$4</f>
        <v>2.9632968876202141E-2</v>
      </c>
      <c r="AO113">
        <f>L113/'Molar Masses'!C$3*'Molar Masses'!C$4</f>
        <v>0.36203044828852432</v>
      </c>
      <c r="AP113">
        <f>M113/'Molar Masses'!D$3*'Molar Masses'!D$4</f>
        <v>0.79555940570165584</v>
      </c>
      <c r="AQ113">
        <f>N113/'Molar Masses'!E$3*'Molar Masses'!E$4</f>
        <v>0.3748702732197563</v>
      </c>
      <c r="AR113">
        <f>O113/'Molar Masses'!F$3*'Molar Masses'!F$4</f>
        <v>2.4417132706099083E-2</v>
      </c>
      <c r="AS113">
        <f>P113/'Molar Masses'!G$3*'Molar Masses'!G$4</f>
        <v>3.8292579725636912E-2</v>
      </c>
      <c r="AT113">
        <f>Q113/'Molar Masses'!H$3*'Molar Masses'!H$4</f>
        <v>1.3259586394326721E-4</v>
      </c>
      <c r="AU113">
        <f>R113/'Molar Masses'!I$3*'Molar Masses'!I$4</f>
        <v>0.18971615499530803</v>
      </c>
      <c r="AV113">
        <f>S113/'Molar Masses'!J$3*'Molar Masses'!J$4</f>
        <v>1.1597858249964775E-4</v>
      </c>
      <c r="AW113">
        <f>T113/'Molar Masses'!K$3*'Molar Masses'!K$4</f>
        <v>1.4719442566298551E-2</v>
      </c>
      <c r="AX113">
        <f>U113/'Molar Masses'!L$3*'Molar Masses'!L$4</f>
        <v>8.5449988299542991E-4</v>
      </c>
      <c r="AY113">
        <f>V113/'Molar Masses'!M$3*'Molar Masses'!M$4</f>
        <v>9.0797238823554609E-4</v>
      </c>
      <c r="AZ113">
        <f t="shared" si="37"/>
        <v>1.831249452797155</v>
      </c>
      <c r="BC113">
        <f t="shared" si="38"/>
        <v>1.6181830842837416E-2</v>
      </c>
      <c r="BD113">
        <f t="shared" si="39"/>
        <v>0.19769586701338715</v>
      </c>
      <c r="BE113">
        <f t="shared" si="40"/>
        <v>0.43443530016430748</v>
      </c>
      <c r="BF113">
        <f t="shared" si="41"/>
        <v>0.20470737760339425</v>
      </c>
      <c r="BG113">
        <f t="shared" si="42"/>
        <v>1.3333591810117928E-2</v>
      </c>
      <c r="BH113">
        <f t="shared" si="43"/>
        <v>2.0910629989347784E-2</v>
      </c>
      <c r="BI113">
        <f t="shared" si="44"/>
        <v>7.2407319352769069E-5</v>
      </c>
      <c r="BJ113">
        <f t="shared" si="45"/>
        <v>0.1035992964833517</v>
      </c>
      <c r="BK113">
        <f t="shared" si="46"/>
        <v>6.3333033259065517E-5</v>
      </c>
      <c r="BL113">
        <f t="shared" si="47"/>
        <v>8.0379232571593309E-3</v>
      </c>
      <c r="BM113">
        <f t="shared" si="48"/>
        <v>4.6662123594915921E-4</v>
      </c>
      <c r="BN113">
        <f t="shared" si="49"/>
        <v>4.9582124753602371E-4</v>
      </c>
      <c r="BO113">
        <f t="shared" si="50"/>
        <v>1.0000000000000002</v>
      </c>
      <c r="BP113" s="68">
        <f>(1.5-SUMPRODUCT(BC113:BN113,'Molar Masses'!$B$6:$M$6)) * 2</f>
        <v>1.4184903926009795E-2</v>
      </c>
      <c r="BQ113">
        <f t="shared" si="52"/>
        <v>0.90434579815307969</v>
      </c>
      <c r="BR113">
        <f t="shared" si="27"/>
        <v>0.43443530016430748</v>
      </c>
      <c r="BS113">
        <f t="shared" si="28"/>
        <v>2.9004013658038848E-2</v>
      </c>
      <c r="BT113">
        <f t="shared" si="29"/>
        <v>1.3333591810117928E-2</v>
      </c>
      <c r="BU113">
        <f t="shared" si="30"/>
        <v>1.6075846514318662E-2</v>
      </c>
      <c r="BV113">
        <f t="shared" si="31"/>
        <v>0.1185220652949496</v>
      </c>
      <c r="BW113">
        <f t="shared" si="32"/>
        <v>8.741746564051428E-2</v>
      </c>
      <c r="BY113">
        <f t="shared" si="33"/>
        <v>3.803459664765918E-2</v>
      </c>
      <c r="BZ113">
        <f t="shared" si="34"/>
        <v>1.1440431481501032</v>
      </c>
      <c r="CB113">
        <f t="shared" si="35"/>
        <v>7.9048596256205986E-2</v>
      </c>
      <c r="CC113">
        <f t="shared" si="36"/>
        <v>0.15619633908843986</v>
      </c>
    </row>
    <row r="114" spans="1:81" x14ac:dyDescent="0.2">
      <c r="A114" s="29" t="s">
        <v>145</v>
      </c>
      <c r="B114" t="s">
        <v>248</v>
      </c>
      <c r="C114" t="s">
        <v>185</v>
      </c>
      <c r="D114" t="s">
        <v>171</v>
      </c>
      <c r="E114" t="s">
        <v>199</v>
      </c>
      <c r="F114" t="s">
        <v>249</v>
      </c>
      <c r="G114" t="s">
        <v>250</v>
      </c>
      <c r="I114" t="s">
        <v>1614</v>
      </c>
      <c r="J114" s="28">
        <v>44470</v>
      </c>
      <c r="K114">
        <v>0.31029899999999999</v>
      </c>
      <c r="L114">
        <v>15.89977</v>
      </c>
      <c r="M114">
        <v>50.789729999999999</v>
      </c>
      <c r="N114">
        <v>23.11055</v>
      </c>
      <c r="O114">
        <v>1.0924020000000001</v>
      </c>
      <c r="P114">
        <v>2.7438289999999999</v>
      </c>
      <c r="Q114">
        <v>7.659E-3</v>
      </c>
      <c r="R114">
        <v>6.2623049999999996</v>
      </c>
      <c r="S114">
        <v>9.8390000000000005E-3</v>
      </c>
      <c r="T114">
        <v>1.060349</v>
      </c>
      <c r="U114">
        <v>5.2436999999999998E-2</v>
      </c>
      <c r="V114">
        <v>4.2228000000000002E-2</v>
      </c>
      <c r="W114">
        <v>101.3814</v>
      </c>
      <c r="X114">
        <v>91.173568374642628</v>
      </c>
      <c r="Y114">
        <v>10.476293882483693</v>
      </c>
      <c r="Z114">
        <v>-14690</v>
      </c>
      <c r="AA114">
        <v>13488</v>
      </c>
      <c r="AB114">
        <v>-23</v>
      </c>
      <c r="AC114">
        <v>4078.4903390190411</v>
      </c>
      <c r="AD114">
        <v>1872.5965498867231</v>
      </c>
      <c r="AE114">
        <v>673.79424294899445</v>
      </c>
      <c r="AF114">
        <v>7.6102323787396422</v>
      </c>
      <c r="AG114">
        <v>2.7382998033447135</v>
      </c>
      <c r="AH114">
        <v>14.232700196655287</v>
      </c>
      <c r="AI114" s="30">
        <v>4.0900033772567497</v>
      </c>
      <c r="AK114">
        <f t="shared" si="51"/>
        <v>1047.6293882483694</v>
      </c>
      <c r="AN114">
        <f>K114/'Molar Masses'!B$3*'Molar Masses'!B$4</f>
        <v>1.0013046367040158E-2</v>
      </c>
      <c r="AO114">
        <f>L114/'Molar Masses'!C$3*'Molar Masses'!C$4</f>
        <v>0.39449216462718711</v>
      </c>
      <c r="AP114">
        <f>M114/'Molar Masses'!D$3*'Molar Masses'!D$4</f>
        <v>0.84530784248131374</v>
      </c>
      <c r="AQ114">
        <f>N114/'Molar Masses'!E$3*'Molar Masses'!E$4</f>
        <v>0.41210408813218402</v>
      </c>
      <c r="AR114">
        <f>O114/'Molar Masses'!F$3*'Molar Masses'!F$4</f>
        <v>1.4374656227383381E-2</v>
      </c>
      <c r="AS114">
        <f>P114/'Molar Masses'!G$3*'Molar Masses'!G$4</f>
        <v>3.8190208556030641E-2</v>
      </c>
      <c r="AT114">
        <f>Q114/'Molar Masses'!H$3*'Molar Masses'!H$4</f>
        <v>1.6261837020680283E-4</v>
      </c>
      <c r="AU114">
        <f>R114/'Molar Masses'!I$3*'Molar Masses'!I$4</f>
        <v>0.12283692397741573</v>
      </c>
      <c r="AV114">
        <f>S114/'Molar Masses'!J$3*'Molar Masses'!J$4</f>
        <v>1.3863604339861915E-4</v>
      </c>
      <c r="AW114">
        <f>T114/'Molar Masses'!K$3*'Molar Masses'!K$4</f>
        <v>1.3276600806350637E-2</v>
      </c>
      <c r="AX114">
        <f>U114/'Molar Masses'!L$3*'Molar Masses'!L$4</f>
        <v>7.3920104204552178E-4</v>
      </c>
      <c r="AY114">
        <f>V114/'Molar Masses'!M$3*'Molar Masses'!M$4</f>
        <v>5.6535569693464424E-4</v>
      </c>
      <c r="AZ114">
        <f t="shared" si="37"/>
        <v>1.852201342327491</v>
      </c>
      <c r="BC114">
        <f t="shared" si="38"/>
        <v>5.4060247869476673E-3</v>
      </c>
      <c r="BD114">
        <f t="shared" si="39"/>
        <v>0.21298557322686373</v>
      </c>
      <c r="BE114">
        <f t="shared" si="40"/>
        <v>0.45638010466998863</v>
      </c>
      <c r="BF114">
        <f t="shared" si="41"/>
        <v>0.2224942174020513</v>
      </c>
      <c r="BG114">
        <f t="shared" si="42"/>
        <v>7.7608496975388611E-3</v>
      </c>
      <c r="BH114">
        <f t="shared" si="43"/>
        <v>2.0618821336151564E-2</v>
      </c>
      <c r="BI114">
        <f t="shared" si="44"/>
        <v>8.7797350369293704E-5</v>
      </c>
      <c r="BJ114">
        <f t="shared" si="45"/>
        <v>6.631942282422594E-2</v>
      </c>
      <c r="BK114">
        <f t="shared" si="46"/>
        <v>7.48493375047488E-5</v>
      </c>
      <c r="BL114">
        <f t="shared" si="47"/>
        <v>7.1680116534561808E-3</v>
      </c>
      <c r="BM114">
        <f t="shared" si="48"/>
        <v>3.9909324388926089E-4</v>
      </c>
      <c r="BN114">
        <f t="shared" si="49"/>
        <v>3.0523447101286178E-4</v>
      </c>
      <c r="BO114">
        <f t="shared" si="50"/>
        <v>1.0000000000000002</v>
      </c>
      <c r="BP114" s="68">
        <f>(1.5-SUMPRODUCT(BC114:BN114,'Molar Masses'!$B$6:$M$6)) * 2</f>
        <v>4.092768956148074E-3</v>
      </c>
      <c r="BQ114">
        <f t="shared" si="52"/>
        <v>0.91173615815438103</v>
      </c>
      <c r="BR114">
        <f t="shared" si="27"/>
        <v>0.45638010466998863</v>
      </c>
      <c r="BS114">
        <f t="shared" si="28"/>
        <v>1.9408262516413526E-2</v>
      </c>
      <c r="BT114">
        <f t="shared" si="29"/>
        <v>7.7608496975388611E-3</v>
      </c>
      <c r="BU114">
        <f t="shared" si="30"/>
        <v>1.4336023306912362E-2</v>
      </c>
      <c r="BV114">
        <f t="shared" si="31"/>
        <v>8.3362855876094377E-2</v>
      </c>
      <c r="BW114">
        <f t="shared" si="32"/>
        <v>6.0913398037278271E-2</v>
      </c>
      <c r="BY114">
        <f t="shared" si="33"/>
        <v>2.2699527494214569E-2</v>
      </c>
      <c r="BZ114">
        <f t="shared" si="34"/>
        <v>1.2569900690637887</v>
      </c>
      <c r="CB114">
        <f t="shared" si="35"/>
        <v>2.429737208486132E-2</v>
      </c>
      <c r="CC114">
        <f t="shared" si="36"/>
        <v>8.1514955298629205E-2</v>
      </c>
    </row>
    <row r="115" spans="1:81" x14ac:dyDescent="0.2">
      <c r="A115" s="29" t="s">
        <v>146</v>
      </c>
      <c r="B115" t="s">
        <v>251</v>
      </c>
      <c r="C115" t="s">
        <v>185</v>
      </c>
      <c r="D115" t="s">
        <v>171</v>
      </c>
      <c r="E115" t="s">
        <v>199</v>
      </c>
      <c r="F115" t="s">
        <v>249</v>
      </c>
      <c r="G115" t="s">
        <v>252</v>
      </c>
      <c r="I115" t="s">
        <v>1614</v>
      </c>
      <c r="J115" s="28">
        <v>44470</v>
      </c>
      <c r="K115">
        <v>0.41882799999999998</v>
      </c>
      <c r="L115">
        <v>16.018429999999999</v>
      </c>
      <c r="M115">
        <v>51.104500000000002</v>
      </c>
      <c r="N115">
        <v>22.9267</v>
      </c>
      <c r="O115">
        <v>1.2262</v>
      </c>
      <c r="P115">
        <v>2.7742559999999998</v>
      </c>
      <c r="Q115">
        <v>1.4586999999999999E-2</v>
      </c>
      <c r="R115">
        <v>6.2957470000000004</v>
      </c>
      <c r="S115">
        <v>1.0768E-2</v>
      </c>
      <c r="T115">
        <v>1.023596</v>
      </c>
      <c r="U115">
        <v>5.1228000000000003E-2</v>
      </c>
      <c r="V115">
        <v>4.7888E-2</v>
      </c>
      <c r="W115">
        <v>101.9127</v>
      </c>
      <c r="X115">
        <v>91.144614393734955</v>
      </c>
      <c r="Y115">
        <v>11.555938404939868</v>
      </c>
      <c r="Z115">
        <v>-14665</v>
      </c>
      <c r="AA115">
        <v>13414</v>
      </c>
      <c r="AB115">
        <v>-23</v>
      </c>
      <c r="AC115">
        <v>4120.9485219524868</v>
      </c>
      <c r="AD115">
        <v>1878.6269861084029</v>
      </c>
      <c r="AE115">
        <v>692.49798025649079</v>
      </c>
      <c r="AF115">
        <v>7.6347400715445488</v>
      </c>
      <c r="AG115">
        <v>2.8143117917623783</v>
      </c>
      <c r="AH115">
        <v>14.156688208237622</v>
      </c>
      <c r="AI115" s="30">
        <v>4.1377265084642172</v>
      </c>
      <c r="AK115">
        <f t="shared" si="51"/>
        <v>1155.5938404939868</v>
      </c>
      <c r="AN115">
        <f>K115/'Molar Masses'!B$3*'Molar Masses'!B$4</f>
        <v>1.351517144371943E-2</v>
      </c>
      <c r="AO115">
        <f>L115/'Molar Masses'!C$3*'Molar Masses'!C$4</f>
        <v>0.39743626006093624</v>
      </c>
      <c r="AP115">
        <f>M115/'Molar Masses'!D$3*'Molar Masses'!D$4</f>
        <v>0.85054664862534812</v>
      </c>
      <c r="AQ115">
        <f>N115/'Molar Masses'!E$3*'Molar Masses'!E$4</f>
        <v>0.40882570070293195</v>
      </c>
      <c r="AR115">
        <f>O115/'Molar Masses'!F$3*'Molar Masses'!F$4</f>
        <v>1.6135272057372193E-2</v>
      </c>
      <c r="AS115">
        <f>P115/'Molar Masses'!G$3*'Molar Masses'!G$4</f>
        <v>3.8613709246392298E-2</v>
      </c>
      <c r="AT115">
        <f>Q115/'Molar Masses'!H$3*'Molar Masses'!H$4</f>
        <v>3.0971591150367317E-4</v>
      </c>
      <c r="AU115">
        <f>R115/'Molar Masses'!I$3*'Molar Masses'!I$4</f>
        <v>0.12349289848067817</v>
      </c>
      <c r="AV115">
        <f>S115/'Molar Masses'!J$3*'Molar Masses'!J$4</f>
        <v>1.5172608144286317E-4</v>
      </c>
      <c r="AW115">
        <f>T115/'Molar Masses'!K$3*'Molar Masses'!K$4</f>
        <v>1.2816417499311346E-2</v>
      </c>
      <c r="AX115">
        <f>U115/'Molar Masses'!L$3*'Molar Masses'!L$4</f>
        <v>7.22157846213704E-4</v>
      </c>
      <c r="AY115">
        <f>V115/'Molar Masses'!M$3*'Molar Masses'!M$4</f>
        <v>6.4113274639590427E-4</v>
      </c>
      <c r="AZ115">
        <f t="shared" si="37"/>
        <v>1.8632068107022459</v>
      </c>
      <c r="BC115">
        <f t="shared" si="38"/>
        <v>7.2537151356942163E-3</v>
      </c>
      <c r="BD115">
        <f t="shared" si="39"/>
        <v>0.21330764667564833</v>
      </c>
      <c r="BE115">
        <f t="shared" si="40"/>
        <v>0.45649610324512263</v>
      </c>
      <c r="BF115">
        <f t="shared" si="41"/>
        <v>0.21942046280350641</v>
      </c>
      <c r="BG115">
        <f t="shared" si="42"/>
        <v>8.659946906962401E-3</v>
      </c>
      <c r="BH115">
        <f t="shared" si="43"/>
        <v>2.0724328091007098E-2</v>
      </c>
      <c r="BI115">
        <f t="shared" si="44"/>
        <v>1.6622733972668376E-4</v>
      </c>
      <c r="BJ115">
        <f t="shared" si="45"/>
        <v>6.6279759053764667E-2</v>
      </c>
      <c r="BK115">
        <f t="shared" si="46"/>
        <v>8.1432764506521608E-5</v>
      </c>
      <c r="BL115">
        <f t="shared" si="47"/>
        <v>6.8786875540030983E-3</v>
      </c>
      <c r="BM115">
        <f t="shared" si="48"/>
        <v>3.8758866813154327E-4</v>
      </c>
      <c r="BN115">
        <f t="shared" si="49"/>
        <v>3.4410176192639625E-4</v>
      </c>
      <c r="BO115">
        <f t="shared" si="50"/>
        <v>0.99999999999999989</v>
      </c>
      <c r="BP115" s="68">
        <f>(1.5-SUMPRODUCT(BC115:BN115,'Molar Masses'!$B$6:$M$6)) * 2</f>
        <v>5.4863566229235161E-3</v>
      </c>
      <c r="BQ115">
        <f t="shared" si="52"/>
        <v>0.91144659565569808</v>
      </c>
      <c r="BR115">
        <f t="shared" si="27"/>
        <v>0.45649610324512263</v>
      </c>
      <c r="BS115">
        <f t="shared" si="28"/>
        <v>1.8304360951550927E-2</v>
      </c>
      <c r="BT115">
        <f t="shared" si="29"/>
        <v>8.659946906962401E-3</v>
      </c>
      <c r="BU115">
        <f t="shared" si="30"/>
        <v>1.3757375108006197E-2</v>
      </c>
      <c r="BV115">
        <f t="shared" si="31"/>
        <v>8.1899087473886606E-2</v>
      </c>
      <c r="BW115">
        <f t="shared" si="32"/>
        <v>5.9026043918070453E-2</v>
      </c>
      <c r="BY115">
        <f t="shared" si="33"/>
        <v>2.2775862298887298E-2</v>
      </c>
      <c r="BZ115">
        <f t="shared" si="34"/>
        <v>1.2356575920478512</v>
      </c>
      <c r="CB115">
        <f t="shared" si="35"/>
        <v>3.3058517163870912E-2</v>
      </c>
      <c r="CC115">
        <f t="shared" si="36"/>
        <v>0.10944087967806528</v>
      </c>
    </row>
    <row r="116" spans="1:81" x14ac:dyDescent="0.2">
      <c r="A116" s="29" t="s">
        <v>144</v>
      </c>
      <c r="B116" t="s">
        <v>253</v>
      </c>
      <c r="C116" t="s">
        <v>185</v>
      </c>
      <c r="D116" t="s">
        <v>171</v>
      </c>
      <c r="E116" t="s">
        <v>199</v>
      </c>
      <c r="F116" t="s">
        <v>249</v>
      </c>
      <c r="G116" t="s">
        <v>254</v>
      </c>
      <c r="I116" t="s">
        <v>1614</v>
      </c>
      <c r="J116" s="28">
        <v>44470</v>
      </c>
      <c r="K116">
        <v>0.74537900000000001</v>
      </c>
      <c r="L116">
        <v>16.188140000000001</v>
      </c>
      <c r="M116">
        <v>51.407490000000003</v>
      </c>
      <c r="N116">
        <v>21.74869</v>
      </c>
      <c r="O116">
        <v>1.327083</v>
      </c>
      <c r="P116">
        <v>2.6081259999999999</v>
      </c>
      <c r="Q116">
        <v>9.4399999999999996E-4</v>
      </c>
      <c r="R116">
        <v>6.0271350000000004</v>
      </c>
      <c r="S116">
        <v>6.4270000000000004E-3</v>
      </c>
      <c r="T116">
        <v>0.748668</v>
      </c>
      <c r="U116">
        <v>5.4831999999999999E-2</v>
      </c>
      <c r="V116">
        <v>5.5118E-2</v>
      </c>
      <c r="W116">
        <v>100.91800000000001</v>
      </c>
      <c r="X116">
        <v>91.710984902968775</v>
      </c>
      <c r="Y116">
        <v>12.869953032279527</v>
      </c>
      <c r="Z116">
        <v>-14647</v>
      </c>
      <c r="AA116">
        <v>13448</v>
      </c>
      <c r="AB116">
        <v>-23</v>
      </c>
      <c r="AC116">
        <v>4130.9271946587396</v>
      </c>
      <c r="AD116">
        <v>1883.260851602141</v>
      </c>
      <c r="AE116">
        <v>683.88763508148804</v>
      </c>
      <c r="AF116">
        <v>7.6535721009111004</v>
      </c>
      <c r="AG116">
        <v>2.7793193489711672</v>
      </c>
      <c r="AH116">
        <v>14.191680651028832</v>
      </c>
      <c r="AI116" s="30">
        <v>4.1458712118301548</v>
      </c>
      <c r="AK116">
        <f t="shared" si="51"/>
        <v>1286.9953032279527</v>
      </c>
      <c r="AN116">
        <f>K116/'Molar Masses'!B$3*'Molar Masses'!B$4</f>
        <v>2.4052654014411992E-2</v>
      </c>
      <c r="AO116">
        <f>L116/'Molar Masses'!C$3*'Molar Masses'!C$4</f>
        <v>0.40164696658429355</v>
      </c>
      <c r="AP116">
        <f>M116/'Molar Masses'!D$3*'Molar Masses'!D$4</f>
        <v>0.85558939689735924</v>
      </c>
      <c r="AQ116">
        <f>N116/'Molar Masses'!E$3*'Molar Masses'!E$4</f>
        <v>0.38781959150775508</v>
      </c>
      <c r="AR116">
        <f>O116/'Molar Masses'!F$3*'Molar Masses'!F$4</f>
        <v>1.7462767287321532E-2</v>
      </c>
      <c r="AS116">
        <f>P116/'Molar Masses'!G$3*'Molar Masses'!G$4</f>
        <v>3.630141524140388E-2</v>
      </c>
      <c r="AT116">
        <f>Q116/'Molar Masses'!H$3*'Molar Masses'!H$4</f>
        <v>2.0043313941143997E-5</v>
      </c>
      <c r="AU116">
        <f>R116/'Molar Masses'!I$3*'Molar Masses'!I$4</f>
        <v>0.11822399640334057</v>
      </c>
      <c r="AV116">
        <f>S116/'Molar Masses'!J$3*'Molar Masses'!J$4</f>
        <v>9.0559391292095254E-5</v>
      </c>
      <c r="AW116">
        <f>T116/'Molar Masses'!K$3*'Molar Masses'!K$4</f>
        <v>9.3740515363233412E-3</v>
      </c>
      <c r="AX116">
        <f>U116/'Molar Masses'!L$3*'Molar Masses'!L$4</f>
        <v>7.7296320417720411E-4</v>
      </c>
      <c r="AY116">
        <f>V116/'Molar Masses'!M$3*'Molar Masses'!M$4</f>
        <v>7.3792922477133004E-4</v>
      </c>
      <c r="AZ116">
        <f t="shared" si="37"/>
        <v>1.8520923346063911</v>
      </c>
      <c r="BC116">
        <f t="shared" si="38"/>
        <v>1.2986746699928269E-2</v>
      </c>
      <c r="BD116">
        <f t="shared" si="39"/>
        <v>0.21686120021097763</v>
      </c>
      <c r="BE116">
        <f t="shared" si="40"/>
        <v>0.46195828410422646</v>
      </c>
      <c r="BF116">
        <f t="shared" si="41"/>
        <v>0.20939538718525874</v>
      </c>
      <c r="BG116">
        <f t="shared" si="42"/>
        <v>9.4286699215958576E-3</v>
      </c>
      <c r="BH116">
        <f t="shared" si="43"/>
        <v>1.9600218932453332E-2</v>
      </c>
      <c r="BI116">
        <f t="shared" si="44"/>
        <v>1.0821984177912828E-5</v>
      </c>
      <c r="BJ116">
        <f t="shared" si="45"/>
        <v>6.3832668703564216E-2</v>
      </c>
      <c r="BK116">
        <f t="shared" si="46"/>
        <v>4.8895721665702503E-5</v>
      </c>
      <c r="BL116">
        <f t="shared" si="47"/>
        <v>5.0613305617484379E-3</v>
      </c>
      <c r="BM116">
        <f t="shared" si="48"/>
        <v>4.1734593342587057E-4</v>
      </c>
      <c r="BN116">
        <f t="shared" si="49"/>
        <v>3.9843004097749567E-4</v>
      </c>
      <c r="BO116">
        <f t="shared" si="50"/>
        <v>0.99999999999999989</v>
      </c>
      <c r="BP116" s="68">
        <f>(1.5-SUMPRODUCT(BC116:BN116,'Molar Masses'!$B$6:$M$6)) * 2</f>
        <v>5.5503135619998645E-3</v>
      </c>
      <c r="BQ116">
        <f t="shared" si="52"/>
        <v>0.91711028799770344</v>
      </c>
      <c r="BR116">
        <f t="shared" si="27"/>
        <v>0.46195828410422646</v>
      </c>
      <c r="BS116">
        <f t="shared" si="28"/>
        <v>1.5647295479271607E-2</v>
      </c>
      <c r="BT116">
        <f t="shared" si="29"/>
        <v>9.4286699215958576E-3</v>
      </c>
      <c r="BU116">
        <f t="shared" si="30"/>
        <v>1.0122661123496876E-2</v>
      </c>
      <c r="BV116">
        <f t="shared" si="31"/>
        <v>7.079983355729727E-2</v>
      </c>
      <c r="BW116">
        <f t="shared" si="32"/>
        <v>5.0845922003635947E-2</v>
      </c>
      <c r="BY116">
        <f t="shared" si="33"/>
        <v>2.5790952807790674E-2</v>
      </c>
      <c r="BZ116">
        <f t="shared" si="34"/>
        <v>1.1091473221351316</v>
      </c>
      <c r="CB116">
        <f t="shared" si="35"/>
        <v>6.2020213885793395E-2</v>
      </c>
      <c r="CC116">
        <f t="shared" si="36"/>
        <v>0.20344984729117443</v>
      </c>
    </row>
    <row r="117" spans="1:81" x14ac:dyDescent="0.2">
      <c r="A117" s="29" t="s">
        <v>255</v>
      </c>
      <c r="B117" t="s">
        <v>256</v>
      </c>
      <c r="C117" t="s">
        <v>185</v>
      </c>
      <c r="D117" t="s">
        <v>171</v>
      </c>
      <c r="E117" t="s">
        <v>199</v>
      </c>
      <c r="F117" t="s">
        <v>257</v>
      </c>
      <c r="I117" t="s">
        <v>1614</v>
      </c>
      <c r="J117" s="28">
        <v>44470</v>
      </c>
      <c r="K117">
        <v>0.443019</v>
      </c>
      <c r="L117">
        <v>15.86129</v>
      </c>
      <c r="M117">
        <v>50.332389999999997</v>
      </c>
      <c r="N117">
        <v>22.30716</v>
      </c>
      <c r="O117">
        <v>1.4582889999999999</v>
      </c>
      <c r="P117">
        <v>2.8541699999999999</v>
      </c>
      <c r="Q117">
        <v>3.8299999999999999E-4</v>
      </c>
      <c r="R117">
        <v>6.4332390000000004</v>
      </c>
      <c r="S117">
        <v>8.5869999999999991E-3</v>
      </c>
      <c r="T117">
        <v>0.96540999999999999</v>
      </c>
      <c r="U117">
        <v>6.2453000000000002E-2</v>
      </c>
      <c r="V117">
        <v>4.5682E-2</v>
      </c>
      <c r="W117">
        <v>100.77209999999999</v>
      </c>
      <c r="X117">
        <v>90.830932599977231</v>
      </c>
      <c r="Y117">
        <v>13.199519078655953</v>
      </c>
      <c r="Z117">
        <v>-17640</v>
      </c>
      <c r="AA117">
        <v>194</v>
      </c>
      <c r="AB117">
        <v>25</v>
      </c>
      <c r="AC117">
        <v>4264.8293108736179</v>
      </c>
      <c r="AD117">
        <v>1087.3281526348501</v>
      </c>
      <c r="AE117">
        <v>4038.1189113535188</v>
      </c>
      <c r="AF117">
        <v>4.4189016123080309</v>
      </c>
      <c r="AG117">
        <v>16.410915255740701</v>
      </c>
      <c r="AH117">
        <v>0.56008474425929933</v>
      </c>
      <c r="AI117" s="30">
        <v>4.1584445993190347</v>
      </c>
      <c r="AK117">
        <f t="shared" si="51"/>
        <v>1319.9519078655953</v>
      </c>
      <c r="AN117">
        <f>K117/'Molar Masses'!B$3*'Molar Masses'!B$4</f>
        <v>1.4295791441415422E-2</v>
      </c>
      <c r="AO117">
        <f>L117/'Molar Masses'!C$3*'Molar Masses'!C$4</f>
        <v>0.39353743015650894</v>
      </c>
      <c r="AP117">
        <f>M117/'Molar Masses'!D$3*'Molar Masses'!D$4</f>
        <v>0.83769620350074803</v>
      </c>
      <c r="AQ117">
        <f>N117/'Molar Masses'!E$3*'Molar Masses'!E$4</f>
        <v>0.39777815026551638</v>
      </c>
      <c r="AR117">
        <f>O117/'Molar Masses'!F$3*'Molar Masses'!F$4</f>
        <v>1.9189275610237515E-2</v>
      </c>
      <c r="AS117">
        <f>P117/'Molar Masses'!G$3*'Molar Masses'!G$4</f>
        <v>3.9725998797434527E-2</v>
      </c>
      <c r="AT117">
        <f>Q117/'Molar Masses'!H$3*'Molar Masses'!H$4</f>
        <v>8.1319801265446519E-6</v>
      </c>
      <c r="AU117">
        <f>R117/'Molar Masses'!I$3*'Molar Masses'!I$4</f>
        <v>0.12618984383091308</v>
      </c>
      <c r="AV117">
        <f>S117/'Molar Masses'!J$3*'Molar Masses'!J$4</f>
        <v>1.2099478652951951E-4</v>
      </c>
      <c r="AW117">
        <f>T117/'Molar Masses'!K$3*'Molar Masses'!K$4</f>
        <v>1.2087872185911402E-2</v>
      </c>
      <c r="AX117">
        <f>U117/'Molar Masses'!L$3*'Molar Masses'!L$4</f>
        <v>8.8039595474319614E-4</v>
      </c>
      <c r="AY117">
        <f>V117/'Molar Masses'!M$3*'Molar Masses'!M$4</f>
        <v>6.1159844054580891E-4</v>
      </c>
      <c r="AZ117">
        <f t="shared" si="37"/>
        <v>1.8421216869506303</v>
      </c>
      <c r="BC117">
        <f t="shared" si="38"/>
        <v>7.7605033058809839E-3</v>
      </c>
      <c r="BD117">
        <f t="shared" si="39"/>
        <v>0.21363270024140155</v>
      </c>
      <c r="BE117">
        <f t="shared" si="40"/>
        <v>0.45474531320861578</v>
      </c>
      <c r="BF117">
        <f t="shared" si="41"/>
        <v>0.21593478491856929</v>
      </c>
      <c r="BG117">
        <f t="shared" si="42"/>
        <v>1.0416942456175424E-2</v>
      </c>
      <c r="BH117">
        <f t="shared" si="43"/>
        <v>2.1565349932552637E-2</v>
      </c>
      <c r="BI117">
        <f t="shared" si="44"/>
        <v>4.4144641389060381E-6</v>
      </c>
      <c r="BJ117">
        <f t="shared" si="45"/>
        <v>6.8502447327354568E-2</v>
      </c>
      <c r="BK117">
        <f t="shared" si="46"/>
        <v>6.5682298507548174E-5</v>
      </c>
      <c r="BL117">
        <f t="shared" si="47"/>
        <v>6.5619292533932163E-3</v>
      </c>
      <c r="BM117">
        <f t="shared" si="48"/>
        <v>4.7792497150422571E-4</v>
      </c>
      <c r="BN117">
        <f t="shared" si="49"/>
        <v>3.3200762190592465E-4</v>
      </c>
      <c r="BO117">
        <f t="shared" si="50"/>
        <v>1</v>
      </c>
      <c r="BP117" s="68">
        <f>(1.5-SUMPRODUCT(BC117:BN117,'Molar Masses'!$B$6:$M$6)) * 2</f>
        <v>6.0339961669493292E-3</v>
      </c>
      <c r="BQ117">
        <f t="shared" si="52"/>
        <v>0.90830982690288997</v>
      </c>
      <c r="BR117">
        <f t="shared" si="27"/>
        <v>0.45474531320861578</v>
      </c>
      <c r="BS117">
        <f t="shared" si="28"/>
        <v>1.8600571529255865E-2</v>
      </c>
      <c r="BT117">
        <f t="shared" si="29"/>
        <v>1.0416942456175424E-2</v>
      </c>
      <c r="BU117">
        <f t="shared" si="30"/>
        <v>1.3123858506786433E-2</v>
      </c>
      <c r="BV117">
        <f t="shared" si="31"/>
        <v>8.4810830527244765E-2</v>
      </c>
      <c r="BW117">
        <f t="shared" si="32"/>
        <v>6.0741944021473586E-2</v>
      </c>
      <c r="BY117">
        <f t="shared" si="33"/>
        <v>2.3247760535970344E-2</v>
      </c>
      <c r="BZ117">
        <f t="shared" si="34"/>
        <v>1.2380700812331109</v>
      </c>
      <c r="CB117">
        <f t="shared" si="35"/>
        <v>3.5939106841019294E-2</v>
      </c>
      <c r="CC117">
        <f t="shared" si="36"/>
        <v>0.11328797157852841</v>
      </c>
    </row>
    <row r="118" spans="1:81" x14ac:dyDescent="0.2">
      <c r="A118" s="29" t="s">
        <v>258</v>
      </c>
      <c r="B118" t="s">
        <v>259</v>
      </c>
      <c r="C118" t="s">
        <v>185</v>
      </c>
      <c r="D118" t="s">
        <v>171</v>
      </c>
      <c r="E118" t="s">
        <v>199</v>
      </c>
      <c r="F118" t="s">
        <v>260</v>
      </c>
      <c r="I118" t="s">
        <v>1614</v>
      </c>
      <c r="J118" s="28">
        <v>44470</v>
      </c>
      <c r="K118">
        <v>0.89078100000000004</v>
      </c>
      <c r="L118">
        <v>14.82525</v>
      </c>
      <c r="M118">
        <v>48.50468</v>
      </c>
      <c r="N118">
        <v>21.02392</v>
      </c>
      <c r="O118">
        <v>1.4124030000000001</v>
      </c>
      <c r="P118">
        <v>2.8305989999999999</v>
      </c>
      <c r="Q118">
        <v>9.7900000000000001E-3</v>
      </c>
      <c r="R118">
        <v>8.6645489999999992</v>
      </c>
      <c r="S118">
        <v>1.5549E-2</v>
      </c>
      <c r="T118">
        <v>1.156836</v>
      </c>
      <c r="U118">
        <v>6.3477000000000006E-2</v>
      </c>
      <c r="V118">
        <v>5.5945000000000002E-2</v>
      </c>
      <c r="W118">
        <v>99.453789999999998</v>
      </c>
      <c r="X118">
        <v>90.325331459325724</v>
      </c>
      <c r="Y118">
        <v>9.8574553970654488</v>
      </c>
      <c r="Z118">
        <v>-16986</v>
      </c>
      <c r="AA118">
        <v>530</v>
      </c>
      <c r="AB118">
        <v>25</v>
      </c>
      <c r="AC118">
        <v>4839.5597235001296</v>
      </c>
      <c r="AD118">
        <v>1252.6836641558989</v>
      </c>
      <c r="AE118">
        <v>3952.758203275745</v>
      </c>
      <c r="AF118">
        <v>5.0909064111295734</v>
      </c>
      <c r="AG118">
        <v>16.064009338112626</v>
      </c>
      <c r="AH118">
        <v>0.90699066188737376</v>
      </c>
      <c r="AI118" s="30">
        <v>4.7756052140500085</v>
      </c>
      <c r="AK118">
        <f t="shared" si="51"/>
        <v>985.74553970654483</v>
      </c>
      <c r="AN118">
        <f>K118/'Molar Masses'!B$3*'Molar Masses'!B$4</f>
        <v>2.8744634871135259E-2</v>
      </c>
      <c r="AO118">
        <f>L118/'Molar Masses'!C$3*'Molar Masses'!C$4</f>
        <v>0.36783204811385356</v>
      </c>
      <c r="AP118">
        <f>M118/'Molar Masses'!D$3*'Molar Masses'!D$4</f>
        <v>0.80727710899519511</v>
      </c>
      <c r="AQ118">
        <f>N118/'Molar Masses'!E$3*'Molar Masses'!E$4</f>
        <v>0.37489559446071108</v>
      </c>
      <c r="AR118">
        <f>O118/'Molar Masses'!F$3*'Molar Masses'!F$4</f>
        <v>1.8585472728468978E-2</v>
      </c>
      <c r="AS118">
        <f>P118/'Molar Masses'!G$3*'Molar Masses'!G$4</f>
        <v>3.9397923904329231E-2</v>
      </c>
      <c r="AT118">
        <f>Q118/'Molar Masses'!H$3*'Molar Masses'!H$4</f>
        <v>2.078644528430082E-4</v>
      </c>
      <c r="AU118">
        <f>R118/'Molar Masses'!I$3*'Molar Masses'!I$4</f>
        <v>0.16995763489826723</v>
      </c>
      <c r="AV118">
        <f>S118/'Molar Masses'!J$3*'Molar Masses'!J$4</f>
        <v>2.1909257432718051E-4</v>
      </c>
      <c r="AW118">
        <f>T118/'Molar Masses'!K$3*'Molar Masses'!K$4</f>
        <v>1.4484711892419802E-2</v>
      </c>
      <c r="AX118">
        <f>U118/'Molar Masses'!L$3*'Molar Masses'!L$4</f>
        <v>8.9483121738321409E-4</v>
      </c>
      <c r="AY118">
        <f>V118/'Molar Masses'!M$3*'Molar Masses'!M$4</f>
        <v>7.4900124242229503E-4</v>
      </c>
      <c r="AZ118">
        <f t="shared" si="37"/>
        <v>1.8232459193513559</v>
      </c>
      <c r="BC118">
        <f t="shared" si="38"/>
        <v>1.5765637847340717E-2</v>
      </c>
      <c r="BD118">
        <f t="shared" si="39"/>
        <v>0.20174571307677175</v>
      </c>
      <c r="BE118">
        <f t="shared" si="40"/>
        <v>0.44276918457735792</v>
      </c>
      <c r="BF118">
        <f t="shared" si="41"/>
        <v>0.2056198730416384</v>
      </c>
      <c r="BG118">
        <f t="shared" si="42"/>
        <v>1.0193618168130062E-2</v>
      </c>
      <c r="BH118">
        <f t="shared" si="43"/>
        <v>2.1608672470439735E-2</v>
      </c>
      <c r="BI118">
        <f t="shared" si="44"/>
        <v>1.1400790789481583E-4</v>
      </c>
      <c r="BJ118">
        <f t="shared" si="45"/>
        <v>9.3217065835382168E-2</v>
      </c>
      <c r="BK118">
        <f t="shared" si="46"/>
        <v>1.2016622223135188E-4</v>
      </c>
      <c r="BL118">
        <f t="shared" si="47"/>
        <v>7.944464177148924E-3</v>
      </c>
      <c r="BM118">
        <f t="shared" si="48"/>
        <v>4.9079019340493699E-4</v>
      </c>
      <c r="BN118">
        <f t="shared" si="49"/>
        <v>4.1080648225926767E-4</v>
      </c>
      <c r="BO118">
        <f t="shared" si="50"/>
        <v>0.99999999999999989</v>
      </c>
      <c r="BP118" s="68">
        <f>(1.5-SUMPRODUCT(BC118:BN118,'Molar Masses'!$B$6:$M$6)) * 2</f>
        <v>1.0681165576016394E-2</v>
      </c>
      <c r="BQ118">
        <f t="shared" si="52"/>
        <v>0.90325386977515953</v>
      </c>
      <c r="BR118">
        <f t="shared" si="27"/>
        <v>0.44276918457735792</v>
      </c>
      <c r="BS118">
        <f t="shared" si="28"/>
        <v>2.5684440732806769E-2</v>
      </c>
      <c r="BT118">
        <f t="shared" si="29"/>
        <v>1.0193618168130062E-2</v>
      </c>
      <c r="BU118">
        <f t="shared" si="30"/>
        <v>1.5888928354297848E-2</v>
      </c>
      <c r="BV118">
        <f t="shared" si="31"/>
        <v>0.10467785817042019</v>
      </c>
      <c r="BW118">
        <f t="shared" si="32"/>
        <v>7.7451427988041444E-2</v>
      </c>
      <c r="BY118">
        <f t="shared" si="33"/>
        <v>3.598625041274009E-2</v>
      </c>
      <c r="BZ118">
        <f t="shared" si="34"/>
        <v>1.1229473619699353</v>
      </c>
      <c r="CB118">
        <f t="shared" si="35"/>
        <v>7.6673706748900422E-2</v>
      </c>
      <c r="CC118">
        <f t="shared" si="36"/>
        <v>0.16912823532959342</v>
      </c>
    </row>
    <row r="119" spans="1:81" x14ac:dyDescent="0.2">
      <c r="A119" s="29" t="s">
        <v>261</v>
      </c>
      <c r="B119" t="s">
        <v>262</v>
      </c>
      <c r="C119" t="s">
        <v>185</v>
      </c>
      <c r="D119" t="s">
        <v>171</v>
      </c>
      <c r="E119" t="s">
        <v>199</v>
      </c>
      <c r="F119" t="s">
        <v>263</v>
      </c>
      <c r="I119" t="s">
        <v>1614</v>
      </c>
      <c r="J119" s="28">
        <v>44470</v>
      </c>
      <c r="K119">
        <v>0.46230599999999999</v>
      </c>
      <c r="L119">
        <v>16.15643</v>
      </c>
      <c r="M119">
        <v>50.789639999999999</v>
      </c>
      <c r="N119">
        <v>22.308160000000001</v>
      </c>
      <c r="O119">
        <v>1.137845</v>
      </c>
      <c r="P119">
        <v>2.735913</v>
      </c>
      <c r="Q119">
        <v>7.143E-3</v>
      </c>
      <c r="R119">
        <v>6.2384950000000003</v>
      </c>
      <c r="S119">
        <v>6.3509999999999999E-3</v>
      </c>
      <c r="T119">
        <v>0.96324799999999999</v>
      </c>
      <c r="U119">
        <v>6.2350999999999997E-2</v>
      </c>
      <c r="V119">
        <v>5.9407000000000001E-2</v>
      </c>
      <c r="W119">
        <v>100.9273</v>
      </c>
      <c r="X119">
        <v>91.324507941748408</v>
      </c>
      <c r="Y119">
        <v>10.901698150298147</v>
      </c>
      <c r="Z119">
        <v>-16531</v>
      </c>
      <c r="AA119">
        <v>684</v>
      </c>
      <c r="AB119">
        <v>29</v>
      </c>
      <c r="AC119">
        <v>5258.2278292872834</v>
      </c>
      <c r="AD119">
        <v>1367.4577761943781</v>
      </c>
      <c r="AE119">
        <v>3913.5464275491122</v>
      </c>
      <c r="AF119">
        <v>5.5573484024539521</v>
      </c>
      <c r="AG119">
        <v>15.904652681559591</v>
      </c>
      <c r="AH119">
        <v>1.0663473184404086</v>
      </c>
      <c r="AI119" s="30">
        <v>5.2168536720158061</v>
      </c>
      <c r="AK119">
        <f t="shared" si="51"/>
        <v>1090.1698150298148</v>
      </c>
      <c r="AN119">
        <f>K119/'Molar Masses'!B$3*'Molar Masses'!B$4</f>
        <v>1.4918164137689351E-2</v>
      </c>
      <c r="AO119">
        <f>L119/'Molar Masses'!C$3*'Molar Masses'!C$4</f>
        <v>0.40086020384871129</v>
      </c>
      <c r="AP119">
        <f>M119/'Molar Masses'!D$3*'Molar Masses'!D$4</f>
        <v>0.84530634458585685</v>
      </c>
      <c r="AQ119">
        <f>N119/'Molar Masses'!E$3*'Molar Masses'!E$4</f>
        <v>0.39779598212534373</v>
      </c>
      <c r="AR119">
        <f>O119/'Molar Masses'!F$3*'Molar Masses'!F$4</f>
        <v>1.4972629778274885E-2</v>
      </c>
      <c r="AS119">
        <f>P119/'Molar Masses'!G$3*'Molar Masses'!G$4</f>
        <v>3.8080029061998928E-2</v>
      </c>
      <c r="AT119">
        <f>Q119/'Molar Masses'!H$3*'Molar Masses'!H$4</f>
        <v>1.5166249097626228E-4</v>
      </c>
      <c r="AU119">
        <f>R119/'Molar Masses'!I$3*'Molar Masses'!I$4</f>
        <v>0.12236988394025654</v>
      </c>
      <c r="AV119">
        <f>S119/'Molar Masses'!J$3*'Molar Masses'!J$4</f>
        <v>8.9488516274482171E-5</v>
      </c>
      <c r="AW119">
        <f>T119/'Molar Masses'!K$3*'Molar Masses'!K$4</f>
        <v>1.2060801843087171E-2</v>
      </c>
      <c r="AX119">
        <f>U119/'Molar Masses'!L$3*'Molar Masses'!L$4</f>
        <v>8.7895806725366303E-4</v>
      </c>
      <c r="AY119">
        <f>V119/'Molar Masses'!M$3*'Molar Masses'!M$4</f>
        <v>7.9535109140372294E-4</v>
      </c>
      <c r="AZ119">
        <f t="shared" si="37"/>
        <v>1.848279499487127</v>
      </c>
      <c r="BC119">
        <f t="shared" si="38"/>
        <v>8.0713788914657889E-3</v>
      </c>
      <c r="BD119">
        <f t="shared" si="39"/>
        <v>0.21688289241965009</v>
      </c>
      <c r="BE119">
        <f t="shared" si="40"/>
        <v>0.45734768189574043</v>
      </c>
      <c r="BF119">
        <f t="shared" si="41"/>
        <v>0.21522501452606427</v>
      </c>
      <c r="BG119">
        <f t="shared" si="42"/>
        <v>8.1008471837888101E-3</v>
      </c>
      <c r="BH119">
        <f t="shared" si="43"/>
        <v>2.0602960251718223E-2</v>
      </c>
      <c r="BI119">
        <f t="shared" si="44"/>
        <v>8.2056036989181888E-5</v>
      </c>
      <c r="BJ119">
        <f t="shared" si="45"/>
        <v>6.6207456163536169E-2</v>
      </c>
      <c r="BK119">
        <f t="shared" si="46"/>
        <v>4.8417198967642093E-5</v>
      </c>
      <c r="BL119">
        <f t="shared" si="47"/>
        <v>6.5254209909452994E-3</v>
      </c>
      <c r="BM119">
        <f t="shared" si="48"/>
        <v>4.7555473482098471E-4</v>
      </c>
      <c r="BN119">
        <f t="shared" si="49"/>
        <v>4.3031970631304535E-4</v>
      </c>
      <c r="BO119">
        <f t="shared" si="50"/>
        <v>0.99999999999999989</v>
      </c>
      <c r="BP119" s="68">
        <f>(1.5-SUMPRODUCT(BC119:BN119,'Molar Masses'!$B$6:$M$6)) * 2</f>
        <v>5.9536742108554641E-3</v>
      </c>
      <c r="BQ119">
        <f t="shared" si="52"/>
        <v>0.91324552591253294</v>
      </c>
      <c r="BR119">
        <f t="shared" si="27"/>
        <v>0.45734768189574043</v>
      </c>
      <c r="BS119">
        <f t="shared" si="28"/>
        <v>1.8492194053195486E-2</v>
      </c>
      <c r="BT119">
        <f t="shared" si="29"/>
        <v>8.1008471837888101E-3</v>
      </c>
      <c r="BU119">
        <f t="shared" si="30"/>
        <v>1.3050841981890599E-2</v>
      </c>
      <c r="BV119">
        <f t="shared" si="31"/>
        <v>7.9767718411342239E-2</v>
      </c>
      <c r="BW119">
        <f t="shared" si="32"/>
        <v>5.8136077272070381E-2</v>
      </c>
      <c r="BY119">
        <f t="shared" si="33"/>
        <v>2.3555138059276601E-2</v>
      </c>
      <c r="BZ119">
        <f t="shared" si="34"/>
        <v>1.2048147298441954</v>
      </c>
      <c r="CB119">
        <f t="shared" si="35"/>
        <v>3.7502048306231273E-2</v>
      </c>
      <c r="CC119">
        <f t="shared" si="36"/>
        <v>0.12191042156232412</v>
      </c>
    </row>
    <row r="120" spans="1:81" x14ac:dyDescent="0.2">
      <c r="A120" s="29" t="s">
        <v>264</v>
      </c>
      <c r="B120" t="s">
        <v>265</v>
      </c>
      <c r="C120" t="s">
        <v>185</v>
      </c>
      <c r="D120" t="s">
        <v>171</v>
      </c>
      <c r="E120" t="s">
        <v>199</v>
      </c>
      <c r="F120" t="s">
        <v>266</v>
      </c>
      <c r="I120" t="s">
        <v>1614</v>
      </c>
      <c r="J120" s="28">
        <v>44470</v>
      </c>
      <c r="K120">
        <v>0.91300999999999999</v>
      </c>
      <c r="L120">
        <v>14.25055</v>
      </c>
      <c r="M120">
        <v>46.799669999999999</v>
      </c>
      <c r="N120">
        <v>21.292380000000001</v>
      </c>
      <c r="O120">
        <v>2.0427759999999999</v>
      </c>
      <c r="P120">
        <v>2.659761</v>
      </c>
      <c r="Q120">
        <v>3.2070000000000002E-3</v>
      </c>
      <c r="R120">
        <v>9.9247300000000003</v>
      </c>
      <c r="S120">
        <v>6.764E-3</v>
      </c>
      <c r="T120">
        <v>1.198947</v>
      </c>
      <c r="U120">
        <v>6.1758E-2</v>
      </c>
      <c r="V120">
        <v>4.6637999999999999E-2</v>
      </c>
      <c r="W120">
        <v>99.200190000000006</v>
      </c>
      <c r="X120">
        <v>90.522028453684754</v>
      </c>
      <c r="Y120">
        <v>12.132547288949306</v>
      </c>
      <c r="Z120">
        <v>-16039</v>
      </c>
      <c r="AA120">
        <v>977</v>
      </c>
      <c r="AB120">
        <v>25</v>
      </c>
      <c r="AC120">
        <v>5681.1028617264747</v>
      </c>
      <c r="AD120">
        <v>1491.988232711697</v>
      </c>
      <c r="AE120">
        <v>3839.1543017845252</v>
      </c>
      <c r="AF120">
        <v>6.0634401777403371</v>
      </c>
      <c r="AG120">
        <v>15.60232308245231</v>
      </c>
      <c r="AH120">
        <v>1.3686769175476901</v>
      </c>
      <c r="AI120" s="30">
        <v>5.6751485682439196</v>
      </c>
      <c r="AK120">
        <f t="shared" si="51"/>
        <v>1213.2547288949306</v>
      </c>
      <c r="AN120">
        <f>K120/'Molar Masses'!B$3*'Molar Masses'!B$4</f>
        <v>2.9461943040652194E-2</v>
      </c>
      <c r="AO120">
        <f>L120/'Molar Masses'!C$3*'Molar Masses'!C$4</f>
        <v>0.35357305902085134</v>
      </c>
      <c r="AP120">
        <f>M120/'Molar Masses'!D$3*'Molar Masses'!D$4</f>
        <v>0.77890014529585927</v>
      </c>
      <c r="AQ120">
        <f>N120/'Molar Masses'!E$3*'Molar Masses'!E$4</f>
        <v>0.37968273554995241</v>
      </c>
      <c r="AR120">
        <f>O120/'Molar Masses'!F$3*'Molar Masses'!F$4</f>
        <v>2.688040002631752E-2</v>
      </c>
      <c r="AS120">
        <f>P120/'Molar Masses'!G$3*'Molar Masses'!G$4</f>
        <v>3.702010121592731E-2</v>
      </c>
      <c r="AT120">
        <f>Q120/'Molar Masses'!H$3*'Molar Masses'!H$4</f>
        <v>6.8092063357255096E-5</v>
      </c>
      <c r="AU120">
        <f>R120/'Molar Masses'!I$3*'Molar Masses'!I$4</f>
        <v>0.19467644972679826</v>
      </c>
      <c r="AV120">
        <f>S120/'Molar Masses'!J$3*'Molar Masses'!J$4</f>
        <v>9.5307876567563761E-5</v>
      </c>
      <c r="AW120">
        <f>T120/'Molar Masses'!K$3*'Molar Masses'!K$4</f>
        <v>1.50119825708061E-2</v>
      </c>
      <c r="AX120">
        <f>U120/'Molar Masses'!L$3*'Molar Masses'!L$4</f>
        <v>8.7059858410373097E-4</v>
      </c>
      <c r="AY120">
        <f>V120/'Molar Masses'!M$3*'Molar Masses'!M$4</f>
        <v>6.2439753229226902E-4</v>
      </c>
      <c r="AZ120">
        <f t="shared" si="37"/>
        <v>1.8168652125034854</v>
      </c>
      <c r="BC120">
        <f t="shared" si="38"/>
        <v>1.6215811078278144E-2</v>
      </c>
      <c r="BD120">
        <f t="shared" si="39"/>
        <v>0.19460610318673988</v>
      </c>
      <c r="BE120">
        <f t="shared" si="40"/>
        <v>0.42870551977964355</v>
      </c>
      <c r="BF120">
        <f t="shared" si="41"/>
        <v>0.20897683159819103</v>
      </c>
      <c r="BG120">
        <f t="shared" si="42"/>
        <v>1.4794933515887301E-2</v>
      </c>
      <c r="BH120">
        <f t="shared" si="43"/>
        <v>2.0375810468029582E-2</v>
      </c>
      <c r="BI120">
        <f t="shared" si="44"/>
        <v>3.7477773743837624E-5</v>
      </c>
      <c r="BJ120">
        <f t="shared" si="45"/>
        <v>0.10714963795170623</v>
      </c>
      <c r="BK120">
        <f t="shared" si="46"/>
        <v>5.2457318193812312E-5</v>
      </c>
      <c r="BL120">
        <f t="shared" si="47"/>
        <v>8.2625736171814679E-3</v>
      </c>
      <c r="BM120">
        <f t="shared" si="48"/>
        <v>4.7917620862150819E-4</v>
      </c>
      <c r="BN120">
        <f t="shared" si="49"/>
        <v>3.4366750378356491E-4</v>
      </c>
      <c r="BO120">
        <f t="shared" si="50"/>
        <v>0.99999999999999989</v>
      </c>
      <c r="BP120" s="68">
        <f>(1.5-SUMPRODUCT(BC120:BN120,'Molar Masses'!$B$6:$M$6)) * 2</f>
        <v>2.0215158636196939E-2</v>
      </c>
      <c r="BQ120">
        <f t="shared" si="52"/>
        <v>0.90522081545543287</v>
      </c>
      <c r="BR120">
        <f t="shared" si="27"/>
        <v>0.42870551977964355</v>
      </c>
      <c r="BS120">
        <f t="shared" si="28"/>
        <v>2.9806873061588926E-2</v>
      </c>
      <c r="BT120">
        <f t="shared" si="29"/>
        <v>1.4794933515887301E-2</v>
      </c>
      <c r="BU120">
        <f t="shared" si="30"/>
        <v>1.6525147234362936E-2</v>
      </c>
      <c r="BV120">
        <f t="shared" si="31"/>
        <v>0.12479155039201968</v>
      </c>
      <c r="BW120">
        <f t="shared" si="32"/>
        <v>9.0933826873428089E-2</v>
      </c>
      <c r="BY120">
        <f t="shared" si="33"/>
        <v>3.5855157731349785E-2</v>
      </c>
      <c r="BZ120">
        <f t="shared" si="34"/>
        <v>1.1646474293106328</v>
      </c>
      <c r="CB120">
        <f t="shared" si="35"/>
        <v>7.759621463424711E-2</v>
      </c>
      <c r="CC120">
        <f t="shared" si="36"/>
        <v>0.15133799225328998</v>
      </c>
    </row>
    <row r="121" spans="1:81" x14ac:dyDescent="0.2">
      <c r="A121" s="29" t="s">
        <v>267</v>
      </c>
      <c r="B121" t="s">
        <v>268</v>
      </c>
      <c r="C121" t="s">
        <v>185</v>
      </c>
      <c r="D121" t="s">
        <v>171</v>
      </c>
      <c r="E121" t="s">
        <v>199</v>
      </c>
      <c r="F121" t="s">
        <v>269</v>
      </c>
      <c r="I121" t="s">
        <v>1614</v>
      </c>
      <c r="J121" s="28">
        <v>44470</v>
      </c>
      <c r="K121">
        <v>0.89796500000000001</v>
      </c>
      <c r="L121">
        <v>14.78992</v>
      </c>
      <c r="M121">
        <v>48.421379999999999</v>
      </c>
      <c r="N121">
        <v>21.166630000000001</v>
      </c>
      <c r="O121">
        <v>1.8006599999999999</v>
      </c>
      <c r="P121">
        <v>2.8673630000000001</v>
      </c>
      <c r="Q121">
        <v>2.5000000000000001E-3</v>
      </c>
      <c r="R121">
        <v>9.2653639999999999</v>
      </c>
      <c r="S121">
        <v>1.5188999999999999E-2</v>
      </c>
      <c r="T121">
        <v>1.163894</v>
      </c>
      <c r="U121">
        <v>4.6940999999999997E-2</v>
      </c>
      <c r="V121">
        <v>5.6188000000000002E-2</v>
      </c>
      <c r="W121">
        <v>100.494</v>
      </c>
      <c r="X121">
        <v>90.190891536499507</v>
      </c>
      <c r="Y121">
        <v>11.533706139003256</v>
      </c>
      <c r="Z121">
        <v>-15911</v>
      </c>
      <c r="AA121">
        <v>1656</v>
      </c>
      <c r="AB121">
        <v>29</v>
      </c>
      <c r="AC121">
        <v>5648.9122372425518</v>
      </c>
      <c r="AD121">
        <v>1526.4026725138481</v>
      </c>
      <c r="AE121">
        <v>3667.3320233916338</v>
      </c>
      <c r="AF121">
        <v>6.2033004610962781</v>
      </c>
      <c r="AG121">
        <v>14.9040373430636</v>
      </c>
      <c r="AH121">
        <v>2.0669626569364006</v>
      </c>
      <c r="AI121" s="30">
        <v>5.7046131803449462</v>
      </c>
      <c r="AK121">
        <f t="shared" si="51"/>
        <v>1153.3706139003255</v>
      </c>
      <c r="AN121">
        <f>K121/'Molar Masses'!B$3*'Molar Masses'!B$4</f>
        <v>2.8976455550869376E-2</v>
      </c>
      <c r="AO121">
        <f>L121/'Molar Masses'!C$3*'Molar Masses'!C$4</f>
        <v>0.36695546888180941</v>
      </c>
      <c r="AP121">
        <f>M121/'Molar Masses'!D$3*'Molar Masses'!D$4</f>
        <v>0.80589072353343549</v>
      </c>
      <c r="AQ121">
        <f>N121/'Molar Masses'!E$3*'Molar Masses'!E$4</f>
        <v>0.3774403791766674</v>
      </c>
      <c r="AR121">
        <f>O121/'Molar Masses'!F$3*'Molar Masses'!F$4</f>
        <v>2.3694453582472529E-2</v>
      </c>
      <c r="AS121">
        <f>P121/'Molar Masses'!G$3*'Molar Masses'!G$4</f>
        <v>3.9909626647960092E-2</v>
      </c>
      <c r="AT121">
        <f>Q121/'Molar Masses'!H$3*'Molar Masses'!H$4</f>
        <v>5.3080810225487281E-5</v>
      </c>
      <c r="AU121">
        <f>R121/'Molar Masses'!I$3*'Molar Masses'!I$4</f>
        <v>0.18174279491195089</v>
      </c>
      <c r="AV121">
        <f>S121/'Molar Masses'!J$3*'Molar Masses'!J$4</f>
        <v>2.1402000845427644E-4</v>
      </c>
      <c r="AW121">
        <f>T121/'Molar Masses'!K$3*'Molar Masses'!K$4</f>
        <v>1.457308491723637E-2</v>
      </c>
      <c r="AX121">
        <f>U121/'Molar Masses'!L$3*'Molar Masses'!L$4</f>
        <v>6.6172428084480123E-4</v>
      </c>
      <c r="AY121">
        <f>V121/'Molar Masses'!M$3*'Molar Masses'!M$4</f>
        <v>7.5225456804404165E-4</v>
      </c>
      <c r="AZ121">
        <f t="shared" si="37"/>
        <v>1.8408640668699705</v>
      </c>
      <c r="BC121">
        <f t="shared" si="38"/>
        <v>1.5740681820216186E-2</v>
      </c>
      <c r="BD121">
        <f t="shared" si="39"/>
        <v>0.19933871027519454</v>
      </c>
      <c r="BE121">
        <f t="shared" si="40"/>
        <v>0.43777850740695651</v>
      </c>
      <c r="BF121">
        <f t="shared" si="41"/>
        <v>0.20503435640331172</v>
      </c>
      <c r="BG121">
        <f t="shared" si="42"/>
        <v>1.2871376007007577E-2</v>
      </c>
      <c r="BH121">
        <f t="shared" si="43"/>
        <v>2.1679833598913477E-2</v>
      </c>
      <c r="BI121">
        <f t="shared" si="44"/>
        <v>2.883472559478051E-5</v>
      </c>
      <c r="BJ121">
        <f t="shared" si="45"/>
        <v>9.8726895800062511E-2</v>
      </c>
      <c r="BK121">
        <f t="shared" si="46"/>
        <v>1.1626062581479773E-4</v>
      </c>
      <c r="BL121">
        <f t="shared" si="47"/>
        <v>7.9164372750319643E-3</v>
      </c>
      <c r="BM121">
        <f t="shared" si="48"/>
        <v>3.5946395649404686E-4</v>
      </c>
      <c r="BN121">
        <f t="shared" si="49"/>
        <v>4.0864210540167883E-4</v>
      </c>
      <c r="BO121">
        <f t="shared" si="50"/>
        <v>0.99999999999999989</v>
      </c>
      <c r="BP121" s="68">
        <f>(1.5-SUMPRODUCT(BC121:BN121,'Molar Masses'!$B$6:$M$6)) * 2</f>
        <v>1.2432573497319854E-2</v>
      </c>
      <c r="BQ121">
        <f t="shared" si="52"/>
        <v>0.9019094361092963</v>
      </c>
      <c r="BR121">
        <f t="shared" si="27"/>
        <v>0.43777850740695651</v>
      </c>
      <c r="BS121">
        <f t="shared" si="28"/>
        <v>2.7140981711387409E-2</v>
      </c>
      <c r="BT121">
        <f t="shared" si="29"/>
        <v>1.2871376007007577E-2</v>
      </c>
      <c r="BU121">
        <f t="shared" si="30"/>
        <v>1.5832874550063929E-2</v>
      </c>
      <c r="BV121">
        <f t="shared" si="31"/>
        <v>0.11313319798026775</v>
      </c>
      <c r="BW121">
        <f t="shared" si="32"/>
        <v>8.2986213979846318E-2</v>
      </c>
      <c r="BY121">
        <f t="shared" si="33"/>
        <v>3.6505403207019019E-2</v>
      </c>
      <c r="BZ121">
        <f t="shared" si="34"/>
        <v>1.1459207449343922</v>
      </c>
      <c r="CB121">
        <f t="shared" si="35"/>
        <v>7.6770947544291368E-2</v>
      </c>
      <c r="CC121">
        <f t="shared" si="36"/>
        <v>0.1594366124110044</v>
      </c>
    </row>
    <row r="122" spans="1:81" x14ac:dyDescent="0.2">
      <c r="A122" s="29" t="s">
        <v>270</v>
      </c>
      <c r="B122" t="s">
        <v>271</v>
      </c>
      <c r="C122" t="s">
        <v>185</v>
      </c>
      <c r="D122" t="s">
        <v>171</v>
      </c>
      <c r="E122" t="s">
        <v>199</v>
      </c>
      <c r="F122" t="s">
        <v>272</v>
      </c>
      <c r="G122" t="s">
        <v>254</v>
      </c>
      <c r="I122" t="s">
        <v>1614</v>
      </c>
      <c r="J122" s="28">
        <v>44470</v>
      </c>
      <c r="K122">
        <v>0.87852300000000005</v>
      </c>
      <c r="L122">
        <v>14.75231</v>
      </c>
      <c r="M122">
        <v>48.569400000000002</v>
      </c>
      <c r="N122">
        <v>21.385190000000001</v>
      </c>
      <c r="O122">
        <v>1.9971460000000001</v>
      </c>
      <c r="P122">
        <v>2.712358</v>
      </c>
      <c r="Q122">
        <v>1.2E-5</v>
      </c>
      <c r="R122">
        <v>8.8618749999999995</v>
      </c>
      <c r="S122">
        <v>7.1130000000000004E-3</v>
      </c>
      <c r="T122">
        <v>1.1301680000000001</v>
      </c>
      <c r="U122">
        <v>5.9771999999999999E-2</v>
      </c>
      <c r="V122">
        <v>5.9655E-2</v>
      </c>
      <c r="W122">
        <v>100.4135</v>
      </c>
      <c r="X122">
        <v>90.650126088830291</v>
      </c>
      <c r="Y122">
        <v>13.132923426539787</v>
      </c>
      <c r="Z122">
        <v>-15525</v>
      </c>
      <c r="AA122">
        <v>1617</v>
      </c>
      <c r="AB122">
        <v>29</v>
      </c>
      <c r="AC122">
        <v>6044.113171491259</v>
      </c>
      <c r="AD122">
        <v>1623.2040136264491</v>
      </c>
      <c r="AE122">
        <v>3676.977788277195</v>
      </c>
      <c r="AF122">
        <v>6.5967011113778886</v>
      </c>
      <c r="AG122">
        <v>14.94323773155852</v>
      </c>
      <c r="AH122">
        <v>2.0277622684414798</v>
      </c>
      <c r="AI122" s="30">
        <v>6.1042112265595438</v>
      </c>
      <c r="AK122">
        <f t="shared" si="51"/>
        <v>1313.2923426539787</v>
      </c>
      <c r="AN122">
        <f>K122/'Molar Masses'!B$3*'Molar Masses'!B$4</f>
        <v>2.8349081155631253E-2</v>
      </c>
      <c r="AO122">
        <f>L122/'Molar Masses'!C$3*'Molar Masses'!C$4</f>
        <v>0.36602232014370639</v>
      </c>
      <c r="AP122">
        <f>M122/'Molar Masses'!D$3*'Molar Masses'!D$4</f>
        <v>0.80835426226152263</v>
      </c>
      <c r="AQ122">
        <f>N122/'Molar Masses'!E$3*'Molar Masses'!E$4</f>
        <v>0.38133771046052561</v>
      </c>
      <c r="AR122">
        <f>O122/'Molar Masses'!F$3*'Molar Masses'!F$4</f>
        <v>2.6279965787222845E-2</v>
      </c>
      <c r="AS122">
        <f>P122/'Molar Masses'!G$3*'Molar Masses'!G$4</f>
        <v>3.7752176866203455E-2</v>
      </c>
      <c r="AT122">
        <f>Q122/'Molar Masses'!H$3*'Molar Masses'!H$4</f>
        <v>2.5478788908233895E-7</v>
      </c>
      <c r="AU122">
        <f>R122/'Molar Masses'!I$3*'Molar Masses'!I$4</f>
        <v>0.17382824146577994</v>
      </c>
      <c r="AV122">
        <f>S122/'Molar Masses'!J$3*'Molar Masses'!J$4</f>
        <v>1.0022544737212907E-4</v>
      </c>
      <c r="AW122">
        <f>T122/'Molar Masses'!K$3*'Molar Masses'!K$4</f>
        <v>1.415080259434553E-2</v>
      </c>
      <c r="AX122">
        <f>U122/'Molar Masses'!L$3*'Molar Masses'!L$4</f>
        <v>8.4260206886635264E-4</v>
      </c>
      <c r="AY122">
        <f>V122/'Molar Masses'!M$3*'Molar Masses'!M$4</f>
        <v>7.986713578818841E-4</v>
      </c>
      <c r="AZ122">
        <f t="shared" si="37"/>
        <v>1.8378163143969468</v>
      </c>
      <c r="BC122">
        <f t="shared" si="38"/>
        <v>1.5425415986109362E-2</v>
      </c>
      <c r="BD122">
        <f t="shared" si="39"/>
        <v>0.19916153604491829</v>
      </c>
      <c r="BE122">
        <f t="shared" si="40"/>
        <v>0.4398449703210805</v>
      </c>
      <c r="BF122">
        <f t="shared" si="41"/>
        <v>0.20749500778354779</v>
      </c>
      <c r="BG122">
        <f t="shared" si="42"/>
        <v>1.429956061514572E-2</v>
      </c>
      <c r="BH122">
        <f t="shared" si="43"/>
        <v>2.054186621941665E-2</v>
      </c>
      <c r="BI122">
        <f t="shared" si="44"/>
        <v>1.3863621031460044E-7</v>
      </c>
      <c r="BJ122">
        <f t="shared" si="45"/>
        <v>9.4584121440242627E-2</v>
      </c>
      <c r="BK122">
        <f t="shared" si="46"/>
        <v>5.4535073275272682E-5</v>
      </c>
      <c r="BL122">
        <f t="shared" si="47"/>
        <v>7.6997915860753004E-3</v>
      </c>
      <c r="BM122">
        <f t="shared" si="48"/>
        <v>4.5848002450823847E-4</v>
      </c>
      <c r="BN122">
        <f t="shared" si="49"/>
        <v>4.3457626947008394E-4</v>
      </c>
      <c r="BO122">
        <f t="shared" si="50"/>
        <v>1</v>
      </c>
      <c r="BP122" s="68">
        <f>(1.5-SUMPRODUCT(BC122:BN122,'Molar Masses'!$B$6:$M$6)) * 2</f>
        <v>1.1288743532793521E-2</v>
      </c>
      <c r="BQ122">
        <f t="shared" si="52"/>
        <v>0.90650182924931766</v>
      </c>
      <c r="BR122">
        <f t="shared" si="27"/>
        <v>0.4398449703210805</v>
      </c>
      <c r="BS122">
        <f t="shared" si="28"/>
        <v>2.4729780833418473E-2</v>
      </c>
      <c r="BT122">
        <f t="shared" si="29"/>
        <v>1.429956061514572E-2</v>
      </c>
      <c r="BU122">
        <f t="shared" si="30"/>
        <v>1.5399583172150601E-2</v>
      </c>
      <c r="BV122">
        <f t="shared" si="31"/>
        <v>0.1101189546478562</v>
      </c>
      <c r="BW122">
        <f t="shared" si="32"/>
        <v>7.9158705454133269E-2</v>
      </c>
      <c r="BY122">
        <f t="shared" si="33"/>
        <v>3.4429091761323125E-2</v>
      </c>
      <c r="BZ122">
        <f t="shared" si="34"/>
        <v>1.1642435640471465</v>
      </c>
      <c r="CB122">
        <f t="shared" si="35"/>
        <v>7.4341142714145034E-2</v>
      </c>
      <c r="CC122">
        <f t="shared" si="36"/>
        <v>0.16308673962632297</v>
      </c>
    </row>
    <row r="123" spans="1:81" x14ac:dyDescent="0.2">
      <c r="A123" s="29" t="s">
        <v>273</v>
      </c>
      <c r="B123" t="s">
        <v>274</v>
      </c>
      <c r="C123" t="s">
        <v>185</v>
      </c>
      <c r="D123" t="s">
        <v>171</v>
      </c>
      <c r="E123" t="s">
        <v>199</v>
      </c>
      <c r="F123" t="s">
        <v>272</v>
      </c>
      <c r="G123" t="s">
        <v>250</v>
      </c>
      <c r="I123" t="s">
        <v>1614</v>
      </c>
      <c r="J123" s="28">
        <v>44470</v>
      </c>
      <c r="K123">
        <v>0.77816200000000002</v>
      </c>
      <c r="L123">
        <v>16.926780000000001</v>
      </c>
      <c r="M123">
        <v>51.424259999999997</v>
      </c>
      <c r="N123">
        <v>20.984670000000001</v>
      </c>
      <c r="O123">
        <v>1.1101479999999999</v>
      </c>
      <c r="P123">
        <v>2.7173340000000001</v>
      </c>
      <c r="Q123">
        <v>7.1699999999999997E-4</v>
      </c>
      <c r="R123">
        <v>5.842257</v>
      </c>
      <c r="S123">
        <v>9.8840000000000004E-3</v>
      </c>
      <c r="T123">
        <v>0.65102400000000005</v>
      </c>
      <c r="U123">
        <v>5.9090999999999998E-2</v>
      </c>
      <c r="V123">
        <v>5.4611E-2</v>
      </c>
      <c r="W123">
        <v>100.55889999999999</v>
      </c>
      <c r="X123">
        <v>91.738304729075963</v>
      </c>
      <c r="Y123">
        <v>11.306160062278984</v>
      </c>
      <c r="Z123">
        <v>-15490</v>
      </c>
      <c r="AA123">
        <v>1631</v>
      </c>
      <c r="AB123">
        <v>29</v>
      </c>
      <c r="AC123">
        <v>6075.8102720173674</v>
      </c>
      <c r="AD123">
        <v>1632.039996086361</v>
      </c>
      <c r="AE123">
        <v>3673.4166933092411</v>
      </c>
      <c r="AF123">
        <v>6.6326105440949714</v>
      </c>
      <c r="AG123">
        <v>14.928765441608755</v>
      </c>
      <c r="AH123">
        <v>2.0422345583912449</v>
      </c>
      <c r="AI123" s="30">
        <v>6.1378326587154248</v>
      </c>
      <c r="AK123">
        <f t="shared" si="51"/>
        <v>1130.6160062278984</v>
      </c>
      <c r="AN123">
        <f>K123/'Molar Masses'!B$3*'Molar Masses'!B$4</f>
        <v>2.5110529479852348E-2</v>
      </c>
      <c r="AO123">
        <f>L123/'Molar Masses'!C$3*'Molar Masses'!C$4</f>
        <v>0.41997350165242503</v>
      </c>
      <c r="AP123">
        <f>M123/'Molar Masses'!D$3*'Molar Masses'!D$4</f>
        <v>0.8558685047508251</v>
      </c>
      <c r="AQ123">
        <f>N123/'Molar Masses'!E$3*'Molar Masses'!E$4</f>
        <v>0.37419569396248892</v>
      </c>
      <c r="AR123">
        <f>O123/'Molar Masses'!F$3*'Molar Masses'!F$4</f>
        <v>1.4608171590236198E-2</v>
      </c>
      <c r="AS123">
        <f>P123/'Molar Masses'!G$3*'Molar Masses'!G$4</f>
        <v>3.7821435729556388E-2</v>
      </c>
      <c r="AT123">
        <f>Q123/'Molar Masses'!H$3*'Molar Masses'!H$4</f>
        <v>1.5223576372669752E-5</v>
      </c>
      <c r="AU123">
        <f>R123/'Molar Masses'!I$3*'Molar Masses'!I$4</f>
        <v>0.11459756095647289</v>
      </c>
      <c r="AV123">
        <f>S123/'Molar Masses'!J$3*'Molar Masses'!J$4</f>
        <v>1.3927011413273214E-4</v>
      </c>
      <c r="AW123">
        <f>T123/'Molar Masses'!K$3*'Molar Masses'!K$4</f>
        <v>8.1514536849222451E-3</v>
      </c>
      <c r="AX123">
        <f>U123/'Molar Masses'!L$3*'Molar Masses'!L$4</f>
        <v>8.3300205533329383E-4</v>
      </c>
      <c r="AY123">
        <f>V123/'Molar Masses'!M$3*'Molar Masses'!M$4</f>
        <v>7.3114142193089553E-4</v>
      </c>
      <c r="AZ123">
        <f t="shared" si="37"/>
        <v>1.8520454889745486</v>
      </c>
      <c r="BC123">
        <f t="shared" si="38"/>
        <v>1.3558268211735822E-2</v>
      </c>
      <c r="BD123">
        <f t="shared" si="39"/>
        <v>0.22676197974217061</v>
      </c>
      <c r="BE123">
        <f t="shared" si="40"/>
        <v>0.46212067135818968</v>
      </c>
      <c r="BF123">
        <f t="shared" si="41"/>
        <v>0.20204454814426603</v>
      </c>
      <c r="BG123">
        <f t="shared" si="42"/>
        <v>7.8875879006214556E-3</v>
      </c>
      <c r="BH123">
        <f t="shared" si="43"/>
        <v>2.0421439945569362E-2</v>
      </c>
      <c r="BI123">
        <f t="shared" si="44"/>
        <v>8.219871738193013E-6</v>
      </c>
      <c r="BJ123">
        <f t="shared" si="45"/>
        <v>6.187621288930864E-2</v>
      </c>
      <c r="BK123">
        <f t="shared" si="46"/>
        <v>7.5197998624668789E-5</v>
      </c>
      <c r="BL123">
        <f t="shared" si="47"/>
        <v>4.4013247695312225E-3</v>
      </c>
      <c r="BM123">
        <f t="shared" si="48"/>
        <v>4.497740796823059E-4</v>
      </c>
      <c r="BN123">
        <f t="shared" si="49"/>
        <v>3.947750885620624E-4</v>
      </c>
      <c r="BO123">
        <f t="shared" si="50"/>
        <v>1.0000000000000002</v>
      </c>
      <c r="BP123" s="68">
        <f>(1.5-SUMPRODUCT(BC123:BN123,'Molar Masses'!$B$6:$M$6)) * 2</f>
        <v>1.0533101042227599E-2</v>
      </c>
      <c r="BQ123">
        <f t="shared" si="52"/>
        <v>0.91738345568902957</v>
      </c>
      <c r="BR123">
        <f t="shared" si="27"/>
        <v>0.46212067135818968</v>
      </c>
      <c r="BS123">
        <f t="shared" si="28"/>
        <v>1.5813853618944461E-2</v>
      </c>
      <c r="BT123">
        <f t="shared" si="29"/>
        <v>7.8875879006214556E-3</v>
      </c>
      <c r="BU123">
        <f t="shared" si="30"/>
        <v>8.8026495390624449E-3</v>
      </c>
      <c r="BV123">
        <f t="shared" si="31"/>
        <v>6.5714645784832965E-2</v>
      </c>
      <c r="BW123">
        <f t="shared" si="32"/>
        <v>4.8317944677572819E-2</v>
      </c>
      <c r="BY123">
        <f t="shared" si="33"/>
        <v>2.3996884247498323E-2</v>
      </c>
      <c r="BZ123">
        <f t="shared" si="34"/>
        <v>1.0620340631122813</v>
      </c>
      <c r="CB123">
        <f t="shared" si="35"/>
        <v>6.7105340561106355E-2</v>
      </c>
      <c r="CC123">
        <f t="shared" si="36"/>
        <v>0.2191192314240438</v>
      </c>
    </row>
    <row r="124" spans="1:81" x14ac:dyDescent="0.2">
      <c r="A124" s="29" t="s">
        <v>275</v>
      </c>
      <c r="B124" t="s">
        <v>276</v>
      </c>
      <c r="C124" t="s">
        <v>185</v>
      </c>
      <c r="D124" t="s">
        <v>171</v>
      </c>
      <c r="E124" t="s">
        <v>199</v>
      </c>
      <c r="F124" t="s">
        <v>277</v>
      </c>
      <c r="I124" t="s">
        <v>1614</v>
      </c>
      <c r="J124" s="28">
        <v>44470</v>
      </c>
      <c r="K124">
        <v>0.432392</v>
      </c>
      <c r="L124">
        <v>16.69774</v>
      </c>
      <c r="M124">
        <v>51.06662</v>
      </c>
      <c r="N124">
        <v>22.19792</v>
      </c>
      <c r="O124">
        <v>1.273304</v>
      </c>
      <c r="P124">
        <v>2.6850710000000002</v>
      </c>
      <c r="Q124">
        <v>1.0012E-2</v>
      </c>
      <c r="R124">
        <v>5.499282</v>
      </c>
      <c r="S124">
        <v>8.9160000000000003E-3</v>
      </c>
      <c r="T124">
        <v>0.83515399999999995</v>
      </c>
      <c r="U124">
        <v>7.3180999999999996E-2</v>
      </c>
      <c r="V124">
        <v>6.4262E-2</v>
      </c>
      <c r="W124">
        <v>100.8439</v>
      </c>
      <c r="X124">
        <v>91.725557553907237</v>
      </c>
      <c r="Y124">
        <v>13.444445596054386</v>
      </c>
      <c r="Z124">
        <v>-15309</v>
      </c>
      <c r="AA124">
        <v>1959</v>
      </c>
      <c r="AB124">
        <v>29</v>
      </c>
      <c r="AC124">
        <v>6179.4280557718193</v>
      </c>
      <c r="AD124">
        <v>1678.5896296918661</v>
      </c>
      <c r="AE124">
        <v>3590.3480134824158</v>
      </c>
      <c r="AF124">
        <v>6.8217882550677436</v>
      </c>
      <c r="AG124">
        <v>14.591174326792537</v>
      </c>
      <c r="AH124">
        <v>2.3798256732074634</v>
      </c>
      <c r="AI124" s="30">
        <v>6.2736388118464799</v>
      </c>
      <c r="AK124">
        <f t="shared" si="51"/>
        <v>1344.4445596054386</v>
      </c>
      <c r="AN124">
        <f>K124/'Molar Masses'!B$3*'Molar Masses'!B$4</f>
        <v>1.3952868506624992E-2</v>
      </c>
      <c r="AO124">
        <f>L124/'Molar Masses'!C$3*'Molar Masses'!C$4</f>
        <v>0.41429074741219318</v>
      </c>
      <c r="AP124">
        <f>M124/'Molar Masses'!D$3*'Molar Masses'!D$4</f>
        <v>0.84991620107082888</v>
      </c>
      <c r="AQ124">
        <f>N124/'Molar Masses'!E$3*'Molar Masses'!E$4</f>
        <v>0.39583019789798035</v>
      </c>
      <c r="AR124">
        <f>O124/'Molar Masses'!F$3*'Molar Masses'!F$4</f>
        <v>1.6755102309362457E-2</v>
      </c>
      <c r="AS124">
        <f>P124/'Molar Masses'!G$3*'Molar Masses'!G$4</f>
        <v>3.7372380522893288E-2</v>
      </c>
      <c r="AT124">
        <f>Q124/'Molar Masses'!H$3*'Molar Masses'!H$4</f>
        <v>2.1257802879103149E-4</v>
      </c>
      <c r="AU124">
        <f>R124/'Molar Masses'!I$3*'Molar Masses'!I$4</f>
        <v>0.10787000712427305</v>
      </c>
      <c r="AV124">
        <f>S124/'Molar Masses'!J$3*'Molar Masses'!J$4</f>
        <v>1.2563054811892349E-4</v>
      </c>
      <c r="AW124">
        <f>T124/'Molar Masses'!K$3*'Molar Masses'!K$4</f>
        <v>1.0456940375128339E-2</v>
      </c>
      <c r="AX124">
        <f>U124/'Molar Masses'!L$3*'Molar Masses'!L$4</f>
        <v>1.0316278859952579E-3</v>
      </c>
      <c r="AY124">
        <f>V124/'Molar Masses'!M$3*'Molar Masses'!M$4</f>
        <v>8.6035066298224187E-4</v>
      </c>
      <c r="AZ124">
        <f t="shared" si="37"/>
        <v>1.8486746323451719</v>
      </c>
      <c r="BC124">
        <f t="shared" si="38"/>
        <v>7.5474982252148994E-3</v>
      </c>
      <c r="BD124">
        <f t="shared" si="39"/>
        <v>0.22410149420757544</v>
      </c>
      <c r="BE124">
        <f t="shared" si="40"/>
        <v>0.45974352987829514</v>
      </c>
      <c r="BF124">
        <f t="shared" si="41"/>
        <v>0.21411566479702396</v>
      </c>
      <c r="BG124">
        <f t="shared" si="42"/>
        <v>9.0633051464050485E-3</v>
      </c>
      <c r="BH124">
        <f t="shared" si="43"/>
        <v>2.0215769648704397E-2</v>
      </c>
      <c r="BI124">
        <f t="shared" si="44"/>
        <v>1.1498942273111711E-4</v>
      </c>
      <c r="BJ124">
        <f t="shared" si="45"/>
        <v>5.8349914710211864E-2</v>
      </c>
      <c r="BK124">
        <f t="shared" si="46"/>
        <v>6.7957089863645957E-5</v>
      </c>
      <c r="BL124">
        <f t="shared" si="47"/>
        <v>5.6564525699489832E-3</v>
      </c>
      <c r="BM124">
        <f t="shared" si="48"/>
        <v>5.5803648080926299E-4</v>
      </c>
      <c r="BN124">
        <f t="shared" si="49"/>
        <v>4.6538782321626138E-4</v>
      </c>
      <c r="BO124">
        <f t="shared" si="50"/>
        <v>1</v>
      </c>
      <c r="BP124" s="68">
        <f>(1.5-SUMPRODUCT(BC124:BN124,'Molar Masses'!$B$6:$M$6)) * 2</f>
        <v>9.2454316252492674E-3</v>
      </c>
      <c r="BQ124">
        <f t="shared" si="52"/>
        <v>0.91725607380493435</v>
      </c>
      <c r="BR124">
        <f t="shared" si="27"/>
        <v>0.45974352987829514</v>
      </c>
      <c r="BS124">
        <f t="shared" si="28"/>
        <v>1.5213103099346975E-2</v>
      </c>
      <c r="BT124">
        <f t="shared" si="29"/>
        <v>9.0633051464050485E-3</v>
      </c>
      <c r="BU124">
        <f t="shared" si="30"/>
        <v>1.1312905139897966E-2</v>
      </c>
      <c r="BV124">
        <f t="shared" si="31"/>
        <v>7.1849290572250049E-2</v>
      </c>
      <c r="BW124">
        <f t="shared" si="32"/>
        <v>5.0802416484996962E-2</v>
      </c>
      <c r="BY124">
        <f t="shared" si="33"/>
        <v>1.8093444588507007E-2</v>
      </c>
      <c r="BZ124">
        <f t="shared" si="34"/>
        <v>1.2313521095803015</v>
      </c>
      <c r="CB124">
        <f t="shared" si="35"/>
        <v>3.5249631232585107E-2</v>
      </c>
      <c r="CC124">
        <f t="shared" si="36"/>
        <v>0.12934891615006947</v>
      </c>
    </row>
    <row r="125" spans="1:81" x14ac:dyDescent="0.2">
      <c r="A125" s="29" t="s">
        <v>278</v>
      </c>
      <c r="B125" t="s">
        <v>279</v>
      </c>
      <c r="C125" t="s">
        <v>185</v>
      </c>
      <c r="D125" t="s">
        <v>171</v>
      </c>
      <c r="E125" t="s">
        <v>199</v>
      </c>
      <c r="F125" t="s">
        <v>280</v>
      </c>
      <c r="I125" t="s">
        <v>1614</v>
      </c>
      <c r="J125" s="28">
        <v>44470</v>
      </c>
      <c r="K125">
        <v>0.90415800000000002</v>
      </c>
      <c r="L125">
        <v>14.876010000000001</v>
      </c>
      <c r="M125">
        <v>48.747340000000001</v>
      </c>
      <c r="N125">
        <v>21.14284</v>
      </c>
      <c r="O125">
        <v>2.2908780000000002</v>
      </c>
      <c r="P125">
        <v>2.6855850000000001</v>
      </c>
      <c r="Q125">
        <v>5.0130000000000001E-3</v>
      </c>
      <c r="R125">
        <v>8.8819820000000007</v>
      </c>
      <c r="S125">
        <v>7.2830000000000004E-3</v>
      </c>
      <c r="T125">
        <v>1.0992580000000001</v>
      </c>
      <c r="U125">
        <v>7.1094000000000004E-2</v>
      </c>
      <c r="V125">
        <v>5.6215000000000001E-2</v>
      </c>
      <c r="W125">
        <v>100.7677</v>
      </c>
      <c r="X125">
        <v>90.803831253085164</v>
      </c>
      <c r="Y125">
        <v>14.750486334567114</v>
      </c>
      <c r="Z125">
        <v>-15156</v>
      </c>
      <c r="AA125">
        <v>2215</v>
      </c>
      <c r="AB125">
        <v>30</v>
      </c>
      <c r="AC125">
        <v>6272.0321796777316</v>
      </c>
      <c r="AD125">
        <v>1717.867101458922</v>
      </c>
      <c r="AE125">
        <v>3525.50726314752</v>
      </c>
      <c r="AF125">
        <v>6.9814119003290589</v>
      </c>
      <c r="AG125">
        <v>14.327661517431521</v>
      </c>
      <c r="AH125">
        <v>2.6433384825684794</v>
      </c>
      <c r="AI125" s="30">
        <v>6.3916023288354573</v>
      </c>
      <c r="AK125">
        <f t="shared" si="51"/>
        <v>1475.0486334567113</v>
      </c>
      <c r="AN125">
        <f>K125/'Molar Masses'!B$3*'Molar Masses'!B$4</f>
        <v>2.9176297626258209E-2</v>
      </c>
      <c r="AO125">
        <f>L125/'Molar Masses'!C$3*'Molar Masses'!C$4</f>
        <v>0.36909146395926995</v>
      </c>
      <c r="AP125">
        <f>M125/'Molar Masses'!D$3*'Molar Masses'!D$4</f>
        <v>0.81131576801260896</v>
      </c>
      <c r="AQ125">
        <f>N125/'Molar Masses'!E$3*'Molar Masses'!E$4</f>
        <v>0.37701615923137549</v>
      </c>
      <c r="AR125">
        <f>O125/'Molar Masses'!F$3*'Molar Masses'!F$4</f>
        <v>3.0145114810184882E-2</v>
      </c>
      <c r="AS125">
        <f>P125/'Molar Masses'!G$3*'Molar Masses'!G$4</f>
        <v>3.7379534673971142E-2</v>
      </c>
      <c r="AT125">
        <f>Q125/'Molar Masses'!H$3*'Molar Masses'!H$4</f>
        <v>1.064376406641471E-4</v>
      </c>
      <c r="AU125">
        <f>R125/'Molar Masses'!I$3*'Molar Masses'!I$4</f>
        <v>0.17422264608682828</v>
      </c>
      <c r="AV125">
        <f>S125/'Molar Masses'!J$3*'Molar Masses'!J$4</f>
        <v>1.0262082570100043E-4</v>
      </c>
      <c r="AW125">
        <f>T125/'Molar Masses'!K$3*'Molar Masses'!K$4</f>
        <v>1.3763779330378385E-2</v>
      </c>
      <c r="AX125">
        <f>U125/'Molar Masses'!L$3*'Molar Masses'!L$4</f>
        <v>1.0022075802045185E-3</v>
      </c>
      <c r="AY125">
        <f>V125/'Molar Masses'!M$3*'Molar Masses'!M$4</f>
        <v>7.526160486686802E-4</v>
      </c>
      <c r="AZ125">
        <f t="shared" si="37"/>
        <v>1.8440746458261135</v>
      </c>
      <c r="BC125">
        <f t="shared" si="38"/>
        <v>1.5821646749656238E-2</v>
      </c>
      <c r="BD125">
        <f t="shared" si="39"/>
        <v>0.20014995856847398</v>
      </c>
      <c r="BE125">
        <f t="shared" si="40"/>
        <v>0.43995820334547986</v>
      </c>
      <c r="BF125">
        <f t="shared" si="41"/>
        <v>0.20444734169775367</v>
      </c>
      <c r="BG125">
        <f t="shared" si="42"/>
        <v>1.6347014410948855E-2</v>
      </c>
      <c r="BH125">
        <f t="shared" si="43"/>
        <v>2.0270076788147455E-2</v>
      </c>
      <c r="BI125">
        <f t="shared" si="44"/>
        <v>5.7718726790728626E-5</v>
      </c>
      <c r="BJ125">
        <f t="shared" si="45"/>
        <v>9.4477003130629539E-2</v>
      </c>
      <c r="BK125">
        <f t="shared" si="46"/>
        <v>5.564895430522449E-5</v>
      </c>
      <c r="BL125">
        <f t="shared" si="47"/>
        <v>7.4637864370248686E-3</v>
      </c>
      <c r="BM125">
        <f t="shared" si="48"/>
        <v>5.4347451849246962E-4</v>
      </c>
      <c r="BN125">
        <f t="shared" si="49"/>
        <v>4.0812667229721673E-4</v>
      </c>
      <c r="BO125">
        <f t="shared" si="50"/>
        <v>1</v>
      </c>
      <c r="BP125" s="68">
        <f>(1.5-SUMPRODUCT(BC125:BN125,'Molar Masses'!$B$6:$M$6)) * 2</f>
        <v>1.0044421506943291E-2</v>
      </c>
      <c r="BQ125">
        <f t="shared" si="52"/>
        <v>0.90803886427405678</v>
      </c>
      <c r="BR125">
        <f t="shared" si="27"/>
        <v>0.43995820334547986</v>
      </c>
      <c r="BS125">
        <f t="shared" si="28"/>
        <v>2.3690384547987355E-2</v>
      </c>
      <c r="BT125">
        <f t="shared" si="29"/>
        <v>1.6347014410948855E-2</v>
      </c>
      <c r="BU125">
        <f t="shared" si="30"/>
        <v>1.4927572874049737E-2</v>
      </c>
      <c r="BV125">
        <f t="shared" si="31"/>
        <v>0.11105758345861651</v>
      </c>
      <c r="BW125">
        <f t="shared" si="32"/>
        <v>7.8655356380973304E-2</v>
      </c>
      <c r="BY125">
        <f t="shared" si="33"/>
        <v>3.4435206476109398E-2</v>
      </c>
      <c r="BZ125">
        <f t="shared" si="34"/>
        <v>1.1754985846138839</v>
      </c>
      <c r="CB125">
        <f t="shared" si="35"/>
        <v>7.7387392852709694E-2</v>
      </c>
      <c r="CC125">
        <f t="shared" si="36"/>
        <v>0.16746558660185576</v>
      </c>
    </row>
    <row r="126" spans="1:81" x14ac:dyDescent="0.2">
      <c r="A126" s="29" t="s">
        <v>281</v>
      </c>
      <c r="B126" t="s">
        <v>282</v>
      </c>
      <c r="C126" t="s">
        <v>185</v>
      </c>
      <c r="D126" t="s">
        <v>171</v>
      </c>
      <c r="E126" t="s">
        <v>199</v>
      </c>
      <c r="F126" t="s">
        <v>283</v>
      </c>
      <c r="I126" t="s">
        <v>1614</v>
      </c>
      <c r="J126" s="28">
        <v>44470</v>
      </c>
      <c r="K126">
        <v>0.84131999999999996</v>
      </c>
      <c r="L126">
        <v>17.61327</v>
      </c>
      <c r="M126">
        <v>52.28246</v>
      </c>
      <c r="N126">
        <v>19.526959999999999</v>
      </c>
      <c r="O126">
        <v>1.021854</v>
      </c>
      <c r="P126">
        <v>3.2271260000000002</v>
      </c>
      <c r="Q126">
        <v>1.8E-3</v>
      </c>
      <c r="R126">
        <v>5.6037340000000002</v>
      </c>
      <c r="S126">
        <v>1.0869999999999999E-2</v>
      </c>
      <c r="T126">
        <v>0.42114600000000002</v>
      </c>
      <c r="U126">
        <v>9.1209999999999999E-2</v>
      </c>
      <c r="V126">
        <v>6.6541000000000003E-2</v>
      </c>
      <c r="W126">
        <v>100.70829999999999</v>
      </c>
      <c r="X126">
        <v>90.679576237051336</v>
      </c>
      <c r="Y126">
        <v>10.899650464868182</v>
      </c>
      <c r="Z126">
        <v>-14352</v>
      </c>
      <c r="AA126">
        <v>2392</v>
      </c>
      <c r="AB126">
        <v>30</v>
      </c>
      <c r="AC126">
        <v>7034.2740934720568</v>
      </c>
      <c r="AD126">
        <v>1920.3585547031139</v>
      </c>
      <c r="AE126">
        <v>3480.2796655511338</v>
      </c>
      <c r="AF126">
        <v>7.8043371663134549</v>
      </c>
      <c r="AG126">
        <v>14.143856560799808</v>
      </c>
      <c r="AH126">
        <v>2.8271434392001922</v>
      </c>
      <c r="AI126" s="30">
        <v>7.1854689009030883</v>
      </c>
      <c r="AK126">
        <f t="shared" si="51"/>
        <v>1089.9650464868182</v>
      </c>
      <c r="AN126">
        <f>K126/'Molar Masses'!B$3*'Molar Masses'!B$4</f>
        <v>2.7148576597147353E-2</v>
      </c>
      <c r="AO126">
        <f>L126/'Molar Masses'!C$3*'Molar Masses'!C$4</f>
        <v>0.43700613332539373</v>
      </c>
      <c r="AP126">
        <f>M126/'Molar Masses'!D$3*'Molar Masses'!D$4</f>
        <v>0.87015177009634803</v>
      </c>
      <c r="AQ126">
        <f>N126/'Molar Masses'!E$3*'Molar Masses'!E$4</f>
        <v>0.34820201357361169</v>
      </c>
      <c r="AR126">
        <f>O126/'Molar Masses'!F$3*'Molar Masses'!F$4</f>
        <v>1.3446331995526022E-2</v>
      </c>
      <c r="AS126">
        <f>P126/'Molar Masses'!G$3*'Molar Masses'!G$4</f>
        <v>4.4917017414929629E-2</v>
      </c>
      <c r="AT126">
        <f>Q126/'Molar Masses'!H$3*'Molar Masses'!H$4</f>
        <v>3.8218183362350842E-5</v>
      </c>
      <c r="AU126">
        <f>R126/'Molar Masses'!I$3*'Molar Masses'!I$4</f>
        <v>0.10991886331752602</v>
      </c>
      <c r="AV126">
        <f>S126/'Molar Masses'!J$3*'Molar Masses'!J$4</f>
        <v>1.5316330844018599E-4</v>
      </c>
      <c r="AW126">
        <f>T126/'Molar Masses'!K$3*'Molar Masses'!K$4</f>
        <v>5.2731575388776201E-3</v>
      </c>
      <c r="AX126">
        <f>U126/'Molar Masses'!L$3*'Molar Masses'!L$4</f>
        <v>1.285781548238306E-3</v>
      </c>
      <c r="AY126">
        <f>V126/'Molar Masses'!M$3*'Molar Masses'!M$4</f>
        <v>8.9086230533598953E-4</v>
      </c>
      <c r="AZ126">
        <f t="shared" si="37"/>
        <v>1.8584318892047369</v>
      </c>
      <c r="BC126">
        <f t="shared" si="38"/>
        <v>1.4608324768235018E-2</v>
      </c>
      <c r="BD126">
        <f t="shared" si="39"/>
        <v>0.23514778016018553</v>
      </c>
      <c r="BE126">
        <f t="shared" si="40"/>
        <v>0.46821827323933013</v>
      </c>
      <c r="BF126">
        <f t="shared" si="41"/>
        <v>0.18736334411621339</v>
      </c>
      <c r="BG126">
        <f t="shared" si="42"/>
        <v>7.2353106259277532E-3</v>
      </c>
      <c r="BH126">
        <f t="shared" si="43"/>
        <v>2.4169310522405313E-2</v>
      </c>
      <c r="BI126">
        <f t="shared" si="44"/>
        <v>2.0564747938491965E-5</v>
      </c>
      <c r="BJ126">
        <f t="shared" si="45"/>
        <v>5.9146027334132045E-2</v>
      </c>
      <c r="BK126">
        <f t="shared" si="46"/>
        <v>8.2415346685494009E-5</v>
      </c>
      <c r="BL126">
        <f t="shared" si="47"/>
        <v>2.8374230820663103E-3</v>
      </c>
      <c r="BM126">
        <f t="shared" si="48"/>
        <v>6.9186369202291274E-4</v>
      </c>
      <c r="BN126">
        <f t="shared" si="49"/>
        <v>4.793623648576159E-4</v>
      </c>
      <c r="BO126">
        <f t="shared" si="50"/>
        <v>1.0000000000000002</v>
      </c>
      <c r="BP126" s="68">
        <f>(1.5-SUMPRODUCT(BC126:BN126,'Molar Masses'!$B$6:$M$6)) * 2</f>
        <v>5.8889128732642071E-3</v>
      </c>
      <c r="BQ126">
        <f t="shared" si="52"/>
        <v>0.90679630695074775</v>
      </c>
      <c r="BR126">
        <f t="shared" si="27"/>
        <v>0.46821827323933013</v>
      </c>
      <c r="BS126">
        <f t="shared" si="28"/>
        <v>1.5813772887918326E-2</v>
      </c>
      <c r="BT126">
        <f t="shared" si="29"/>
        <v>7.2353106259277532E-3</v>
      </c>
      <c r="BU126">
        <f t="shared" si="30"/>
        <v>5.6748461641326206E-3</v>
      </c>
      <c r="BV126">
        <f t="shared" si="31"/>
        <v>5.7801348948337078E-2</v>
      </c>
      <c r="BW126">
        <f t="shared" si="32"/>
        <v>4.4537702565897029E-2</v>
      </c>
      <c r="BY126">
        <f t="shared" si="33"/>
        <v>2.7364300573462175E-2</v>
      </c>
      <c r="BZ126">
        <f t="shared" si="34"/>
        <v>0.9772651106692507</v>
      </c>
      <c r="CB126">
        <f t="shared" si="35"/>
        <v>7.7967890876104909E-2</v>
      </c>
      <c r="CC126">
        <f t="shared" si="36"/>
        <v>0.24698742124654638</v>
      </c>
    </row>
    <row r="127" spans="1:81" x14ac:dyDescent="0.2">
      <c r="A127" s="29" t="s">
        <v>284</v>
      </c>
      <c r="B127" t="s">
        <v>285</v>
      </c>
      <c r="C127" t="s">
        <v>185</v>
      </c>
      <c r="D127" t="s">
        <v>171</v>
      </c>
      <c r="E127" t="s">
        <v>224</v>
      </c>
      <c r="F127" t="s">
        <v>286</v>
      </c>
      <c r="I127" t="s">
        <v>1614</v>
      </c>
      <c r="J127" s="28">
        <v>44470</v>
      </c>
      <c r="K127">
        <v>1.0567800000000001</v>
      </c>
      <c r="L127">
        <v>15.345739999999999</v>
      </c>
      <c r="M127">
        <v>49.22813</v>
      </c>
      <c r="N127">
        <v>19.870149999999999</v>
      </c>
      <c r="O127">
        <v>1.9341140000000001</v>
      </c>
      <c r="P127">
        <v>3.1509839999999998</v>
      </c>
      <c r="Q127">
        <v>7.522E-3</v>
      </c>
      <c r="R127">
        <v>8.9101859999999995</v>
      </c>
      <c r="S127">
        <v>1.4291E-2</v>
      </c>
      <c r="T127">
        <v>1.086684</v>
      </c>
      <c r="U127">
        <v>7.8738000000000002E-2</v>
      </c>
      <c r="V127">
        <v>5.1809000000000001E-2</v>
      </c>
      <c r="W127">
        <v>100.7351</v>
      </c>
      <c r="X127">
        <v>89.670949845878766</v>
      </c>
      <c r="Y127">
        <v>12.710938579919825</v>
      </c>
      <c r="Z127">
        <v>-14122</v>
      </c>
      <c r="AA127">
        <v>2516</v>
      </c>
      <c r="AB127">
        <v>30</v>
      </c>
      <c r="AC127">
        <v>7235.0198409889854</v>
      </c>
      <c r="AD127">
        <v>1978.5306222286731</v>
      </c>
      <c r="AE127">
        <v>3448.7839456396928</v>
      </c>
      <c r="AF127">
        <v>8.0407484487373271</v>
      </c>
      <c r="AG127">
        <v>14.015857955079712</v>
      </c>
      <c r="AH127">
        <v>2.9551420449202883</v>
      </c>
      <c r="AI127" s="30">
        <v>7.4016442094253119</v>
      </c>
      <c r="AK127">
        <f t="shared" si="51"/>
        <v>1271.0938579919825</v>
      </c>
      <c r="AN127">
        <f>K127/'Molar Masses'!B$3*'Molar Masses'!B$4</f>
        <v>3.410126084763631E-2</v>
      </c>
      <c r="AO127">
        <f>L127/'Molar Masses'!C$3*'Molar Masses'!C$4</f>
        <v>0.38074602276674502</v>
      </c>
      <c r="AP127">
        <f>M127/'Molar Masses'!D$3*'Molar Masses'!D$4</f>
        <v>0.81931769197610693</v>
      </c>
      <c r="AQ127">
        <f>N127/'Molar Masses'!E$3*'Molar Masses'!E$4</f>
        <v>0.35432172954774838</v>
      </c>
      <c r="AR127">
        <f>O127/'Molar Masses'!F$3*'Molar Masses'!F$4</f>
        <v>2.5450542798868346E-2</v>
      </c>
      <c r="AS127">
        <f>P127/'Molar Masses'!G$3*'Molar Masses'!G$4</f>
        <v>4.3857228754676639E-2</v>
      </c>
      <c r="AT127">
        <f>Q127/'Molar Masses'!H$3*'Molar Masses'!H$4</f>
        <v>1.5970954180644613E-4</v>
      </c>
      <c r="AU127">
        <f>R127/'Molar Masses'!I$3*'Molar Masses'!I$4</f>
        <v>0.17477587570497349</v>
      </c>
      <c r="AV127">
        <f>S127/'Molar Masses'!J$3*'Molar Masses'!J$4</f>
        <v>2.0136677469353249E-4</v>
      </c>
      <c r="AW127">
        <f>T127/'Molar Masses'!K$3*'Molar Masses'!K$4</f>
        <v>1.3606340620539403E-2</v>
      </c>
      <c r="AX127">
        <f>U127/'Molar Masses'!L$3*'Molar Masses'!L$4</f>
        <v>1.1099645603024639E-3</v>
      </c>
      <c r="AY127">
        <f>V127/'Molar Masses'!M$3*'Molar Masses'!M$4</f>
        <v>6.9362776599618699E-4</v>
      </c>
      <c r="AZ127">
        <f t="shared" si="37"/>
        <v>1.848341361660093</v>
      </c>
      <c r="BC127">
        <f t="shared" si="38"/>
        <v>1.8449655217912867E-2</v>
      </c>
      <c r="BD127">
        <f t="shared" si="39"/>
        <v>0.20599334661037769</v>
      </c>
      <c r="BE127">
        <f t="shared" si="40"/>
        <v>0.44327184846430878</v>
      </c>
      <c r="BF127">
        <f t="shared" si="41"/>
        <v>0.19169712743403269</v>
      </c>
      <c r="BG127">
        <f t="shared" si="42"/>
        <v>1.3769395267987657E-2</v>
      </c>
      <c r="BH127">
        <f t="shared" si="43"/>
        <v>2.3727883639029831E-2</v>
      </c>
      <c r="BI127">
        <f t="shared" si="44"/>
        <v>8.6406951182979832E-5</v>
      </c>
      <c r="BJ127">
        <f t="shared" si="45"/>
        <v>9.4558223567533031E-2</v>
      </c>
      <c r="BK127">
        <f t="shared" si="46"/>
        <v>1.0894458073084203E-4</v>
      </c>
      <c r="BL127">
        <f t="shared" si="47"/>
        <v>7.3613786407500121E-3</v>
      </c>
      <c r="BM127">
        <f t="shared" si="48"/>
        <v>6.0051924570120861E-4</v>
      </c>
      <c r="BN127">
        <f t="shared" si="49"/>
        <v>3.752703804524524E-4</v>
      </c>
      <c r="BO127">
        <f t="shared" si="50"/>
        <v>1.0000000000000002</v>
      </c>
      <c r="BP127" s="68">
        <f>(1.5-SUMPRODUCT(BC127:BN127,'Molar Masses'!$B$6:$M$6)) * 2</f>
        <v>8.6151553812645609E-3</v>
      </c>
      <c r="BQ127">
        <f t="shared" si="52"/>
        <v>0.89671009678440017</v>
      </c>
      <c r="BR127">
        <f t="shared" si="27"/>
        <v>0.44327184846430878</v>
      </c>
      <c r="BS127">
        <f t="shared" si="28"/>
        <v>2.3808207900066242E-2</v>
      </c>
      <c r="BT127">
        <f t="shared" si="29"/>
        <v>1.3769395267987657E-2</v>
      </c>
      <c r="BU127">
        <f t="shared" si="30"/>
        <v>1.4722757281500024E-2</v>
      </c>
      <c r="BV127">
        <f t="shared" si="31"/>
        <v>0.10553529739728496</v>
      </c>
      <c r="BW127">
        <f t="shared" si="32"/>
        <v>7.6108568349620168E-2</v>
      </c>
      <c r="BY127">
        <f t="shared" si="33"/>
        <v>3.7830072031841813E-2</v>
      </c>
      <c r="BZ127">
        <f t="shared" si="34"/>
        <v>1.1160879870158744</v>
      </c>
      <c r="CB127">
        <f t="shared" si="35"/>
        <v>9.6243775088710237E-2</v>
      </c>
      <c r="CC127">
        <f t="shared" si="36"/>
        <v>0.19511423249968535</v>
      </c>
    </row>
    <row r="128" spans="1:81" x14ac:dyDescent="0.2">
      <c r="A128" s="29" t="s">
        <v>148</v>
      </c>
      <c r="B128" t="s">
        <v>287</v>
      </c>
      <c r="C128" t="s">
        <v>185</v>
      </c>
      <c r="D128" t="s">
        <v>171</v>
      </c>
      <c r="E128" t="s">
        <v>199</v>
      </c>
      <c r="F128" t="s">
        <v>288</v>
      </c>
      <c r="I128" t="s">
        <v>1614</v>
      </c>
      <c r="J128" s="28">
        <v>44470</v>
      </c>
      <c r="K128">
        <v>0.35690699999999997</v>
      </c>
      <c r="L128">
        <v>18.517489999999999</v>
      </c>
      <c r="M128">
        <v>53.673850000000002</v>
      </c>
      <c r="N128">
        <v>20.827449999999999</v>
      </c>
      <c r="O128">
        <v>1.221916</v>
      </c>
      <c r="P128">
        <v>3.0615230000000002</v>
      </c>
      <c r="Q128">
        <v>1.0576E-2</v>
      </c>
      <c r="R128">
        <v>3.329412</v>
      </c>
      <c r="S128">
        <v>8.071E-3</v>
      </c>
      <c r="T128">
        <v>0.46509</v>
      </c>
      <c r="U128">
        <v>0.116436</v>
      </c>
      <c r="V128">
        <v>4.9707000000000001E-2</v>
      </c>
      <c r="W128">
        <v>101.6384</v>
      </c>
      <c r="X128">
        <v>91.512390583766575</v>
      </c>
      <c r="Y128">
        <v>19.756353834968145</v>
      </c>
      <c r="Z128">
        <v>-10897</v>
      </c>
      <c r="AA128">
        <v>13573</v>
      </c>
      <c r="AB128">
        <v>-18</v>
      </c>
      <c r="AC128">
        <v>7851.4370207846769</v>
      </c>
      <c r="AD128">
        <v>2825.3738859494201</v>
      </c>
      <c r="AE128">
        <v>650.14106451722182</v>
      </c>
      <c r="AF128">
        <v>11.482319472498443</v>
      </c>
      <c r="AG128">
        <v>2.6421732861979894</v>
      </c>
      <c r="AH128">
        <v>14.328826713802011</v>
      </c>
      <c r="AI128" s="30">
        <v>7.9327316911161176</v>
      </c>
      <c r="AK128">
        <f t="shared" si="51"/>
        <v>1975.6353834968145</v>
      </c>
      <c r="AN128">
        <f>K128/'Molar Masses'!B$3*'Molar Masses'!B$4</f>
        <v>1.1517041111061272E-2</v>
      </c>
      <c r="AO128">
        <f>L128/'Molar Masses'!C$3*'Molar Masses'!C$4</f>
        <v>0.45944090471511789</v>
      </c>
      <c r="AP128">
        <f>M128/'Molar Masses'!D$3*'Molar Masses'!D$4</f>
        <v>0.89330906742693184</v>
      </c>
      <c r="AQ128">
        <f>N128/'Molar Masses'!E$3*'Molar Masses'!E$4</f>
        <v>0.3713921689604382</v>
      </c>
      <c r="AR128">
        <f>O128/'Molar Masses'!F$3*'Molar Masses'!F$4</f>
        <v>1.6078899927626816E-2</v>
      </c>
      <c r="AS128">
        <f>P128/'Molar Masses'!G$3*'Molar Masses'!G$4</f>
        <v>4.2612058502583289E-2</v>
      </c>
      <c r="AT128">
        <f>Q128/'Molar Masses'!H$3*'Molar Masses'!H$4</f>
        <v>2.245530595779014E-4</v>
      </c>
      <c r="AU128">
        <f>R128/'Molar Masses'!I$3*'Molar Masses'!I$4</f>
        <v>6.5307379428740001E-2</v>
      </c>
      <c r="AV128">
        <f>S128/'Molar Masses'!J$3*'Molar Masses'!J$4</f>
        <v>1.1372410877835706E-4</v>
      </c>
      <c r="AW128">
        <f>T128/'Molar Masses'!K$3*'Molar Masses'!K$4</f>
        <v>5.8233791600931558E-3</v>
      </c>
      <c r="AX128">
        <f>U128/'Molar Masses'!L$3*'Molar Masses'!L$4</f>
        <v>1.6413908601104637E-3</v>
      </c>
      <c r="AY128">
        <f>V128/'Molar Masses'!M$3*'Molar Masses'!M$4</f>
        <v>6.6548582995951415E-4</v>
      </c>
      <c r="AZ128">
        <f t="shared" si="37"/>
        <v>1.8681260530910189</v>
      </c>
      <c r="BC128">
        <f t="shared" si="38"/>
        <v>6.1650235496716445E-3</v>
      </c>
      <c r="BD128">
        <f t="shared" si="39"/>
        <v>0.24593677924191606</v>
      </c>
      <c r="BE128">
        <f t="shared" si="40"/>
        <v>0.47818457750688415</v>
      </c>
      <c r="BF128">
        <f t="shared" si="41"/>
        <v>0.19880466221534099</v>
      </c>
      <c r="BG128">
        <f t="shared" si="42"/>
        <v>8.6069673408935756E-3</v>
      </c>
      <c r="BH128">
        <f t="shared" si="43"/>
        <v>2.2810055259428013E-2</v>
      </c>
      <c r="BI128">
        <f t="shared" si="44"/>
        <v>1.2020230605228903E-4</v>
      </c>
      <c r="BJ128">
        <f t="shared" si="45"/>
        <v>3.4958764865294714E-2</v>
      </c>
      <c r="BK128">
        <f t="shared" si="46"/>
        <v>6.0876035956025603E-5</v>
      </c>
      <c r="BL128">
        <f t="shared" si="47"/>
        <v>3.1172303124073122E-3</v>
      </c>
      <c r="BM128">
        <f t="shared" si="48"/>
        <v>8.786296071373787E-4</v>
      </c>
      <c r="BN128">
        <f t="shared" si="49"/>
        <v>3.5623175901775743E-4</v>
      </c>
      <c r="BO128">
        <f t="shared" si="50"/>
        <v>0.99999999999999989</v>
      </c>
      <c r="BP128" s="68">
        <f>(1.5-SUMPRODUCT(BC128:BN128,'Molar Masses'!$B$6:$M$6)) * 2</f>
        <v>-6.6750096914702794E-5</v>
      </c>
      <c r="BQ128">
        <f t="shared" si="52"/>
        <v>0.91512437606287811</v>
      </c>
      <c r="BR128">
        <f t="shared" si="27"/>
        <v>0.47818457750688415</v>
      </c>
      <c r="BS128">
        <f t="shared" si="28"/>
        <v>6.9761566749574344E-3</v>
      </c>
      <c r="BT128">
        <f t="shared" si="29"/>
        <v>8.6069673408935756E-3</v>
      </c>
      <c r="BU128">
        <f t="shared" si="30"/>
        <v>6.2344606248146243E-3</v>
      </c>
      <c r="BV128">
        <f t="shared" si="31"/>
        <v>4.3634980590798525E-2</v>
      </c>
      <c r="BW128">
        <f t="shared" si="32"/>
        <v>2.8793741315623071E-2</v>
      </c>
      <c r="BY128">
        <f t="shared" si="33"/>
        <v>1.3143342372178859E-2</v>
      </c>
      <c r="BZ128">
        <f t="shared" si="34"/>
        <v>1.2481842753579981</v>
      </c>
      <c r="CB128">
        <f t="shared" si="35"/>
        <v>3.1010457606843355E-2</v>
      </c>
      <c r="CC128">
        <f t="shared" si="36"/>
        <v>0.17635129769106822</v>
      </c>
    </row>
    <row r="129" spans="1:81" x14ac:dyDescent="0.2">
      <c r="A129" s="29" t="s">
        <v>147</v>
      </c>
      <c r="B129" t="s">
        <v>289</v>
      </c>
      <c r="C129" t="s">
        <v>185</v>
      </c>
      <c r="D129" t="s">
        <v>171</v>
      </c>
      <c r="E129" t="s">
        <v>199</v>
      </c>
      <c r="F129" t="s">
        <v>290</v>
      </c>
      <c r="I129" t="s">
        <v>1614</v>
      </c>
      <c r="J129" s="28">
        <v>44470</v>
      </c>
      <c r="K129">
        <v>0.81872699999999998</v>
      </c>
      <c r="L129">
        <v>18.13242</v>
      </c>
      <c r="M129">
        <v>51.83417</v>
      </c>
      <c r="N129">
        <v>18.452010000000001</v>
      </c>
      <c r="O129">
        <v>1.2040759999999999</v>
      </c>
      <c r="P129">
        <v>3.2921659999999999</v>
      </c>
      <c r="Q129">
        <v>2.3449999999999999E-3</v>
      </c>
      <c r="R129">
        <v>6.3933369999999998</v>
      </c>
      <c r="S129">
        <v>9.9299999999999996E-3</v>
      </c>
      <c r="T129">
        <v>0.65334899999999996</v>
      </c>
      <c r="U129">
        <v>9.6147999999999997E-2</v>
      </c>
      <c r="V129">
        <v>5.6945000000000003E-2</v>
      </c>
      <c r="W129">
        <v>100.9456</v>
      </c>
      <c r="X129">
        <v>90.756168473177752</v>
      </c>
      <c r="Y129">
        <v>11.217025678784603</v>
      </c>
      <c r="Z129">
        <v>-10861</v>
      </c>
      <c r="AA129">
        <v>13632</v>
      </c>
      <c r="AB129">
        <v>-18</v>
      </c>
      <c r="AC129">
        <v>7873.5176587161186</v>
      </c>
      <c r="AD129">
        <v>2834.6115119560641</v>
      </c>
      <c r="AE129">
        <v>635.19687879975072</v>
      </c>
      <c r="AF129">
        <v>11.519861184589445</v>
      </c>
      <c r="AG129">
        <v>2.5814401154421867</v>
      </c>
      <c r="AH129">
        <v>14.389559884557814</v>
      </c>
      <c r="AI129" s="30">
        <v>7.9517243925309842</v>
      </c>
      <c r="AK129">
        <f t="shared" si="51"/>
        <v>1121.7025678784603</v>
      </c>
      <c r="AN129">
        <f>K129/'Molar Masses'!B$3*'Molar Masses'!B$4</f>
        <v>2.641952250232095E-2</v>
      </c>
      <c r="AO129">
        <f>L129/'Molar Masses'!C$3*'Molar Masses'!C$4</f>
        <v>0.44988686098788222</v>
      </c>
      <c r="AP129">
        <f>M129/'Molar Masses'!D$3*'Molar Masses'!D$4</f>
        <v>0.86269075282561336</v>
      </c>
      <c r="AQ129">
        <f>N129/'Molar Masses'!E$3*'Molar Masses'!E$4</f>
        <v>0.32903365585223809</v>
      </c>
      <c r="AR129">
        <f>O129/'Molar Masses'!F$3*'Molar Masses'!F$4</f>
        <v>1.5844147641292189E-2</v>
      </c>
      <c r="AS129">
        <f>P129/'Molar Masses'!G$3*'Molar Masses'!G$4</f>
        <v>4.582228197933369E-2</v>
      </c>
      <c r="AT129">
        <f>Q129/'Molar Masses'!H$3*'Molar Masses'!H$4</f>
        <v>4.9789799991507067E-5</v>
      </c>
      <c r="AU129">
        <f>R129/'Molar Masses'!I$3*'Molar Masses'!I$4</f>
        <v>0.12540715455906398</v>
      </c>
      <c r="AV129">
        <f>S129/'Molar Masses'!J$3*'Molar Masses'!J$4</f>
        <v>1.3991827532760322E-4</v>
      </c>
      <c r="AW129">
        <f>T129/'Molar Masses'!K$3*'Molar Masses'!K$4</f>
        <v>8.1805649462850273E-3</v>
      </c>
      <c r="AX129">
        <f>U129/'Molar Masses'!L$3*'Molar Masses'!L$4</f>
        <v>1.3553922190551106E-3</v>
      </c>
      <c r="AY129">
        <f>V129/'Molar Masses'!M$3*'Molar Masses'!M$4</f>
        <v>7.6238941370520316E-4</v>
      </c>
      <c r="AZ129">
        <f t="shared" si="37"/>
        <v>1.865592431002109</v>
      </c>
      <c r="BC129">
        <f t="shared" si="38"/>
        <v>1.4161465314334288E-2</v>
      </c>
      <c r="BD129">
        <f t="shared" si="39"/>
        <v>0.24114959597377014</v>
      </c>
      <c r="BE129">
        <f t="shared" si="40"/>
        <v>0.46242187655222006</v>
      </c>
      <c r="BF129">
        <f t="shared" si="41"/>
        <v>0.17636952765481398</v>
      </c>
      <c r="BG129">
        <f t="shared" si="42"/>
        <v>8.4928237154036131E-3</v>
      </c>
      <c r="BH129">
        <f t="shared" si="43"/>
        <v>2.4561785960248619E-2</v>
      </c>
      <c r="BI129">
        <f t="shared" si="44"/>
        <v>2.6688465907187626E-5</v>
      </c>
      <c r="BJ129">
        <f t="shared" si="45"/>
        <v>6.7221088848276003E-2</v>
      </c>
      <c r="BK129">
        <f t="shared" si="46"/>
        <v>7.49993798229797E-5</v>
      </c>
      <c r="BL129">
        <f t="shared" si="47"/>
        <v>4.3849689837618016E-3</v>
      </c>
      <c r="BM129">
        <f t="shared" si="48"/>
        <v>7.2652107530638791E-4</v>
      </c>
      <c r="BN129">
        <f t="shared" si="49"/>
        <v>4.0865807613492687E-4</v>
      </c>
      <c r="BO129">
        <f t="shared" si="50"/>
        <v>1</v>
      </c>
      <c r="BP129" s="68">
        <f>(1.5-SUMPRODUCT(BC129:BN129,'Molar Masses'!$B$6:$M$6)) * 2</f>
        <v>4.6355520051291066E-3</v>
      </c>
      <c r="BQ129">
        <f t="shared" si="52"/>
        <v>0.90756216093766051</v>
      </c>
      <c r="BR129">
        <f t="shared" si="27"/>
        <v>0.46242187655222006</v>
      </c>
      <c r="BS129">
        <f t="shared" si="28"/>
        <v>1.7898430925507251E-2</v>
      </c>
      <c r="BT129">
        <f t="shared" si="29"/>
        <v>8.4928237154036131E-3</v>
      </c>
      <c r="BU129">
        <f t="shared" si="30"/>
        <v>8.7699379675236031E-3</v>
      </c>
      <c r="BV129">
        <f t="shared" si="31"/>
        <v>7.0663965049586483E-2</v>
      </c>
      <c r="BW129">
        <f t="shared" si="32"/>
        <v>5.3059623533941717E-2</v>
      </c>
      <c r="BY129">
        <f t="shared" si="33"/>
        <v>2.964296540049606E-2</v>
      </c>
      <c r="BZ129">
        <f t="shared" si="34"/>
        <v>1.051217203712385</v>
      </c>
      <c r="CB129">
        <f t="shared" si="35"/>
        <v>8.0294286108486684E-2</v>
      </c>
      <c r="CC129">
        <f t="shared" si="36"/>
        <v>0.21066997808229465</v>
      </c>
    </row>
    <row r="130" spans="1:81" x14ac:dyDescent="0.2">
      <c r="A130" s="29" t="s">
        <v>149</v>
      </c>
      <c r="B130" t="s">
        <v>291</v>
      </c>
      <c r="C130" t="s">
        <v>185</v>
      </c>
      <c r="D130" t="s">
        <v>171</v>
      </c>
      <c r="E130" t="s">
        <v>199</v>
      </c>
      <c r="F130" t="s">
        <v>292</v>
      </c>
      <c r="I130" t="s">
        <v>1614</v>
      </c>
      <c r="J130" s="28">
        <v>44470</v>
      </c>
      <c r="K130">
        <v>0.39679700000000001</v>
      </c>
      <c r="L130">
        <v>15.9573</v>
      </c>
      <c r="M130">
        <v>48.43</v>
      </c>
      <c r="N130">
        <v>22.197780000000002</v>
      </c>
      <c r="O130">
        <v>1.5732839999999999</v>
      </c>
      <c r="P130">
        <v>2.7612480000000001</v>
      </c>
      <c r="Q130">
        <v>1.2E-5</v>
      </c>
      <c r="R130">
        <v>6.4457649999999997</v>
      </c>
      <c r="S130">
        <v>6.9300000000000004E-3</v>
      </c>
      <c r="T130">
        <v>0.95017399999999996</v>
      </c>
      <c r="U130">
        <v>6.8697999999999995E-2</v>
      </c>
      <c r="V130">
        <v>4.5956999999999998E-2</v>
      </c>
      <c r="W130">
        <v>98.833960000000005</v>
      </c>
      <c r="X130">
        <v>91.151689573723914</v>
      </c>
      <c r="Y130">
        <v>14.070137604314578</v>
      </c>
      <c r="Z130">
        <v>-9184</v>
      </c>
      <c r="AA130">
        <v>12396</v>
      </c>
      <c r="AB130">
        <v>-18</v>
      </c>
      <c r="AC130">
        <v>9842.1164979828718</v>
      </c>
      <c r="AD130">
        <v>3251.6030581673799</v>
      </c>
      <c r="AE130">
        <v>946.88500519575791</v>
      </c>
      <c r="AF130">
        <v>13.214514828392232</v>
      </c>
      <c r="AG130">
        <v>3.84814066111556</v>
      </c>
      <c r="AH130">
        <v>13.122859338884441</v>
      </c>
      <c r="AI130" s="30">
        <v>10.033251332306337</v>
      </c>
      <c r="AK130">
        <f t="shared" si="51"/>
        <v>1407.0137604314577</v>
      </c>
      <c r="AN130">
        <f>K130/'Molar Masses'!B$3*'Molar Masses'!B$4</f>
        <v>1.2804252541266437E-2</v>
      </c>
      <c r="AO130">
        <f>L130/'Molar Masses'!C$3*'Molar Masses'!C$4</f>
        <v>0.39591955220769942</v>
      </c>
      <c r="AP130">
        <f>M130/'Molar Masses'!D$3*'Molar Masses'!D$4</f>
        <v>0.80603418863163923</v>
      </c>
      <c r="AQ130">
        <f>N130/'Molar Masses'!E$3*'Molar Masses'!E$4</f>
        <v>0.3958277014376046</v>
      </c>
      <c r="AR130">
        <f>O130/'Molar Masses'!F$3*'Molar Masses'!F$4</f>
        <v>2.0702467267583392E-2</v>
      </c>
      <c r="AS130">
        <f>P130/'Molar Masses'!G$3*'Molar Masses'!G$4</f>
        <v>3.8432656333511492E-2</v>
      </c>
      <c r="AT130">
        <f>Q130/'Molar Masses'!H$3*'Molar Masses'!H$4</f>
        <v>2.5478788908233895E-7</v>
      </c>
      <c r="AU130">
        <f>R130/'Molar Masses'!I$3*'Molar Masses'!I$4</f>
        <v>0.12643554494411996</v>
      </c>
      <c r="AV130">
        <f>S130/'Molar Masses'!J$3*'Molar Masses'!J$4</f>
        <v>9.7646893053402855E-5</v>
      </c>
      <c r="AW130">
        <f>T130/'Molar Masses'!K$3*'Molar Masses'!K$4</f>
        <v>1.1897102646933614E-2</v>
      </c>
      <c r="AX130">
        <f>U130/'Molar Masses'!L$3*'Molar Masses'!L$4</f>
        <v>9.6843132113666409E-4</v>
      </c>
      <c r="AY130">
        <f>V130/'Molar Masses'!M$3*'Molar Masses'!M$4</f>
        <v>6.1528018764860862E-4</v>
      </c>
      <c r="AZ130">
        <f t="shared" si="37"/>
        <v>1.8097350792000857</v>
      </c>
      <c r="BC130">
        <f t="shared" si="38"/>
        <v>7.0752082381726261E-3</v>
      </c>
      <c r="BD130">
        <f t="shared" si="39"/>
        <v>0.21877210468987449</v>
      </c>
      <c r="BE130">
        <f t="shared" si="40"/>
        <v>0.44538794539359394</v>
      </c>
      <c r="BF130">
        <f t="shared" si="41"/>
        <v>0.21872135097948311</v>
      </c>
      <c r="BG130">
        <f t="shared" si="42"/>
        <v>1.1439501563253121E-2</v>
      </c>
      <c r="BH130">
        <f t="shared" si="43"/>
        <v>2.1236620086128279E-2</v>
      </c>
      <c r="BI130">
        <f t="shared" si="44"/>
        <v>1.4078739590711631E-7</v>
      </c>
      <c r="BJ130">
        <f t="shared" si="45"/>
        <v>6.9864117901723644E-2</v>
      </c>
      <c r="BK130">
        <f t="shared" si="46"/>
        <v>5.3956457039316159E-5</v>
      </c>
      <c r="BL130">
        <f t="shared" si="47"/>
        <v>6.5739470841180841E-3</v>
      </c>
      <c r="BM130">
        <f t="shared" si="48"/>
        <v>5.3512325216391169E-4</v>
      </c>
      <c r="BN130">
        <f t="shared" si="49"/>
        <v>3.3998356705367412E-4</v>
      </c>
      <c r="BO130">
        <f t="shared" si="50"/>
        <v>0.99999999999999989</v>
      </c>
      <c r="BP130" s="68">
        <f>(1.5-SUMPRODUCT(BC130:BN130,'Molar Masses'!$B$6:$M$6)) * 2</f>
        <v>2.1686075234049973E-2</v>
      </c>
      <c r="BQ130">
        <f t="shared" si="52"/>
        <v>0.9115172996067199</v>
      </c>
      <c r="BR130">
        <f t="shared" si="27"/>
        <v>0.44538794539359394</v>
      </c>
      <c r="BS130">
        <f t="shared" si="28"/>
        <v>1.9100756966030863E-2</v>
      </c>
      <c r="BT130">
        <f t="shared" si="29"/>
        <v>1.1439501563253121E-2</v>
      </c>
      <c r="BU130">
        <f t="shared" si="30"/>
        <v>1.3147894168236168E-2</v>
      </c>
      <c r="BV130">
        <f t="shared" si="31"/>
        <v>8.9327924361948932E-2</v>
      </c>
      <c r="BW130">
        <f t="shared" si="32"/>
        <v>6.2788909663551024E-2</v>
      </c>
      <c r="BY130">
        <f t="shared" si="33"/>
        <v>1.5252063295317586E-2</v>
      </c>
      <c r="BZ130">
        <f t="shared" si="34"/>
        <v>1.2785951793967343</v>
      </c>
      <c r="CB130">
        <f t="shared" si="35"/>
        <v>3.234804561369186E-2</v>
      </c>
      <c r="CC130">
        <f t="shared" si="36"/>
        <v>0.10127098789288616</v>
      </c>
    </row>
    <row r="131" spans="1:81" x14ac:dyDescent="0.2">
      <c r="A131" s="29" t="s">
        <v>293</v>
      </c>
      <c r="B131" t="s">
        <v>294</v>
      </c>
      <c r="C131" t="s">
        <v>185</v>
      </c>
      <c r="D131" t="s">
        <v>171</v>
      </c>
      <c r="E131" t="s">
        <v>195</v>
      </c>
      <c r="F131" t="s">
        <v>295</v>
      </c>
      <c r="I131" t="s">
        <v>1614</v>
      </c>
      <c r="J131" s="28">
        <v>44470</v>
      </c>
      <c r="K131">
        <v>0.55919300000000005</v>
      </c>
      <c r="L131">
        <v>17.661660000000001</v>
      </c>
      <c r="M131">
        <v>51.149949999999997</v>
      </c>
      <c r="N131">
        <v>20.438690000000001</v>
      </c>
      <c r="O131">
        <v>1.7491369999999999</v>
      </c>
      <c r="P131">
        <v>2.9812349999999999</v>
      </c>
      <c r="Q131">
        <v>1.2E-5</v>
      </c>
      <c r="R131">
        <v>3.88164</v>
      </c>
      <c r="S131">
        <v>3.8040000000000001E-3</v>
      </c>
      <c r="T131">
        <v>0.44849600000000001</v>
      </c>
      <c r="U131">
        <v>0.106077</v>
      </c>
      <c r="V131">
        <v>2.9791000000000002E-2</v>
      </c>
      <c r="W131">
        <v>99.00967</v>
      </c>
      <c r="X131">
        <v>91.349872823966365</v>
      </c>
      <c r="Y131">
        <v>23.212447706260782</v>
      </c>
      <c r="Z131">
        <v>-9004</v>
      </c>
      <c r="AA131">
        <v>12726</v>
      </c>
      <c r="AB131">
        <v>-18</v>
      </c>
      <c r="AC131">
        <v>9944.2624389553421</v>
      </c>
      <c r="AD131">
        <v>3297.908263126064</v>
      </c>
      <c r="AE131">
        <v>863.31100303743688</v>
      </c>
      <c r="AF131">
        <v>13.402699181344323</v>
      </c>
      <c r="AG131">
        <v>3.5084959163441436</v>
      </c>
      <c r="AH131">
        <v>13.462504083655856</v>
      </c>
      <c r="AI131" s="30">
        <v>10.117702026724611</v>
      </c>
      <c r="AK131">
        <f t="shared" si="51"/>
        <v>2321.2447706260782</v>
      </c>
      <c r="AN131">
        <f>K131/'Molar Masses'!B$3*'Molar Masses'!B$4</f>
        <v>1.80446132186191E-2</v>
      </c>
      <c r="AO131">
        <f>L131/'Molar Masses'!C$3*'Molar Masses'!C$4</f>
        <v>0.43820674665793313</v>
      </c>
      <c r="AP131">
        <f>M131/'Molar Masses'!D$3*'Molar Masses'!D$4</f>
        <v>0.85130308583107395</v>
      </c>
      <c r="AQ131">
        <f>N131/'Molar Masses'!E$3*'Molar Masses'!E$4</f>
        <v>0.36445985513397078</v>
      </c>
      <c r="AR131">
        <f>O131/'Molar Masses'!F$3*'Molar Masses'!F$4</f>
        <v>2.3016474768076844E-2</v>
      </c>
      <c r="AS131">
        <f>P131/'Molar Masses'!G$3*'Molar Masses'!G$4</f>
        <v>4.1494563401924103E-2</v>
      </c>
      <c r="AT131">
        <f>Q131/'Molar Masses'!H$3*'Molar Masses'!H$4</f>
        <v>2.5478788908233895E-7</v>
      </c>
      <c r="AU131">
        <f>R131/'Molar Masses'!I$3*'Molar Masses'!I$4</f>
        <v>7.6139491383395735E-2</v>
      </c>
      <c r="AV131">
        <f>S131/'Molar Masses'!J$3*'Molar Masses'!J$4</f>
        <v>5.3600112723686066E-5</v>
      </c>
      <c r="AW131">
        <f>T131/'Molar Masses'!K$3*'Molar Masses'!K$4</f>
        <v>5.6156061402849776E-3</v>
      </c>
      <c r="AX131">
        <f>U131/'Molar Masses'!L$3*'Molar Masses'!L$4</f>
        <v>1.4953606983058303E-3</v>
      </c>
      <c r="AY131">
        <f>V131/'Molar Masses'!M$3*'Molar Masses'!M$4</f>
        <v>3.9884701068911596E-4</v>
      </c>
      <c r="AZ131">
        <f t="shared" si="37"/>
        <v>1.8202284991448863</v>
      </c>
      <c r="BC131">
        <f t="shared" si="38"/>
        <v>9.9133780330854966E-3</v>
      </c>
      <c r="BD131">
        <f t="shared" si="39"/>
        <v>0.24074271272194428</v>
      </c>
      <c r="BE131">
        <f t="shared" si="40"/>
        <v>0.46769023022714035</v>
      </c>
      <c r="BF131">
        <f t="shared" si="41"/>
        <v>0.20022752929381563</v>
      </c>
      <c r="BG131">
        <f t="shared" si="42"/>
        <v>1.2644827162573055E-2</v>
      </c>
      <c r="BH131">
        <f t="shared" si="43"/>
        <v>2.2796348602067033E-2</v>
      </c>
      <c r="BI131">
        <f t="shared" si="44"/>
        <v>1.3997577183415937E-7</v>
      </c>
      <c r="BJ131">
        <f t="shared" si="45"/>
        <v>4.1829633707616838E-2</v>
      </c>
      <c r="BK131">
        <f t="shared" si="46"/>
        <v>2.9446914356558271E-5</v>
      </c>
      <c r="BL131">
        <f t="shared" si="47"/>
        <v>3.0851105467929428E-3</v>
      </c>
      <c r="BM131">
        <f t="shared" si="48"/>
        <v>8.2152361585829828E-4</v>
      </c>
      <c r="BN131">
        <f t="shared" si="49"/>
        <v>2.1911919897775901E-4</v>
      </c>
      <c r="BO131">
        <f t="shared" si="50"/>
        <v>1</v>
      </c>
      <c r="BP131" s="68">
        <f>(1.5-SUMPRODUCT(BC131:BN131,'Molar Masses'!$B$6:$M$6)) * 2</f>
        <v>1.3800034847730736E-2</v>
      </c>
      <c r="BQ131">
        <f t="shared" si="52"/>
        <v>0.91349916597737368</v>
      </c>
      <c r="BR131">
        <f t="shared" ref="BR131:BR169" si="53">BE131</f>
        <v>0.46769023022714035</v>
      </c>
      <c r="BS131">
        <f t="shared" ref="BS131:BS169" si="54">0.5*(BJ131-(BC131+BT131+BU131))</f>
        <v>6.5506037091862014E-3</v>
      </c>
      <c r="BT131">
        <f t="shared" ref="BT131:BT169" si="55">BG131</f>
        <v>1.2644827162573055E-2</v>
      </c>
      <c r="BU131">
        <f t="shared" ref="BU131:BU169" si="56">2*BL131</f>
        <v>6.1702210935858856E-3</v>
      </c>
      <c r="BV131">
        <f t="shared" ref="BV131:BV169" si="57">SUM(BS131:BU131)/SUM(BR131:BU131)</f>
        <v>5.1445795256616716E-2</v>
      </c>
      <c r="BW131">
        <f t="shared" ref="BW131:BW169" si="58">BJ131-BC131</f>
        <v>3.1916255674531338E-2</v>
      </c>
      <c r="BY131">
        <f t="shared" ref="BY131:BY169" si="59">BJ131-(0.5-BR131)</f>
        <v>9.5198639347571848E-3</v>
      </c>
      <c r="BZ131">
        <f t="shared" ref="BZ131:BZ169" si="60">BV131/BJ131</f>
        <v>1.2298887342933833</v>
      </c>
      <c r="CB131">
        <f t="shared" ref="CB131:CB169" si="61">BC131/BF131</f>
        <v>4.9510564646375467E-2</v>
      </c>
      <c r="CC131">
        <f t="shared" ref="CC131:CC169" si="62">BC131/BJ131</f>
        <v>0.23699413918798792</v>
      </c>
    </row>
    <row r="132" spans="1:81" x14ac:dyDescent="0.2">
      <c r="A132" s="29" t="s">
        <v>296</v>
      </c>
      <c r="B132" t="s">
        <v>297</v>
      </c>
      <c r="C132" t="s">
        <v>185</v>
      </c>
      <c r="D132" t="s">
        <v>171</v>
      </c>
      <c r="E132" t="s">
        <v>186</v>
      </c>
      <c r="F132" t="s">
        <v>298</v>
      </c>
      <c r="I132" t="s">
        <v>1614</v>
      </c>
      <c r="J132" s="28">
        <v>44470</v>
      </c>
      <c r="K132">
        <v>0.44559199999999999</v>
      </c>
      <c r="L132">
        <v>15.67639</v>
      </c>
      <c r="M132">
        <v>48.657400000000003</v>
      </c>
      <c r="N132">
        <v>22.224440000000001</v>
      </c>
      <c r="O132">
        <v>1.104433</v>
      </c>
      <c r="P132">
        <v>2.7437839999999998</v>
      </c>
      <c r="Q132">
        <v>1.2E-5</v>
      </c>
      <c r="R132">
        <v>6.5438580000000002</v>
      </c>
      <c r="S132">
        <v>5.0000000000000001E-3</v>
      </c>
      <c r="T132">
        <v>0.91138600000000003</v>
      </c>
      <c r="U132">
        <v>5.0182999999999998E-2</v>
      </c>
      <c r="V132">
        <v>4.8417000000000002E-2</v>
      </c>
      <c r="W132">
        <v>98.410889999999995</v>
      </c>
      <c r="X132">
        <v>91.059172279695204</v>
      </c>
      <c r="Y132">
        <v>10.170584943505135</v>
      </c>
      <c r="Z132">
        <v>-8235</v>
      </c>
      <c r="AA132">
        <v>12724</v>
      </c>
      <c r="AB132">
        <v>-18</v>
      </c>
      <c r="AC132">
        <v>10713.73428173733</v>
      </c>
      <c r="AD132">
        <v>3491.0118092617258</v>
      </c>
      <c r="AE132">
        <v>863.38041867213542</v>
      </c>
      <c r="AF132">
        <v>14.187471992839653</v>
      </c>
      <c r="AG132">
        <v>3.5087780214835584</v>
      </c>
      <c r="AH132">
        <v>13.462221978516443</v>
      </c>
      <c r="AI132" s="30">
        <v>10.902560998240531</v>
      </c>
      <c r="AK132">
        <f t="shared" si="51"/>
        <v>1017.0584943505136</v>
      </c>
      <c r="AN132">
        <f>K132/'Molar Masses'!B$3*'Molar Masses'!B$4</f>
        <v>1.4378819644221085E-2</v>
      </c>
      <c r="AO132">
        <f>L132/'Molar Masses'!C$3*'Molar Masses'!C$4</f>
        <v>0.38894984170462776</v>
      </c>
      <c r="AP132">
        <f>M132/'Molar Masses'!D$3*'Molar Masses'!D$4</f>
        <v>0.80981887115269724</v>
      </c>
      <c r="AQ132">
        <f>N132/'Molar Masses'!E$3*'Molar Masses'!E$4</f>
        <v>0.39630309882060083</v>
      </c>
      <c r="AR132">
        <f>O132/'Molar Masses'!F$3*'Molar Masses'!F$4</f>
        <v>1.4532969274294361E-2</v>
      </c>
      <c r="AS132">
        <f>P132/'Molar Masses'!G$3*'Molar Masses'!G$4</f>
        <v>3.8189582219846779E-2</v>
      </c>
      <c r="AT132">
        <f>Q132/'Molar Masses'!H$3*'Molar Masses'!H$4</f>
        <v>2.5478788908233895E-7</v>
      </c>
      <c r="AU132">
        <f>R132/'Molar Masses'!I$3*'Molar Masses'!I$4</f>
        <v>0.12835966751300101</v>
      </c>
      <c r="AV132">
        <f>S132/'Molar Masses'!J$3*'Molar Masses'!J$4</f>
        <v>7.0452303790333949E-5</v>
      </c>
      <c r="AW132">
        <f>T132/'Molar Masses'!K$3*'Molar Masses'!K$4</f>
        <v>1.1411439160593995E-2</v>
      </c>
      <c r="AX132">
        <f>U132/'Molar Masses'!L$3*'Molar Masses'!L$4</f>
        <v>7.0742654791407635E-4</v>
      </c>
      <c r="AY132">
        <f>V132/'Molar Masses'!M$3*'Molar Masses'!M$4</f>
        <v>6.4821508900456267E-4</v>
      </c>
      <c r="AZ132">
        <f t="shared" ref="AZ132:AZ169" si="63">SUM(AN132:AY132)</f>
        <v>1.8033706382184813</v>
      </c>
      <c r="BC132">
        <f t="shared" ref="BC132:BC169" si="64">AN132/$AZ132</f>
        <v>7.9733025144657303E-3</v>
      </c>
      <c r="BD132">
        <f t="shared" ref="BD132:BD169" si="65">AO132/$AZ132</f>
        <v>0.2156793692110151</v>
      </c>
      <c r="BE132">
        <f t="shared" ref="BE132:BE169" si="66">AP132/$AZ132</f>
        <v>0.44905847638325935</v>
      </c>
      <c r="BF132">
        <f t="shared" ref="BF132:BF169" si="67">AQ132/$AZ132</f>
        <v>0.21975687660751858</v>
      </c>
      <c r="BG132">
        <f t="shared" ref="BG132:BG169" si="68">AR132/$AZ132</f>
        <v>8.0587811325636485E-3</v>
      </c>
      <c r="BH132">
        <f t="shared" ref="BH132:BH169" si="69">AS132/$AZ132</f>
        <v>2.1176779420992241E-2</v>
      </c>
      <c r="BI132">
        <f t="shared" ref="BI132:BI169" si="70">AT132/$AZ132</f>
        <v>1.412842616391046E-7</v>
      </c>
      <c r="BJ132">
        <f t="shared" ref="BJ132:BJ169" si="71">AU132/$AZ132</f>
        <v>7.1177640798125288E-2</v>
      </c>
      <c r="BK132">
        <f t="shared" ref="BK132:BK169" si="72">AV132/$AZ132</f>
        <v>3.9067012791076917E-5</v>
      </c>
      <c r="BL132">
        <f t="shared" ref="BL132:BL169" si="73">AW132/$AZ132</f>
        <v>6.3278390580136972E-3</v>
      </c>
      <c r="BM132">
        <f t="shared" ref="BM132:BM169" si="74">AX132/$AZ132</f>
        <v>3.9228017409273714E-4</v>
      </c>
      <c r="BN132">
        <f t="shared" ref="BN132:BN169" si="75">AY132/$AZ132</f>
        <v>3.594464029008053E-4</v>
      </c>
      <c r="BO132">
        <f t="shared" ref="BO132:BO169" si="76">SUM(BC132:BN132)</f>
        <v>1</v>
      </c>
      <c r="BP132" s="68">
        <f>(1.5-SUMPRODUCT(BC132:BN132,'Molar Masses'!$B$6:$M$6)) * 2</f>
        <v>1.7847189947119091E-2</v>
      </c>
      <c r="BQ132">
        <f t="shared" si="52"/>
        <v>0.91059223269777279</v>
      </c>
      <c r="BR132">
        <f t="shared" si="53"/>
        <v>0.44905847638325935</v>
      </c>
      <c r="BS132">
        <f t="shared" si="54"/>
        <v>2.1244939517534259E-2</v>
      </c>
      <c r="BT132">
        <f t="shared" si="55"/>
        <v>8.0587811325636485E-3</v>
      </c>
      <c r="BU132">
        <f t="shared" si="56"/>
        <v>1.2655678116027394E-2</v>
      </c>
      <c r="BV132">
        <f t="shared" si="57"/>
        <v>8.5453912962659043E-2</v>
      </c>
      <c r="BW132">
        <f t="shared" si="58"/>
        <v>6.3204338283659553E-2</v>
      </c>
      <c r="BY132">
        <f t="shared" si="59"/>
        <v>2.0236117181384641E-2</v>
      </c>
      <c r="BZ132">
        <f t="shared" si="60"/>
        <v>1.2005724270213487</v>
      </c>
      <c r="CB132">
        <f t="shared" si="61"/>
        <v>3.6282380044497492E-2</v>
      </c>
      <c r="CC132">
        <f t="shared" si="62"/>
        <v>0.11201976386207696</v>
      </c>
    </row>
    <row r="133" spans="1:81" x14ac:dyDescent="0.2">
      <c r="A133" s="29" t="s">
        <v>299</v>
      </c>
      <c r="B133" t="s">
        <v>300</v>
      </c>
      <c r="C133" t="s">
        <v>185</v>
      </c>
      <c r="D133" t="s">
        <v>171</v>
      </c>
      <c r="E133" t="s">
        <v>186</v>
      </c>
      <c r="F133" t="s">
        <v>301</v>
      </c>
      <c r="I133" t="s">
        <v>1614</v>
      </c>
      <c r="J133" s="28">
        <v>44470</v>
      </c>
      <c r="K133">
        <v>0.36765300000000001</v>
      </c>
      <c r="L133">
        <v>16.06157</v>
      </c>
      <c r="M133">
        <v>48.413249999999998</v>
      </c>
      <c r="N133">
        <v>22.805869999999999</v>
      </c>
      <c r="O133">
        <v>0.99247600000000002</v>
      </c>
      <c r="P133">
        <v>2.7440669999999998</v>
      </c>
      <c r="Q133">
        <v>7.5129999999999997E-3</v>
      </c>
      <c r="R133">
        <v>5.8965540000000001</v>
      </c>
      <c r="S133">
        <v>1.3901E-2</v>
      </c>
      <c r="T133">
        <v>0.86937299999999995</v>
      </c>
      <c r="U133">
        <v>6.5168000000000004E-2</v>
      </c>
      <c r="V133">
        <v>5.2363E-2</v>
      </c>
      <c r="W133">
        <v>98.289760000000001</v>
      </c>
      <c r="X133">
        <v>91.254019615900006</v>
      </c>
      <c r="Y133">
        <v>10.145708420263432</v>
      </c>
      <c r="Z133">
        <v>-8090</v>
      </c>
      <c r="AA133">
        <v>12712</v>
      </c>
      <c r="AB133">
        <v>-18</v>
      </c>
      <c r="AC133">
        <v>10861.56533842924</v>
      </c>
      <c r="AD133">
        <v>3527.3838724590019</v>
      </c>
      <c r="AE133">
        <v>866.33345808968716</v>
      </c>
      <c r="AF133">
        <v>14.335288057673383</v>
      </c>
      <c r="AG133">
        <v>3.5207791736764884</v>
      </c>
      <c r="AH133">
        <v>13.450220826323513</v>
      </c>
      <c r="AI133" s="30">
        <v>11.054042432383691</v>
      </c>
      <c r="AK133">
        <f t="shared" si="51"/>
        <v>1014.5708420263431</v>
      </c>
      <c r="AN133">
        <f>K133/'Molar Masses'!B$3*'Molar Masses'!B$4</f>
        <v>1.1863804059895183E-2</v>
      </c>
      <c r="AO133">
        <f>L133/'Molar Masses'!C$3*'Molar Masses'!C$4</f>
        <v>0.39850661466241899</v>
      </c>
      <c r="AP133">
        <f>M133/'Molar Masses'!D$3*'Molar Masses'!D$4</f>
        <v>0.80575541364383041</v>
      </c>
      <c r="AQ133">
        <f>N133/'Molar Masses'!E$3*'Molar Masses'!E$4</f>
        <v>0.40667107707999728</v>
      </c>
      <c r="AR133">
        <f>O133/'Molar Masses'!F$3*'Molar Masses'!F$4</f>
        <v>1.3059753931179682E-2</v>
      </c>
      <c r="AS133">
        <f>P133/'Molar Masses'!G$3*'Molar Masses'!G$4</f>
        <v>3.8193521178514163E-2</v>
      </c>
      <c r="AT133">
        <f>Q133/'Molar Masses'!H$3*'Molar Masses'!H$4</f>
        <v>1.5951845088963437E-4</v>
      </c>
      <c r="AU133">
        <f>R133/'Molar Masses'!I$3*'Molar Masses'!I$4</f>
        <v>0.11566261231714628</v>
      </c>
      <c r="AV133">
        <f>S133/'Molar Masses'!J$3*'Molar Masses'!J$4</f>
        <v>1.9587149499788643E-4</v>
      </c>
      <c r="AW133">
        <f>T133/'Molar Masses'!K$3*'Molar Masses'!K$4</f>
        <v>1.0885395537525355E-2</v>
      </c>
      <c r="AX133">
        <f>U133/'Molar Masses'!L$3*'Molar Masses'!L$4</f>
        <v>9.1866913644988405E-4</v>
      </c>
      <c r="AY133">
        <f>V133/'Molar Masses'!M$3*'Molar Masses'!M$4</f>
        <v>7.010448128869181E-4</v>
      </c>
      <c r="AZ133">
        <f t="shared" si="63"/>
        <v>1.8025732963057317</v>
      </c>
      <c r="BC133">
        <f t="shared" si="64"/>
        <v>6.5815931503087023E-3</v>
      </c>
      <c r="BD133">
        <f t="shared" si="65"/>
        <v>0.22107651071894549</v>
      </c>
      <c r="BE133">
        <f t="shared" si="66"/>
        <v>0.44700285713495197</v>
      </c>
      <c r="BF133">
        <f t="shared" si="67"/>
        <v>0.22560584799156064</v>
      </c>
      <c r="BG133">
        <f t="shared" si="68"/>
        <v>7.2450612454677335E-3</v>
      </c>
      <c r="BH133">
        <f t="shared" si="69"/>
        <v>2.1188331845805961E-2</v>
      </c>
      <c r="BI133">
        <f t="shared" si="70"/>
        <v>8.8494848568187543E-5</v>
      </c>
      <c r="BJ133">
        <f t="shared" si="71"/>
        <v>6.4165275583628154E-2</v>
      </c>
      <c r="BK133">
        <f t="shared" si="72"/>
        <v>1.0866215282303004E-4</v>
      </c>
      <c r="BL133">
        <f t="shared" si="73"/>
        <v>6.0388088294852336E-3</v>
      </c>
      <c r="BM133">
        <f t="shared" si="74"/>
        <v>5.0964315200532624E-4</v>
      </c>
      <c r="BN133">
        <f t="shared" si="75"/>
        <v>3.8891334644958311E-4</v>
      </c>
      <c r="BO133">
        <f t="shared" si="76"/>
        <v>1</v>
      </c>
      <c r="BP133" s="68">
        <f>(1.5-SUMPRODUCT(BC133:BN133,'Molar Masses'!$B$6:$M$6)) * 2</f>
        <v>2.8850432782437707E-2</v>
      </c>
      <c r="BQ133">
        <f t="shared" si="52"/>
        <v>0.9125406244608405</v>
      </c>
      <c r="BR133">
        <f t="shared" si="53"/>
        <v>0.44700285713495197</v>
      </c>
      <c r="BS133">
        <f t="shared" si="54"/>
        <v>1.9130501764440623E-2</v>
      </c>
      <c r="BT133">
        <f t="shared" si="55"/>
        <v>7.2450612454677335E-3</v>
      </c>
      <c r="BU133">
        <f t="shared" si="56"/>
        <v>1.2077617658970467E-2</v>
      </c>
      <c r="BV133">
        <f t="shared" si="57"/>
        <v>7.9210428286850279E-2</v>
      </c>
      <c r="BW133">
        <f t="shared" si="58"/>
        <v>5.7583682433319454E-2</v>
      </c>
      <c r="BY133">
        <f t="shared" si="59"/>
        <v>1.1168132718580123E-2</v>
      </c>
      <c r="BZ133">
        <f t="shared" si="60"/>
        <v>1.2344749954921244</v>
      </c>
      <c r="CB133">
        <f t="shared" si="61"/>
        <v>2.9172972282859012E-2</v>
      </c>
      <c r="CC133">
        <f t="shared" si="62"/>
        <v>0.10257250655349798</v>
      </c>
    </row>
    <row r="134" spans="1:81" x14ac:dyDescent="0.2">
      <c r="A134" s="29" t="s">
        <v>302</v>
      </c>
      <c r="B134" t="s">
        <v>303</v>
      </c>
      <c r="C134" t="s">
        <v>185</v>
      </c>
      <c r="D134" t="s">
        <v>171</v>
      </c>
      <c r="E134" t="s">
        <v>195</v>
      </c>
      <c r="F134" t="s">
        <v>304</v>
      </c>
      <c r="I134" t="s">
        <v>1614</v>
      </c>
      <c r="J134" s="28">
        <v>44470</v>
      </c>
      <c r="K134">
        <v>0.56349899999999997</v>
      </c>
      <c r="L134">
        <v>16.48002</v>
      </c>
      <c r="M134">
        <v>48.561799999999998</v>
      </c>
      <c r="N134">
        <v>21.773579999999999</v>
      </c>
      <c r="O134">
        <v>0.59145099999999995</v>
      </c>
      <c r="P134">
        <v>2.918787</v>
      </c>
      <c r="Q134">
        <v>1.2E-5</v>
      </c>
      <c r="R134">
        <v>4.3061660000000002</v>
      </c>
      <c r="S134">
        <v>1.4114E-2</v>
      </c>
      <c r="T134">
        <v>0.25437900000000002</v>
      </c>
      <c r="U134">
        <v>8.5384000000000002E-2</v>
      </c>
      <c r="V134">
        <v>4.2055000000000002E-2</v>
      </c>
      <c r="W134">
        <v>95.591250000000002</v>
      </c>
      <c r="X134">
        <v>90.962331978652145</v>
      </c>
      <c r="Y134">
        <v>8.4366921084621413</v>
      </c>
      <c r="Z134">
        <v>-3388</v>
      </c>
      <c r="AA134">
        <v>12934</v>
      </c>
      <c r="AB134">
        <v>-18</v>
      </c>
      <c r="AC134">
        <v>15511.190789628899</v>
      </c>
      <c r="AD134">
        <v>4708.8863193202524</v>
      </c>
      <c r="AE134">
        <v>807.51088380964575</v>
      </c>
      <c r="AF134">
        <v>19.136914001717503</v>
      </c>
      <c r="AG134">
        <v>3.2817242318024</v>
      </c>
      <c r="AH134">
        <v>13.6892757681976</v>
      </c>
      <c r="AI134" s="30">
        <v>15.782656666124808</v>
      </c>
      <c r="AK134">
        <f t="shared" si="51"/>
        <v>843.66921084621413</v>
      </c>
      <c r="AN134">
        <f>K134/'Molar Masses'!B$3*'Molar Masses'!B$4</f>
        <v>1.8183563642747036E-2</v>
      </c>
      <c r="AO134">
        <f>L134/'Molar Masses'!C$3*'Molar Masses'!C$4</f>
        <v>0.40888885580730638</v>
      </c>
      <c r="AP134">
        <f>M134/'Molar Masses'!D$3*'Molar Masses'!D$4</f>
        <v>0.80822777331183016</v>
      </c>
      <c r="AQ134">
        <f>N134/'Molar Masses'!E$3*'Molar Masses'!E$4</f>
        <v>0.38826342649885698</v>
      </c>
      <c r="AR134">
        <f>O134/'Molar Masses'!F$3*'Molar Masses'!F$4</f>
        <v>7.7827620238173556E-3</v>
      </c>
      <c r="AS134">
        <f>P134/'Molar Masses'!G$3*'Molar Masses'!G$4</f>
        <v>4.0625375801710314E-2</v>
      </c>
      <c r="AT134">
        <f>Q134/'Molar Masses'!H$3*'Molar Masses'!H$4</f>
        <v>2.5478788908233895E-7</v>
      </c>
      <c r="AU134">
        <f>R134/'Molar Masses'!I$3*'Molar Masses'!I$4</f>
        <v>8.4466691669622035E-2</v>
      </c>
      <c r="AV134">
        <f>S134/'Molar Masses'!J$3*'Molar Masses'!J$4</f>
        <v>1.9887276313935466E-4</v>
      </c>
      <c r="AW134">
        <f>T134/'Molar Masses'!K$3*'Molar Masses'!K$4</f>
        <v>3.1850724964315232E-3</v>
      </c>
      <c r="AX134">
        <f>U134/'Molar Masses'!L$3*'Molar Masses'!L$4</f>
        <v>1.2036527981008609E-3</v>
      </c>
      <c r="AY134">
        <f>V134/'Molar Masses'!M$3*'Molar Masses'!M$4</f>
        <v>5.6303954330270121E-4</v>
      </c>
      <c r="AZ134">
        <f t="shared" si="63"/>
        <v>1.7615893411447536</v>
      </c>
      <c r="BC134">
        <f t="shared" si="64"/>
        <v>1.0322248902193404E-2</v>
      </c>
      <c r="BD134">
        <f t="shared" si="65"/>
        <v>0.23211360687593255</v>
      </c>
      <c r="BE134">
        <f t="shared" si="66"/>
        <v>0.45880600798061727</v>
      </c>
      <c r="BF134">
        <f t="shared" si="67"/>
        <v>0.22040518606143888</v>
      </c>
      <c r="BG134">
        <f t="shared" si="68"/>
        <v>4.4180342387629317E-3</v>
      </c>
      <c r="BH134">
        <f t="shared" si="69"/>
        <v>2.3061774303942066E-2</v>
      </c>
      <c r="BI134">
        <f t="shared" si="70"/>
        <v>1.4463523542709861E-7</v>
      </c>
      <c r="BJ134">
        <f t="shared" si="71"/>
        <v>4.7949138710576031E-2</v>
      </c>
      <c r="BK134">
        <f t="shared" si="72"/>
        <v>1.1289394099655423E-4</v>
      </c>
      <c r="BL134">
        <f t="shared" si="73"/>
        <v>1.8080675342652399E-3</v>
      </c>
      <c r="BM134">
        <f t="shared" si="74"/>
        <v>6.8327661276530976E-4</v>
      </c>
      <c r="BN134">
        <f t="shared" si="75"/>
        <v>3.1962020327439927E-4</v>
      </c>
      <c r="BO134">
        <f t="shared" si="76"/>
        <v>1.0000000000000002</v>
      </c>
      <c r="BP134" s="68">
        <f>(1.5-SUMPRODUCT(BC134:BN134,'Molar Masses'!$B$6:$M$6)) * 2</f>
        <v>3.6388387735335037E-2</v>
      </c>
      <c r="BQ134">
        <f t="shared" si="52"/>
        <v>0.90962382735626968</v>
      </c>
      <c r="BR134">
        <f t="shared" si="53"/>
        <v>0.45880600798061727</v>
      </c>
      <c r="BS134">
        <f t="shared" si="54"/>
        <v>1.4796360250544607E-2</v>
      </c>
      <c r="BT134">
        <f t="shared" si="55"/>
        <v>4.4180342387629317E-3</v>
      </c>
      <c r="BU134">
        <f t="shared" si="56"/>
        <v>3.6161350685304798E-3</v>
      </c>
      <c r="BV134">
        <f t="shared" si="57"/>
        <v>4.7401988384270288E-2</v>
      </c>
      <c r="BW134">
        <f t="shared" si="58"/>
        <v>3.7626889808382628E-2</v>
      </c>
      <c r="BY134">
        <f t="shared" si="59"/>
        <v>6.7551466911933006E-3</v>
      </c>
      <c r="BZ134">
        <f t="shared" si="60"/>
        <v>0.98858894359691474</v>
      </c>
      <c r="CB134">
        <f t="shared" si="61"/>
        <v>4.6833058180926986E-2</v>
      </c>
      <c r="CC134">
        <f t="shared" si="62"/>
        <v>0.21527495967131208</v>
      </c>
    </row>
    <row r="135" spans="1:81" x14ac:dyDescent="0.2">
      <c r="A135" s="29" t="s">
        <v>305</v>
      </c>
      <c r="B135" t="s">
        <v>306</v>
      </c>
      <c r="C135" t="s">
        <v>185</v>
      </c>
      <c r="D135" t="s">
        <v>171</v>
      </c>
      <c r="E135" t="s">
        <v>199</v>
      </c>
      <c r="F135" t="s">
        <v>307</v>
      </c>
      <c r="I135" t="s">
        <v>1614</v>
      </c>
      <c r="J135" s="28">
        <v>44470</v>
      </c>
      <c r="K135">
        <v>0.43091200000000002</v>
      </c>
      <c r="L135">
        <v>17.768339999999998</v>
      </c>
      <c r="M135">
        <v>51.563189999999999</v>
      </c>
      <c r="N135">
        <v>20.607690000000002</v>
      </c>
      <c r="O135">
        <v>1.8367230000000001</v>
      </c>
      <c r="P135">
        <v>3.0673859999999999</v>
      </c>
      <c r="Q135">
        <v>1.2E-5</v>
      </c>
      <c r="R135">
        <v>4.7494249999999996</v>
      </c>
      <c r="S135">
        <v>7.6109999999999997E-3</v>
      </c>
      <c r="T135">
        <v>0.54742599999999997</v>
      </c>
      <c r="U135">
        <v>0.115747</v>
      </c>
      <c r="V135">
        <v>5.0237999999999998E-2</v>
      </c>
      <c r="W135">
        <v>100.74469999999999</v>
      </c>
      <c r="X135">
        <v>91.170691168657726</v>
      </c>
      <c r="Y135">
        <v>20.599169594881435</v>
      </c>
      <c r="Z135">
        <v>-2191</v>
      </c>
      <c r="AA135">
        <v>3071</v>
      </c>
      <c r="AB135">
        <v>43</v>
      </c>
      <c r="AC135">
        <v>19035.08346898813</v>
      </c>
      <c r="AD135">
        <v>4976.48362047299</v>
      </c>
      <c r="AE135">
        <v>3301.6276146549071</v>
      </c>
      <c r="AF135">
        <v>20.224429433602232</v>
      </c>
      <c r="AG135">
        <v>13.417814625957542</v>
      </c>
      <c r="AH135">
        <v>3.5531853740424584</v>
      </c>
      <c r="AI135" s="30">
        <v>19.490777373772271</v>
      </c>
      <c r="AK135">
        <f t="shared" si="51"/>
        <v>2059.9169594881437</v>
      </c>
      <c r="AN135">
        <f>K135/'Molar Masses'!B$3*'Molar Masses'!B$4</f>
        <v>1.3905110348773309E-2</v>
      </c>
      <c r="AO135">
        <f>L135/'Molar Masses'!C$3*'Molar Masses'!C$4</f>
        <v>0.44085360407300439</v>
      </c>
      <c r="AP135">
        <f>M135/'Molar Masses'!D$3*'Molar Masses'!D$4</f>
        <v>0.85818075603776689</v>
      </c>
      <c r="AQ135">
        <f>N135/'Molar Masses'!E$3*'Molar Masses'!E$4</f>
        <v>0.36747343944478722</v>
      </c>
      <c r="AR135">
        <f>O135/'Molar Masses'!F$3*'Molar Masses'!F$4</f>
        <v>2.4168997960392131E-2</v>
      </c>
      <c r="AS135">
        <f>P135/'Molar Masses'!G$3*'Molar Masses'!G$4</f>
        <v>4.269366314804917E-2</v>
      </c>
      <c r="AT135">
        <f>Q135/'Molar Masses'!H$3*'Molar Masses'!H$4</f>
        <v>2.5478788908233895E-7</v>
      </c>
      <c r="AU135">
        <f>R135/'Molar Masses'!I$3*'Molar Masses'!I$4</f>
        <v>9.3161345169460397E-2</v>
      </c>
      <c r="AV135">
        <f>S135/'Molar Masses'!J$3*'Molar Masses'!J$4</f>
        <v>1.0724249682964633E-4</v>
      </c>
      <c r="AW135">
        <f>T135/'Molar Masses'!K$3*'Molar Masses'!K$4</f>
        <v>6.8543059624871653E-3</v>
      </c>
      <c r="AX135">
        <f>U135/'Molar Masses'!L$3*'Molar Masses'!L$4</f>
        <v>1.6316780710880299E-3</v>
      </c>
      <c r="AY135">
        <f>V135/'Molar Masses'!M$3*'Molar Masses'!M$4</f>
        <v>6.7259494891073828E-4</v>
      </c>
      <c r="AZ135">
        <f t="shared" si="63"/>
        <v>1.8497029924494381</v>
      </c>
      <c r="BC135">
        <f t="shared" si="64"/>
        <v>7.5174827556286211E-3</v>
      </c>
      <c r="BD135">
        <f t="shared" si="65"/>
        <v>0.23833750925018043</v>
      </c>
      <c r="BE135">
        <f t="shared" si="66"/>
        <v>0.46395597538680272</v>
      </c>
      <c r="BF135">
        <f t="shared" si="67"/>
        <v>0.19866618637955852</v>
      </c>
      <c r="BG135">
        <f t="shared" si="68"/>
        <v>1.30664209654474E-2</v>
      </c>
      <c r="BH135">
        <f t="shared" si="69"/>
        <v>2.3081361344132769E-2</v>
      </c>
      <c r="BI135">
        <f t="shared" si="70"/>
        <v>1.3774529755446865E-7</v>
      </c>
      <c r="BJ135">
        <f t="shared" si="71"/>
        <v>5.0365569796745072E-2</v>
      </c>
      <c r="BK135">
        <f t="shared" si="72"/>
        <v>5.7978225297474517E-5</v>
      </c>
      <c r="BL135">
        <f t="shared" si="73"/>
        <v>3.7056251681846855E-3</v>
      </c>
      <c r="BM135">
        <f t="shared" si="74"/>
        <v>8.821297677241186E-4</v>
      </c>
      <c r="BN135">
        <f t="shared" si="75"/>
        <v>3.6362321500062325E-4</v>
      </c>
      <c r="BO135">
        <f t="shared" si="76"/>
        <v>1.0000000000000002</v>
      </c>
      <c r="BP135" s="68">
        <f>(1.5-SUMPRODUCT(BC135:BN135,'Molar Masses'!$B$6:$M$6)) * 2</f>
        <v>8.5884939528666493E-3</v>
      </c>
      <c r="BQ135">
        <f t="shared" si="52"/>
        <v>0.91170736339094705</v>
      </c>
      <c r="BR135">
        <f t="shared" si="53"/>
        <v>0.46395597538680272</v>
      </c>
      <c r="BS135">
        <f t="shared" si="54"/>
        <v>1.1185207869649841E-2</v>
      </c>
      <c r="BT135">
        <f t="shared" si="55"/>
        <v>1.30664209654474E-2</v>
      </c>
      <c r="BU135">
        <f t="shared" si="56"/>
        <v>7.411250336369371E-3</v>
      </c>
      <c r="BV135">
        <f t="shared" si="57"/>
        <v>6.3885542045584234E-2</v>
      </c>
      <c r="BW135">
        <f t="shared" si="58"/>
        <v>4.2848087041116451E-2</v>
      </c>
      <c r="BY135">
        <f t="shared" si="59"/>
        <v>1.4321545183547793E-2</v>
      </c>
      <c r="BZ135">
        <f t="shared" si="60"/>
        <v>1.2684367972684567</v>
      </c>
      <c r="CB135">
        <f t="shared" si="61"/>
        <v>3.7839769779776281E-2</v>
      </c>
      <c r="CC135">
        <f t="shared" si="62"/>
        <v>0.14925836808689191</v>
      </c>
    </row>
    <row r="136" spans="1:81" x14ac:dyDescent="0.2">
      <c r="A136" s="29" t="s">
        <v>308</v>
      </c>
      <c r="B136" t="s">
        <v>309</v>
      </c>
      <c r="C136" t="s">
        <v>185</v>
      </c>
      <c r="D136" t="s">
        <v>171</v>
      </c>
      <c r="E136" t="s">
        <v>186</v>
      </c>
      <c r="F136" t="s">
        <v>310</v>
      </c>
      <c r="I136" t="s">
        <v>1614</v>
      </c>
      <c r="J136" s="28">
        <v>44470</v>
      </c>
      <c r="K136">
        <v>0.64874100000000001</v>
      </c>
      <c r="L136">
        <v>17.524059999999999</v>
      </c>
      <c r="M136">
        <v>52.856439999999999</v>
      </c>
      <c r="N136">
        <v>20.940460000000002</v>
      </c>
      <c r="O136">
        <v>0.86612900000000004</v>
      </c>
      <c r="P136">
        <v>3.0214340000000002</v>
      </c>
      <c r="Q136">
        <v>1.2E-5</v>
      </c>
      <c r="R136">
        <v>6.9580529999999996</v>
      </c>
      <c r="S136">
        <v>9.1669999999999998E-3</v>
      </c>
      <c r="T136">
        <v>0.68418199999999996</v>
      </c>
      <c r="U136">
        <v>6.5146999999999997E-2</v>
      </c>
      <c r="V136">
        <v>6.5712000000000007E-2</v>
      </c>
      <c r="W136">
        <v>103.6395</v>
      </c>
      <c r="X136">
        <v>91.180751192496075</v>
      </c>
      <c r="Y136">
        <v>7.7069978218905169</v>
      </c>
      <c r="Z136">
        <v>894</v>
      </c>
      <c r="AA136">
        <v>3919</v>
      </c>
      <c r="AB136">
        <v>40</v>
      </c>
      <c r="AC136">
        <v>21920.022129426481</v>
      </c>
      <c r="AD136">
        <v>5754.0211909757872</v>
      </c>
      <c r="AE136">
        <v>3085.3792838621662</v>
      </c>
      <c r="AF136">
        <v>23.384342120125599</v>
      </c>
      <c r="AG136">
        <v>12.538981409615843</v>
      </c>
      <c r="AH136">
        <v>4.4320185903841569</v>
      </c>
      <c r="AI136" s="30">
        <v>22.511750687247449</v>
      </c>
      <c r="AK136">
        <f t="shared" si="51"/>
        <v>770.69978218905169</v>
      </c>
      <c r="AN136">
        <f>K136/'Molar Masses'!B$3*'Molar Masses'!B$4</f>
        <v>2.0934239920850535E-2</v>
      </c>
      <c r="AO136">
        <f>L136/'Molar Masses'!C$3*'Molar Masses'!C$4</f>
        <v>0.43479272734490521</v>
      </c>
      <c r="AP136">
        <f>M136/'Molar Masses'!D$3*'Molar Masses'!D$4</f>
        <v>0.87970468158903403</v>
      </c>
      <c r="AQ136">
        <f>N136/'Molar Masses'!E$3*'Molar Masses'!E$4</f>
        <v>0.37340734743952325</v>
      </c>
      <c r="AR136">
        <f>O136/'Molar Masses'!F$3*'Molar Masses'!F$4</f>
        <v>1.1397184025264819E-2</v>
      </c>
      <c r="AS136">
        <f>P136/'Molar Masses'!G$3*'Molar Masses'!G$4</f>
        <v>4.2054076474256193E-2</v>
      </c>
      <c r="AT136">
        <f>Q136/'Molar Masses'!H$3*'Molar Masses'!H$4</f>
        <v>2.5478788908233895E-7</v>
      </c>
      <c r="AU136">
        <f>R136/'Molar Masses'!I$3*'Molar Masses'!I$4</f>
        <v>0.13648422224593493</v>
      </c>
      <c r="AV136">
        <f>S136/'Molar Masses'!J$3*'Molar Masses'!J$4</f>
        <v>1.2916725376919825E-4</v>
      </c>
      <c r="AW136">
        <f>T136/'Molar Masses'!K$3*'Molar Masses'!K$4</f>
        <v>8.5666240953597272E-3</v>
      </c>
      <c r="AX136">
        <f>U136/'Molar Masses'!L$3*'Molar Masses'!L$4</f>
        <v>9.1837310079027424E-4</v>
      </c>
      <c r="AY136">
        <f>V136/'Molar Masses'!M$3*'Molar Masses'!M$4</f>
        <v>8.797635113424587E-4</v>
      </c>
      <c r="AZ136">
        <f t="shared" si="63"/>
        <v>1.9092686617889196</v>
      </c>
      <c r="BC136">
        <f t="shared" si="64"/>
        <v>1.0964533352386284E-2</v>
      </c>
      <c r="BD136">
        <f t="shared" si="65"/>
        <v>0.22772736809995051</v>
      </c>
      <c r="BE136">
        <f t="shared" si="66"/>
        <v>0.46075479014293397</v>
      </c>
      <c r="BF136">
        <f t="shared" si="67"/>
        <v>0.19557611503959496</v>
      </c>
      <c r="BG136">
        <f t="shared" si="68"/>
        <v>5.9693977350395756E-3</v>
      </c>
      <c r="BH136">
        <f t="shared" si="69"/>
        <v>2.2026274937573719E-2</v>
      </c>
      <c r="BI136">
        <f t="shared" si="70"/>
        <v>1.3344789771158313E-7</v>
      </c>
      <c r="BJ136">
        <f t="shared" si="71"/>
        <v>7.148507958961306E-2</v>
      </c>
      <c r="BK136">
        <f t="shared" si="72"/>
        <v>6.7652738639816638E-5</v>
      </c>
      <c r="BL136">
        <f t="shared" si="73"/>
        <v>4.4868615228477546E-3</v>
      </c>
      <c r="BM136">
        <f t="shared" si="74"/>
        <v>4.8100779066356748E-4</v>
      </c>
      <c r="BN136">
        <f t="shared" si="75"/>
        <v>4.6078560285913367E-4</v>
      </c>
      <c r="BO136">
        <f t="shared" si="76"/>
        <v>0.99999999999999989</v>
      </c>
      <c r="BP136" s="68">
        <f>(1.5-SUMPRODUCT(BC136:BN136,'Molar Masses'!$B$6:$M$6)) * 2</f>
        <v>2.8239279281487839E-3</v>
      </c>
      <c r="BQ136">
        <f t="shared" si="52"/>
        <v>0.91180799339025298</v>
      </c>
      <c r="BR136">
        <f t="shared" si="53"/>
        <v>0.46075479014293397</v>
      </c>
      <c r="BS136">
        <f t="shared" si="54"/>
        <v>2.2788712728245848E-2</v>
      </c>
      <c r="BT136">
        <f t="shared" si="55"/>
        <v>5.9693977350395756E-3</v>
      </c>
      <c r="BU136">
        <f t="shared" si="56"/>
        <v>8.9737230456955093E-3</v>
      </c>
      <c r="BV136">
        <f t="shared" si="57"/>
        <v>7.569277031459215E-2</v>
      </c>
      <c r="BW136">
        <f t="shared" si="58"/>
        <v>6.0520546237226774E-2</v>
      </c>
      <c r="BY136">
        <f t="shared" si="59"/>
        <v>3.2239869732547027E-2</v>
      </c>
      <c r="BZ136">
        <f t="shared" si="60"/>
        <v>1.0588611042910621</v>
      </c>
      <c r="CB136">
        <f t="shared" si="61"/>
        <v>5.6062742376115207E-2</v>
      </c>
      <c r="CC136">
        <f t="shared" si="62"/>
        <v>0.15338212414859581</v>
      </c>
    </row>
    <row r="137" spans="1:81" x14ac:dyDescent="0.2">
      <c r="A137" s="29" t="s">
        <v>311</v>
      </c>
      <c r="B137" t="s">
        <v>312</v>
      </c>
      <c r="C137" t="s">
        <v>185</v>
      </c>
      <c r="D137" t="s">
        <v>171</v>
      </c>
      <c r="E137" t="s">
        <v>199</v>
      </c>
      <c r="F137" t="s">
        <v>313</v>
      </c>
      <c r="I137" t="s">
        <v>1614</v>
      </c>
      <c r="J137" s="28">
        <v>44470</v>
      </c>
      <c r="K137">
        <v>0.80249700000000002</v>
      </c>
      <c r="L137">
        <v>17.140609999999999</v>
      </c>
      <c r="M137">
        <v>51.532470000000004</v>
      </c>
      <c r="N137">
        <v>20.73583</v>
      </c>
      <c r="O137">
        <v>1.5488850000000001</v>
      </c>
      <c r="P137">
        <v>2.7144430000000002</v>
      </c>
      <c r="Q137">
        <v>1.2E-5</v>
      </c>
      <c r="R137">
        <v>5.912407</v>
      </c>
      <c r="S137">
        <v>2.7620000000000001E-3</v>
      </c>
      <c r="T137">
        <v>0.52369600000000005</v>
      </c>
      <c r="U137">
        <v>6.6499000000000003E-2</v>
      </c>
      <c r="V137">
        <v>6.0518000000000002E-2</v>
      </c>
      <c r="W137">
        <v>101.0406</v>
      </c>
      <c r="X137">
        <v>91.840929382439541</v>
      </c>
      <c r="Y137">
        <v>14.947370786011973</v>
      </c>
      <c r="Z137">
        <v>3194</v>
      </c>
      <c r="AA137">
        <v>4658</v>
      </c>
      <c r="AB137">
        <v>40</v>
      </c>
      <c r="AC137">
        <v>24045.676221483009</v>
      </c>
      <c r="AD137">
        <v>6334.0660222982879</v>
      </c>
      <c r="AE137">
        <v>2897.147509292166</v>
      </c>
      <c r="AF137">
        <v>25.741644314620242</v>
      </c>
      <c r="AG137">
        <v>11.774007477763362</v>
      </c>
      <c r="AH137">
        <v>5.1969925222366378</v>
      </c>
      <c r="AI137" s="30">
        <v>24.74811412281327</v>
      </c>
      <c r="AK137">
        <f t="shared" si="51"/>
        <v>1494.7370786011973</v>
      </c>
      <c r="AN137">
        <f>K137/'Molar Masses'!B$3*'Molar Masses'!B$4</f>
        <v>2.5895796217231207E-2</v>
      </c>
      <c r="AO137">
        <f>L137/'Molar Masses'!C$3*'Molar Masses'!C$4</f>
        <v>0.42527887774039552</v>
      </c>
      <c r="AP137">
        <f>M137/'Molar Masses'!D$3*'Molar Masses'!D$4</f>
        <v>0.85766947438848429</v>
      </c>
      <c r="AQ137">
        <f>N137/'Molar Masses'!E$3*'Molar Masses'!E$4</f>
        <v>0.36975841396305953</v>
      </c>
      <c r="AR137">
        <f>O137/'Molar Masses'!F$3*'Molar Masses'!F$4</f>
        <v>2.0381406671491544E-2</v>
      </c>
      <c r="AS137">
        <f>P137/'Molar Masses'!G$3*'Molar Masses'!G$4</f>
        <v>3.7781197109388917E-2</v>
      </c>
      <c r="AT137">
        <f>Q137/'Molar Masses'!H$3*'Molar Masses'!H$4</f>
        <v>2.5478788908233895E-7</v>
      </c>
      <c r="AU137">
        <f>R137/'Molar Masses'!I$3*'Molar Masses'!I$4</f>
        <v>0.11597357349770422</v>
      </c>
      <c r="AV137">
        <f>S137/'Molar Masses'!J$3*'Molar Masses'!J$4</f>
        <v>3.8917852613780474E-5</v>
      </c>
      <c r="AW137">
        <f>T137/'Molar Masses'!K$3*'Molar Masses'!K$4</f>
        <v>6.5571832819973459E-3</v>
      </c>
      <c r="AX137">
        <f>U137/'Molar Masses'!L$3*'Molar Masses'!L$4</f>
        <v>9.3743215849467288E-4</v>
      </c>
      <c r="AY137">
        <f>V137/'Molar Masses'!M$3*'Molar Masses'!M$4</f>
        <v>8.1022534969903387E-4</v>
      </c>
      <c r="AZ137">
        <f t="shared" si="63"/>
        <v>1.8610827530184491</v>
      </c>
      <c r="BC137">
        <f t="shared" si="64"/>
        <v>1.3914371177332865E-2</v>
      </c>
      <c r="BD137">
        <f t="shared" si="65"/>
        <v>0.22851153558359782</v>
      </c>
      <c r="BE137">
        <f t="shared" si="66"/>
        <v>0.4608443514924036</v>
      </c>
      <c r="BF137">
        <f t="shared" si="67"/>
        <v>0.19867919003781886</v>
      </c>
      <c r="BG137">
        <f t="shared" si="68"/>
        <v>1.0951370452729944E-2</v>
      </c>
      <c r="BH137">
        <f t="shared" si="69"/>
        <v>2.0300654040295858E-2</v>
      </c>
      <c r="BI137">
        <f t="shared" si="70"/>
        <v>1.3690304134467106E-7</v>
      </c>
      <c r="BJ137">
        <f t="shared" si="71"/>
        <v>6.2315108401068811E-2</v>
      </c>
      <c r="BK137">
        <f t="shared" si="72"/>
        <v>2.0911403617415972E-5</v>
      </c>
      <c r="BL137">
        <f t="shared" si="73"/>
        <v>3.5233163444034904E-3</v>
      </c>
      <c r="BM137">
        <f t="shared" si="74"/>
        <v>5.0370256614020652E-4</v>
      </c>
      <c r="BN137">
        <f t="shared" si="75"/>
        <v>4.3535159754983882E-4</v>
      </c>
      <c r="BO137">
        <f t="shared" si="76"/>
        <v>1.0000000000000002</v>
      </c>
      <c r="BP137" s="68">
        <f>(1.5-SUMPRODUCT(BC137:BN137,'Molar Masses'!$B$6:$M$6)) * 2</f>
        <v>1.184995934210864E-2</v>
      </c>
      <c r="BQ137">
        <f t="shared" si="52"/>
        <v>0.91840972875572346</v>
      </c>
      <c r="BR137">
        <f t="shared" si="53"/>
        <v>0.4608443514924036</v>
      </c>
      <c r="BS137">
        <f t="shared" si="54"/>
        <v>1.520136704109951E-2</v>
      </c>
      <c r="BT137">
        <f t="shared" si="55"/>
        <v>1.0951370452729944E-2</v>
      </c>
      <c r="BU137">
        <f t="shared" si="56"/>
        <v>7.0466326888069808E-3</v>
      </c>
      <c r="BV137">
        <f t="shared" si="57"/>
        <v>6.7199255300876989E-2</v>
      </c>
      <c r="BW137">
        <f t="shared" si="58"/>
        <v>4.8400737223735946E-2</v>
      </c>
      <c r="BY137">
        <f t="shared" si="59"/>
        <v>2.3159459893472414E-2</v>
      </c>
      <c r="BZ137">
        <f t="shared" si="60"/>
        <v>1.0783782139697666</v>
      </c>
      <c r="CB137">
        <f t="shared" si="61"/>
        <v>7.0034366330385414E-2</v>
      </c>
      <c r="CC137">
        <f t="shared" si="62"/>
        <v>0.2232904914130617</v>
      </c>
    </row>
    <row r="138" spans="1:81" x14ac:dyDescent="0.2">
      <c r="A138" s="29" t="s">
        <v>314</v>
      </c>
      <c r="B138" t="s">
        <v>315</v>
      </c>
      <c r="C138" t="s">
        <v>185</v>
      </c>
      <c r="D138" t="s">
        <v>171</v>
      </c>
      <c r="E138" t="s">
        <v>186</v>
      </c>
      <c r="F138" t="s">
        <v>316</v>
      </c>
      <c r="I138" t="s">
        <v>1614</v>
      </c>
      <c r="J138" s="28">
        <v>44470</v>
      </c>
      <c r="K138">
        <v>0.349854</v>
      </c>
      <c r="L138">
        <v>16.106829999999999</v>
      </c>
      <c r="M138">
        <v>51.134129999999999</v>
      </c>
      <c r="N138">
        <v>22.848669999999998</v>
      </c>
      <c r="O138">
        <v>1.189316</v>
      </c>
      <c r="P138">
        <v>2.6342289999999999</v>
      </c>
      <c r="Q138">
        <v>1.7899999999999999E-4</v>
      </c>
      <c r="R138">
        <v>5.9133570000000004</v>
      </c>
      <c r="S138">
        <v>7.4079999999999997E-3</v>
      </c>
      <c r="T138">
        <v>0.70100300000000004</v>
      </c>
      <c r="U138">
        <v>5.5677999999999998E-2</v>
      </c>
      <c r="V138">
        <v>5.2947000000000001E-2</v>
      </c>
      <c r="W138">
        <v>100.9936</v>
      </c>
      <c r="X138">
        <v>91.596284069747753</v>
      </c>
      <c r="Y138">
        <v>11.888277904661914</v>
      </c>
      <c r="Z138">
        <v>3302</v>
      </c>
      <c r="AA138">
        <v>4736</v>
      </c>
      <c r="AB138">
        <v>40</v>
      </c>
      <c r="AC138">
        <v>24135.274352985591</v>
      </c>
      <c r="AD138">
        <v>6361.4477455290489</v>
      </c>
      <c r="AE138">
        <v>2877.356503097632</v>
      </c>
      <c r="AF138">
        <v>25.852923637830052</v>
      </c>
      <c r="AG138">
        <v>11.693576828588776</v>
      </c>
      <c r="AH138">
        <v>5.2774231714112236</v>
      </c>
      <c r="AI138" s="30">
        <v>24.846677740969632</v>
      </c>
      <c r="AK138">
        <f t="shared" si="51"/>
        <v>1188.8277904661913</v>
      </c>
      <c r="AN138">
        <f>K138/'Molar Masses'!B$3*'Molar Masses'!B$4</f>
        <v>1.1289447673677542E-2</v>
      </c>
      <c r="AO138">
        <f>L138/'Molar Masses'!C$3*'Molar Masses'!C$4</f>
        <v>0.39962956898006169</v>
      </c>
      <c r="AP138">
        <f>M138/'Molar Masses'!D$3*'Molar Masses'!D$4</f>
        <v>0.85103978909631972</v>
      </c>
      <c r="AQ138">
        <f>N138/'Molar Masses'!E$3*'Molar Masses'!E$4</f>
        <v>0.40743428068060639</v>
      </c>
      <c r="AR138">
        <f>O138/'Molar Masses'!F$3*'Molar Masses'!F$4</f>
        <v>1.5649924337127443E-2</v>
      </c>
      <c r="AS138">
        <f>P138/'Molar Masses'!G$3*'Molar Masses'!G$4</f>
        <v>3.6664731983787634E-2</v>
      </c>
      <c r="AT138">
        <f>Q138/'Molar Masses'!H$3*'Molar Masses'!H$4</f>
        <v>3.8005860121448894E-6</v>
      </c>
      <c r="AU138">
        <f>R138/'Molar Masses'!I$3*'Molar Masses'!I$4</f>
        <v>0.11599220802249639</v>
      </c>
      <c r="AV138">
        <f>S138/'Molar Masses'!J$3*'Molar Masses'!J$4</f>
        <v>1.0438213329575877E-4</v>
      </c>
      <c r="AW138">
        <f>T138/'Molar Masses'!K$3*'Molar Masses'!K$4</f>
        <v>8.7772393759547249E-3</v>
      </c>
      <c r="AX138">
        <f>U138/'Molar Masses'!L$3*'Molar Masses'!L$4</f>
        <v>7.8488921217862513E-4</v>
      </c>
      <c r="AY138">
        <f>V138/'Molar Masses'!M$3*'Molar Masses'!M$4</f>
        <v>7.0886350491613647E-4</v>
      </c>
      <c r="AZ138">
        <f t="shared" si="63"/>
        <v>1.8480791255864344</v>
      </c>
      <c r="BC138">
        <f t="shared" si="64"/>
        <v>6.1087469239690497E-3</v>
      </c>
      <c r="BD138">
        <f t="shared" si="65"/>
        <v>0.21624050802113293</v>
      </c>
      <c r="BE138">
        <f t="shared" si="66"/>
        <v>0.46049964923783598</v>
      </c>
      <c r="BF138">
        <f t="shared" si="67"/>
        <v>0.22046365604141485</v>
      </c>
      <c r="BG138">
        <f t="shared" si="68"/>
        <v>8.4682111931551601E-3</v>
      </c>
      <c r="BH138">
        <f t="shared" si="69"/>
        <v>1.9839373474960464E-2</v>
      </c>
      <c r="BI138">
        <f t="shared" si="70"/>
        <v>2.0565061092494531E-6</v>
      </c>
      <c r="BJ138">
        <f t="shared" si="71"/>
        <v>6.2763658988729515E-2</v>
      </c>
      <c r="BK138">
        <f t="shared" si="72"/>
        <v>5.6481420005561787E-5</v>
      </c>
      <c r="BL138">
        <f t="shared" si="73"/>
        <v>4.7493850530720763E-3</v>
      </c>
      <c r="BM138">
        <f t="shared" si="74"/>
        <v>4.2470541510475818E-4</v>
      </c>
      <c r="BN138">
        <f t="shared" si="75"/>
        <v>3.8356772451027992E-4</v>
      </c>
      <c r="BO138">
        <f t="shared" si="76"/>
        <v>0.99999999999999989</v>
      </c>
      <c r="BP138" s="68">
        <f>(1.5-SUMPRODUCT(BC138:BN138,'Molar Masses'!$B$6:$M$6)) * 2</f>
        <v>4.2114204063610217E-3</v>
      </c>
      <c r="BQ138">
        <f t="shared" si="52"/>
        <v>0.91596330297510442</v>
      </c>
      <c r="BR138">
        <f t="shared" si="53"/>
        <v>0.46049964923783598</v>
      </c>
      <c r="BS138">
        <f t="shared" si="54"/>
        <v>1.9343965382730574E-2</v>
      </c>
      <c r="BT138">
        <f t="shared" si="55"/>
        <v>8.4682111931551601E-3</v>
      </c>
      <c r="BU138">
        <f t="shared" si="56"/>
        <v>9.4987701061441526E-3</v>
      </c>
      <c r="BV138">
        <f t="shared" si="57"/>
        <v>7.4950085409664413E-2</v>
      </c>
      <c r="BW138">
        <f t="shared" si="58"/>
        <v>5.6654912064760463E-2</v>
      </c>
      <c r="BY138">
        <f t="shared" si="59"/>
        <v>2.3263308226565499E-2</v>
      </c>
      <c r="BZ138">
        <f t="shared" si="60"/>
        <v>1.1941637345127252</v>
      </c>
      <c r="CB138">
        <f t="shared" si="61"/>
        <v>2.7708634763915468E-2</v>
      </c>
      <c r="CC138">
        <f t="shared" si="62"/>
        <v>9.7329362602425695E-2</v>
      </c>
    </row>
    <row r="139" spans="1:81" x14ac:dyDescent="0.2">
      <c r="A139" s="29" t="s">
        <v>317</v>
      </c>
      <c r="B139" t="s">
        <v>318</v>
      </c>
      <c r="C139" t="s">
        <v>185</v>
      </c>
      <c r="D139" t="s">
        <v>171</v>
      </c>
      <c r="E139" t="s">
        <v>199</v>
      </c>
      <c r="F139" t="s">
        <v>319</v>
      </c>
      <c r="I139" t="s">
        <v>1614</v>
      </c>
      <c r="J139" s="28">
        <v>44470</v>
      </c>
      <c r="K139">
        <v>0.71620499999999998</v>
      </c>
      <c r="L139">
        <v>16.888500000000001</v>
      </c>
      <c r="M139">
        <v>51.285229999999999</v>
      </c>
      <c r="N139">
        <v>21.240600000000001</v>
      </c>
      <c r="O139">
        <v>1.204723</v>
      </c>
      <c r="P139">
        <v>2.7887569999999999</v>
      </c>
      <c r="Q139">
        <v>3.4020000000000001E-3</v>
      </c>
      <c r="R139">
        <v>6.2560570000000002</v>
      </c>
      <c r="S139">
        <v>9.9939999999999994E-3</v>
      </c>
      <c r="T139">
        <v>0.63295100000000004</v>
      </c>
      <c r="U139">
        <v>5.6286999999999997E-2</v>
      </c>
      <c r="V139">
        <v>7.6791999999999999E-2</v>
      </c>
      <c r="W139">
        <v>101.15949999999999</v>
      </c>
      <c r="X139">
        <v>91.521968228676926</v>
      </c>
      <c r="Y139">
        <v>11.44046925773457</v>
      </c>
      <c r="Z139">
        <v>7238</v>
      </c>
      <c r="AA139">
        <v>14395</v>
      </c>
      <c r="AB139">
        <v>-18</v>
      </c>
      <c r="AC139">
        <v>25792.509637388819</v>
      </c>
      <c r="AD139">
        <v>7382.1600570896744</v>
      </c>
      <c r="AE139">
        <v>431.92712064885109</v>
      </c>
      <c r="AF139">
        <v>30.001098472012437</v>
      </c>
      <c r="AG139">
        <v>1.7553518183169308</v>
      </c>
      <c r="AH139">
        <v>15.215648181683068</v>
      </c>
      <c r="AI139" s="30">
        <v>26.180659347437558</v>
      </c>
      <c r="AK139">
        <f t="shared" si="51"/>
        <v>1144.0469257734569</v>
      </c>
      <c r="AN139">
        <f>K139/'Molar Masses'!B$3*'Molar Masses'!B$4</f>
        <v>2.3111237462273473E-2</v>
      </c>
      <c r="AO139">
        <f>L139/'Molar Masses'!C$3*'Molar Masses'!C$4</f>
        <v>0.41902372941912047</v>
      </c>
      <c r="AP139">
        <f>M139/'Molar Masses'!D$3*'Molar Masses'!D$4</f>
        <v>0.85355458913559779</v>
      </c>
      <c r="AQ139">
        <f>N139/'Molar Masses'!E$3*'Molar Masses'!E$4</f>
        <v>0.37875940184809398</v>
      </c>
      <c r="AR139">
        <f>O139/'Molar Masses'!F$3*'Molar Masses'!F$4</f>
        <v>1.5852661359299951E-2</v>
      </c>
      <c r="AS139">
        <f>P139/'Molar Masses'!G$3*'Molar Masses'!G$4</f>
        <v>3.8815542601995365E-2</v>
      </c>
      <c r="AT139">
        <f>Q139/'Molar Masses'!H$3*'Molar Masses'!H$4</f>
        <v>7.2232366554843101E-5</v>
      </c>
      <c r="AU139">
        <f>R139/'Molar Masses'!I$3*'Molar Masses'!I$4</f>
        <v>0.12271436765015112</v>
      </c>
      <c r="AV139">
        <f>S139/'Molar Masses'!J$3*'Molar Masses'!J$4</f>
        <v>1.4082006481611948E-4</v>
      </c>
      <c r="AW139">
        <f>T139/'Molar Masses'!K$3*'Molar Masses'!K$4</f>
        <v>7.9251621465955477E-3</v>
      </c>
      <c r="AX139">
        <f>U139/'Molar Masses'!L$3*'Molar Masses'!L$4</f>
        <v>7.9347424630730752E-4</v>
      </c>
      <c r="AY139">
        <f>V139/'Molar Masses'!M$3*'Molar Masses'!M$4</f>
        <v>1.0281044491570806E-3</v>
      </c>
      <c r="AZ139">
        <f t="shared" si="63"/>
        <v>1.861791322749963</v>
      </c>
      <c r="BC139">
        <f t="shared" si="64"/>
        <v>1.2413441388338286E-2</v>
      </c>
      <c r="BD139">
        <f t="shared" si="65"/>
        <v>0.22506482026148911</v>
      </c>
      <c r="BE139">
        <f t="shared" si="66"/>
        <v>0.45845878574342752</v>
      </c>
      <c r="BF139">
        <f t="shared" si="67"/>
        <v>0.20343816045325991</v>
      </c>
      <c r="BG139">
        <f t="shared" si="68"/>
        <v>8.5147358705511336E-3</v>
      </c>
      <c r="BH139">
        <f t="shared" si="69"/>
        <v>2.0848492592962987E-2</v>
      </c>
      <c r="BI139">
        <f t="shared" si="70"/>
        <v>3.8797240954024923E-5</v>
      </c>
      <c r="BJ139">
        <f t="shared" si="71"/>
        <v>6.5911988175396369E-2</v>
      </c>
      <c r="BK139">
        <f t="shared" si="72"/>
        <v>7.5636868157770166E-5</v>
      </c>
      <c r="BL139">
        <f t="shared" si="73"/>
        <v>4.2567402961625521E-3</v>
      </c>
      <c r="BM139">
        <f t="shared" si="74"/>
        <v>4.2618860481920425E-4</v>
      </c>
      <c r="BN139">
        <f t="shared" si="75"/>
        <v>5.5221250448117716E-4</v>
      </c>
      <c r="BO139">
        <f t="shared" si="76"/>
        <v>1</v>
      </c>
      <c r="BP139" s="68">
        <f>(1.5-SUMPRODUCT(BC139:BN139,'Molar Masses'!$B$6:$M$6)) * 2</f>
        <v>1.236755189969152E-2</v>
      </c>
      <c r="BQ139">
        <f t="shared" si="52"/>
        <v>0.91522015481405627</v>
      </c>
      <c r="BR139">
        <f t="shared" si="53"/>
        <v>0.45845878574342752</v>
      </c>
      <c r="BS139">
        <f t="shared" si="54"/>
        <v>1.8235165162090922E-2</v>
      </c>
      <c r="BT139">
        <f t="shared" si="55"/>
        <v>8.5147358705511336E-3</v>
      </c>
      <c r="BU139">
        <f t="shared" si="56"/>
        <v>8.5134805923251042E-3</v>
      </c>
      <c r="BV139">
        <f t="shared" si="57"/>
        <v>7.1423533225023511E-2</v>
      </c>
      <c r="BW139">
        <f t="shared" si="58"/>
        <v>5.3498546787058079E-2</v>
      </c>
      <c r="BY139">
        <f t="shared" si="59"/>
        <v>2.437077391882389E-2</v>
      </c>
      <c r="BZ139">
        <f t="shared" si="60"/>
        <v>1.0836197663308311</v>
      </c>
      <c r="CB139">
        <f t="shared" si="61"/>
        <v>6.1018254199119562E-2</v>
      </c>
      <c r="CC139">
        <f t="shared" si="62"/>
        <v>0.18833359047378845</v>
      </c>
    </row>
    <row r="140" spans="1:81" x14ac:dyDescent="0.2">
      <c r="A140" s="29" t="s">
        <v>320</v>
      </c>
      <c r="B140" t="s">
        <v>321</v>
      </c>
      <c r="C140" t="s">
        <v>185</v>
      </c>
      <c r="D140" t="s">
        <v>171</v>
      </c>
      <c r="E140" t="s">
        <v>186</v>
      </c>
      <c r="F140" t="s">
        <v>322</v>
      </c>
      <c r="I140" t="s">
        <v>1614</v>
      </c>
      <c r="J140" s="28">
        <v>44470</v>
      </c>
      <c r="K140">
        <v>0.44128699999999998</v>
      </c>
      <c r="L140">
        <v>16.414729999999999</v>
      </c>
      <c r="M140">
        <v>50.64564</v>
      </c>
      <c r="N140">
        <v>22.07591</v>
      </c>
      <c r="O140">
        <v>1.1017189999999999</v>
      </c>
      <c r="P140">
        <v>2.7320920000000002</v>
      </c>
      <c r="Q140">
        <v>1.2E-5</v>
      </c>
      <c r="R140">
        <v>6.1107529999999999</v>
      </c>
      <c r="S140">
        <v>1.2269E-2</v>
      </c>
      <c r="T140">
        <v>0.80998999999999999</v>
      </c>
      <c r="U140">
        <v>6.7043000000000005E-2</v>
      </c>
      <c r="V140">
        <v>3.9635999999999998E-2</v>
      </c>
      <c r="W140">
        <v>100.4511</v>
      </c>
      <c r="X140">
        <v>91.460272441616112</v>
      </c>
      <c r="Y140">
        <v>10.789772840043556</v>
      </c>
      <c r="Z140">
        <v>7242</v>
      </c>
      <c r="AA140">
        <v>14035</v>
      </c>
      <c r="AB140">
        <v>-18</v>
      </c>
      <c r="AC140">
        <v>25881.441338146131</v>
      </c>
      <c r="AD140">
        <v>7381.960332426579</v>
      </c>
      <c r="AE140">
        <v>522.98503560284553</v>
      </c>
      <c r="AF140">
        <v>30.000286790981615</v>
      </c>
      <c r="AG140">
        <v>2.1254111846899644</v>
      </c>
      <c r="AH140">
        <v>14.845588815310036</v>
      </c>
      <c r="AI140" s="30">
        <v>26.292870501411635</v>
      </c>
      <c r="AK140">
        <f t="shared" si="51"/>
        <v>1078.9772840043556</v>
      </c>
      <c r="AN140">
        <f>K140/'Molar Masses'!B$3*'Molar Masses'!B$4</f>
        <v>1.4239901489118722E-2</v>
      </c>
      <c r="AO140">
        <f>L140/'Molar Masses'!C$3*'Molar Masses'!C$4</f>
        <v>0.4072689334166989</v>
      </c>
      <c r="AP140">
        <f>M140/'Molar Masses'!D$3*'Molar Masses'!D$4</f>
        <v>0.84290971185484398</v>
      </c>
      <c r="AQ140">
        <f>N140/'Molar Masses'!E$3*'Molar Masses'!E$4</f>
        <v>0.39365453268044953</v>
      </c>
      <c r="AR140">
        <f>O140/'Molar Masses'!F$3*'Molar Masses'!F$4</f>
        <v>1.4497256398447265E-2</v>
      </c>
      <c r="AS140">
        <f>P140/'Molar Masses'!G$3*'Molar Masses'!G$4</f>
        <v>3.8026846160698381E-2</v>
      </c>
      <c r="AT140">
        <f>Q140/'Molar Masses'!H$3*'Molar Masses'!H$4</f>
        <v>2.5478788908233895E-7</v>
      </c>
      <c r="AU140">
        <f>R140/'Molar Masses'!I$3*'Molar Masses'!I$4</f>
        <v>0.1198641876602569</v>
      </c>
      <c r="AV140">
        <f>S140/'Molar Masses'!J$3*'Molar Masses'!J$4</f>
        <v>1.7287586304072145E-4</v>
      </c>
      <c r="AW140">
        <f>T140/'Molar Masses'!K$3*'Molar Masses'!K$4</f>
        <v>1.0141862619888312E-2</v>
      </c>
      <c r="AX140">
        <f>U140/'Molar Masses'!L$3*'Molar Masses'!L$4</f>
        <v>9.451008917721824E-4</v>
      </c>
      <c r="AY140">
        <f>V140/'Molar Masses'!M$3*'Molar Masses'!M$4</f>
        <v>5.3065355696934637E-4</v>
      </c>
      <c r="AZ140">
        <f t="shared" si="63"/>
        <v>1.8422521173800734</v>
      </c>
      <c r="BC140">
        <f t="shared" si="64"/>
        <v>7.7296160252863485E-3</v>
      </c>
      <c r="BD140">
        <f t="shared" si="65"/>
        <v>0.22107122558007383</v>
      </c>
      <c r="BE140">
        <f t="shared" si="66"/>
        <v>0.45754308213447636</v>
      </c>
      <c r="BF140">
        <f t="shared" si="67"/>
        <v>0.2136811400386818</v>
      </c>
      <c r="BG140">
        <f t="shared" si="68"/>
        <v>7.8693118393937771E-3</v>
      </c>
      <c r="BH140">
        <f t="shared" si="69"/>
        <v>2.0641499500501374E-2</v>
      </c>
      <c r="BI140">
        <f t="shared" si="70"/>
        <v>1.3830239991510015E-7</v>
      </c>
      <c r="BJ140">
        <f t="shared" si="71"/>
        <v>6.5063943490383747E-2</v>
      </c>
      <c r="BK140">
        <f t="shared" si="72"/>
        <v>9.3839416119968324E-5</v>
      </c>
      <c r="BL140">
        <f t="shared" si="73"/>
        <v>5.5051436902737207E-3</v>
      </c>
      <c r="BM140">
        <f t="shared" si="74"/>
        <v>5.130138719103448E-4</v>
      </c>
      <c r="BN140">
        <f t="shared" si="75"/>
        <v>2.8804611049871177E-4</v>
      </c>
      <c r="BO140">
        <f t="shared" si="76"/>
        <v>0.99999999999999989</v>
      </c>
      <c r="BP140" s="68">
        <f>(1.5-SUMPRODUCT(BC140:BN140,'Molar Masses'!$B$6:$M$6)) * 2</f>
        <v>8.4185291000489215E-3</v>
      </c>
      <c r="BQ140">
        <f t="shared" si="52"/>
        <v>0.9146031741042161</v>
      </c>
      <c r="BR140">
        <f t="shared" si="53"/>
        <v>0.45754308213447636</v>
      </c>
      <c r="BS140">
        <f t="shared" si="54"/>
        <v>1.922736412257809E-2</v>
      </c>
      <c r="BT140">
        <f t="shared" si="55"/>
        <v>7.8693118393937771E-3</v>
      </c>
      <c r="BU140">
        <f t="shared" si="56"/>
        <v>1.1010287380547441E-2</v>
      </c>
      <c r="BV140">
        <f t="shared" si="57"/>
        <v>7.6882800052699582E-2</v>
      </c>
      <c r="BW140">
        <f t="shared" si="58"/>
        <v>5.7334327465097396E-2</v>
      </c>
      <c r="BY140">
        <f t="shared" si="59"/>
        <v>2.2607025624860111E-2</v>
      </c>
      <c r="BZ140">
        <f t="shared" si="60"/>
        <v>1.1816498651678349</v>
      </c>
      <c r="CB140">
        <f t="shared" si="61"/>
        <v>3.6173599709768904E-2</v>
      </c>
      <c r="CC140">
        <f t="shared" si="62"/>
        <v>0.11880030029887079</v>
      </c>
    </row>
    <row r="141" spans="1:81" x14ac:dyDescent="0.2">
      <c r="A141" s="29" t="s">
        <v>323</v>
      </c>
      <c r="B141" t="s">
        <v>324</v>
      </c>
      <c r="C141" t="s">
        <v>185</v>
      </c>
      <c r="D141" t="s">
        <v>171</v>
      </c>
      <c r="E141" t="s">
        <v>186</v>
      </c>
      <c r="F141" t="s">
        <v>325</v>
      </c>
      <c r="I141" t="s">
        <v>1614</v>
      </c>
      <c r="J141" s="28">
        <v>44470</v>
      </c>
      <c r="K141">
        <v>0.40867799999999999</v>
      </c>
      <c r="L141">
        <v>16.173010000000001</v>
      </c>
      <c r="M141">
        <v>50.790080000000003</v>
      </c>
      <c r="N141">
        <v>22.559640000000002</v>
      </c>
      <c r="O141">
        <v>1.2212719999999999</v>
      </c>
      <c r="P141">
        <v>2.682957</v>
      </c>
      <c r="Q141">
        <v>5.0109999999999998E-3</v>
      </c>
      <c r="R141">
        <v>5.7994269999999997</v>
      </c>
      <c r="S141">
        <v>1.4215E-2</v>
      </c>
      <c r="T141">
        <v>0.78073499999999996</v>
      </c>
      <c r="U141">
        <v>6.3355999999999996E-2</v>
      </c>
      <c r="V141">
        <v>5.6585000000000003E-2</v>
      </c>
      <c r="W141">
        <v>100.55500000000001</v>
      </c>
      <c r="X141">
        <v>91.48611548688703</v>
      </c>
      <c r="Y141">
        <v>12.378303986588662</v>
      </c>
      <c r="Z141">
        <v>5014</v>
      </c>
      <c r="AA141">
        <v>5457</v>
      </c>
      <c r="AB141">
        <v>30</v>
      </c>
      <c r="AC141">
        <v>25677.175030079979</v>
      </c>
      <c r="AD141">
        <v>6793.7746050624892</v>
      </c>
      <c r="AE141">
        <v>2694.011478857436</v>
      </c>
      <c r="AF141">
        <v>27.609899994973954</v>
      </c>
      <c r="AG141">
        <v>10.948462650076619</v>
      </c>
      <c r="AH141">
        <v>6.0225373499233807</v>
      </c>
      <c r="AI141" s="30">
        <v>26.485855072215607</v>
      </c>
      <c r="AK141">
        <f t="shared" si="51"/>
        <v>1237.8303986588662</v>
      </c>
      <c r="AN141">
        <f>K141/'Molar Masses'!B$3*'Molar Masses'!B$4</f>
        <v>1.3187640834128496E-2</v>
      </c>
      <c r="AO141">
        <f>L141/'Molar Masses'!C$3*'Molar Masses'!C$4</f>
        <v>0.40127157332698171</v>
      </c>
      <c r="AP141">
        <f>M141/'Molar Masses'!D$3*'Molar Masses'!D$4</f>
        <v>0.84531366763031279</v>
      </c>
      <c r="AQ141">
        <f>N141/'Molar Masses'!E$3*'Molar Masses'!E$4</f>
        <v>0.40228033823471726</v>
      </c>
      <c r="AR141">
        <f>O141/'Molar Masses'!F$3*'Molar Masses'!F$4</f>
        <v>1.6070425685900384E-2</v>
      </c>
      <c r="AS141">
        <f>P141/'Molar Masses'!G$3*'Molar Masses'!G$4</f>
        <v>3.7342956640833778E-2</v>
      </c>
      <c r="AT141">
        <f>Q141/'Molar Masses'!H$3*'Molar Masses'!H$4</f>
        <v>1.0639517601596671E-4</v>
      </c>
      <c r="AU141">
        <f>R141/'Molar Masses'!I$3*'Molar Masses'!I$4</f>
        <v>0.11375743811768545</v>
      </c>
      <c r="AV141">
        <f>S141/'Molar Masses'!J$3*'Molar Masses'!J$4</f>
        <v>2.0029589967591942E-4</v>
      </c>
      <c r="AW141">
        <f>T141/'Molar Masses'!K$3*'Molar Masses'!K$4</f>
        <v>9.7755615656224173E-3</v>
      </c>
      <c r="AX141">
        <f>U141/'Molar Masses'!L$3*'Molar Masses'!L$4</f>
        <v>8.9312548810641492E-4</v>
      </c>
      <c r="AY141">
        <f>V141/'Molar Masses'!M$3*'Molar Masses'!M$4</f>
        <v>7.5756967204335622E-4</v>
      </c>
      <c r="AZ141">
        <f t="shared" si="63"/>
        <v>1.8409569882720238</v>
      </c>
      <c r="BC141">
        <f t="shared" si="64"/>
        <v>7.1634703679344528E-3</v>
      </c>
      <c r="BD141">
        <f t="shared" si="65"/>
        <v>0.21796901061964896</v>
      </c>
      <c r="BE141">
        <f t="shared" si="66"/>
        <v>0.45917078618102258</v>
      </c>
      <c r="BF141">
        <f t="shared" si="67"/>
        <v>0.21851696742372528</v>
      </c>
      <c r="BG141">
        <f t="shared" si="68"/>
        <v>8.7293868288495745E-3</v>
      </c>
      <c r="BH141">
        <f t="shared" si="69"/>
        <v>2.0284535097088267E-2</v>
      </c>
      <c r="BI141">
        <f t="shared" si="70"/>
        <v>5.7793406741040887E-5</v>
      </c>
      <c r="BJ141">
        <f t="shared" si="71"/>
        <v>6.1792556177242094E-2</v>
      </c>
      <c r="BK141">
        <f t="shared" si="72"/>
        <v>1.0879988014490388E-4</v>
      </c>
      <c r="BL141">
        <f t="shared" si="73"/>
        <v>5.3100434327898374E-3</v>
      </c>
      <c r="BM141">
        <f t="shared" si="74"/>
        <v>4.851419635527328E-4</v>
      </c>
      <c r="BN141">
        <f t="shared" si="75"/>
        <v>4.1150862126031163E-4</v>
      </c>
      <c r="BO141">
        <f t="shared" si="76"/>
        <v>1.0000000000000002</v>
      </c>
      <c r="BP141" s="68">
        <f>(1.5-SUMPRODUCT(BC141:BN141,'Molar Masses'!$B$6:$M$6)) * 2</f>
        <v>7.4112619005242131E-3</v>
      </c>
      <c r="BQ141">
        <f t="shared" si="52"/>
        <v>0.9148615604604482</v>
      </c>
      <c r="BR141">
        <f t="shared" si="53"/>
        <v>0.45917078618102258</v>
      </c>
      <c r="BS141">
        <f t="shared" si="54"/>
        <v>1.7639806057439197E-2</v>
      </c>
      <c r="BT141">
        <f t="shared" si="55"/>
        <v>8.7293868288495745E-3</v>
      </c>
      <c r="BU141">
        <f t="shared" si="56"/>
        <v>1.0620086865579675E-2</v>
      </c>
      <c r="BV141">
        <f t="shared" si="57"/>
        <v>7.4551102137412825E-2</v>
      </c>
      <c r="BW141">
        <f t="shared" si="58"/>
        <v>5.4629085809307643E-2</v>
      </c>
      <c r="BY141">
        <f t="shared" si="59"/>
        <v>2.0963342358264678E-2</v>
      </c>
      <c r="BZ141">
        <f t="shared" si="60"/>
        <v>1.2064738335726859</v>
      </c>
      <c r="CB141">
        <f t="shared" si="61"/>
        <v>3.2782215735420672E-2</v>
      </c>
      <c r="CC141">
        <f t="shared" si="62"/>
        <v>0.11592772351716897</v>
      </c>
    </row>
    <row r="142" spans="1:81" x14ac:dyDescent="0.2">
      <c r="A142" s="29" t="s">
        <v>326</v>
      </c>
      <c r="B142" t="s">
        <v>327</v>
      </c>
      <c r="C142" t="s">
        <v>185</v>
      </c>
      <c r="D142" t="s">
        <v>171</v>
      </c>
      <c r="E142" t="s">
        <v>186</v>
      </c>
      <c r="F142" t="s">
        <v>328</v>
      </c>
      <c r="I142" t="s">
        <v>1614</v>
      </c>
      <c r="J142" s="28">
        <v>44470</v>
      </c>
      <c r="K142">
        <v>0.34006599999999998</v>
      </c>
      <c r="L142">
        <v>17.697749999999999</v>
      </c>
      <c r="M142">
        <v>51.881999999999998</v>
      </c>
      <c r="N142">
        <v>21.994800000000001</v>
      </c>
      <c r="O142">
        <v>0.68724499999999999</v>
      </c>
      <c r="P142">
        <v>2.6032150000000001</v>
      </c>
      <c r="Q142">
        <v>2.8700000000000002E-3</v>
      </c>
      <c r="R142">
        <v>4.8191810000000004</v>
      </c>
      <c r="S142">
        <v>8.9219999999999994E-3</v>
      </c>
      <c r="T142">
        <v>0.65137400000000001</v>
      </c>
      <c r="U142">
        <v>6.5121999999999999E-2</v>
      </c>
      <c r="V142">
        <v>5.3614000000000002E-2</v>
      </c>
      <c r="W142">
        <v>100.8062</v>
      </c>
      <c r="X142">
        <v>92.377323893980446</v>
      </c>
      <c r="Y142">
        <v>8.7313654977111632</v>
      </c>
      <c r="Z142">
        <v>5155</v>
      </c>
      <c r="AA142">
        <v>5322</v>
      </c>
      <c r="AB142">
        <v>30</v>
      </c>
      <c r="AC142">
        <v>25850.02441786397</v>
      </c>
      <c r="AD142">
        <v>6828.7307589514503</v>
      </c>
      <c r="AE142">
        <v>2728.079018600336</v>
      </c>
      <c r="AF142">
        <v>27.751961804378695</v>
      </c>
      <c r="AG142">
        <v>11.086913131591766</v>
      </c>
      <c r="AH142">
        <v>5.8840868684082341</v>
      </c>
      <c r="AI142" s="30">
        <v>26.649805247629097</v>
      </c>
      <c r="AK142">
        <f t="shared" si="51"/>
        <v>873.13654977111628</v>
      </c>
      <c r="AN142">
        <f>K142/'Molar Masses'!B$3*'Molar Masses'!B$4</f>
        <v>1.0973598451344924E-2</v>
      </c>
      <c r="AO142">
        <f>L142/'Molar Masses'!C$3*'Molar Masses'!C$4</f>
        <v>0.43910218239199689</v>
      </c>
      <c r="AP142">
        <f>M142/'Molar Masses'!D$3*'Molar Masses'!D$4</f>
        <v>0.86348680104453246</v>
      </c>
      <c r="AQ142">
        <f>N142/'Molar Masses'!E$3*'Molar Masses'!E$4</f>
        <v>0.39220819052985589</v>
      </c>
      <c r="AR142">
        <f>O142/'Molar Masses'!F$3*'Molar Masses'!F$4</f>
        <v>9.0432923218632805E-3</v>
      </c>
      <c r="AS142">
        <f>P142/'Molar Masses'!G$3*'Molar Masses'!G$4</f>
        <v>3.6233061085872084E-2</v>
      </c>
      <c r="AT142">
        <f>Q142/'Molar Masses'!H$3*'Molar Masses'!H$4</f>
        <v>6.0936770138859404E-5</v>
      </c>
      <c r="AU142">
        <f>R142/'Molar Masses'!I$3*'Molar Masses'!I$4</f>
        <v>9.4529629286725314E-2</v>
      </c>
      <c r="AV142">
        <f>S142/'Molar Masses'!J$3*'Molar Masses'!J$4</f>
        <v>1.2571509088347188E-4</v>
      </c>
      <c r="AW142">
        <f>T142/'Molar Masses'!K$3*'Molar Masses'!K$4</f>
        <v>8.1558360253424483E-3</v>
      </c>
      <c r="AX142">
        <f>U142/'Molar Masses'!L$3*'Molar Masses'!L$4</f>
        <v>9.1802067738597692E-4</v>
      </c>
      <c r="AY142">
        <f>V142/'Molar Masses'!M$3*'Molar Masses'!M$4</f>
        <v>7.1779341516183621E-4</v>
      </c>
      <c r="AZ142">
        <f t="shared" si="63"/>
        <v>1.8555550570911035</v>
      </c>
      <c r="BC142">
        <f t="shared" si="64"/>
        <v>5.9139169217365594E-3</v>
      </c>
      <c r="BD142">
        <f t="shared" si="65"/>
        <v>0.23664195827224005</v>
      </c>
      <c r="BE142">
        <f t="shared" si="66"/>
        <v>0.46535229323682487</v>
      </c>
      <c r="BF142">
        <f t="shared" si="67"/>
        <v>0.21136974030008499</v>
      </c>
      <c r="BG142">
        <f t="shared" si="68"/>
        <v>4.8736319018419056E-3</v>
      </c>
      <c r="BH142">
        <f t="shared" si="69"/>
        <v>1.9526804633150329E-2</v>
      </c>
      <c r="BI142">
        <f t="shared" si="70"/>
        <v>3.2840184345911085E-5</v>
      </c>
      <c r="BJ142">
        <f t="shared" si="71"/>
        <v>5.0944125276948936E-2</v>
      </c>
      <c r="BK142">
        <f t="shared" si="72"/>
        <v>6.7750665981612828E-5</v>
      </c>
      <c r="BL142">
        <f t="shared" si="73"/>
        <v>4.3953619129620987E-3</v>
      </c>
      <c r="BM142">
        <f t="shared" si="74"/>
        <v>4.9474181532782417E-4</v>
      </c>
      <c r="BN142">
        <f t="shared" si="75"/>
        <v>3.8683487855493699E-4</v>
      </c>
      <c r="BO142">
        <f t="shared" si="76"/>
        <v>1</v>
      </c>
      <c r="BP142" s="68">
        <f>(1.5-SUMPRODUCT(BC142:BN142,'Molar Masses'!$B$6:$M$6)) * 2</f>
        <v>1.0430437629772804E-2</v>
      </c>
      <c r="BQ142">
        <f t="shared" si="52"/>
        <v>0.92377367009278155</v>
      </c>
      <c r="BR142">
        <f t="shared" si="53"/>
        <v>0.46535229323682487</v>
      </c>
      <c r="BS142">
        <f t="shared" si="54"/>
        <v>1.5682926313723138E-2</v>
      </c>
      <c r="BT142">
        <f t="shared" si="55"/>
        <v>4.8736319018419056E-3</v>
      </c>
      <c r="BU142">
        <f t="shared" si="56"/>
        <v>8.7907238259241974E-3</v>
      </c>
      <c r="BV142">
        <f t="shared" si="57"/>
        <v>5.9323442970369823E-2</v>
      </c>
      <c r="BW142">
        <f t="shared" si="58"/>
        <v>4.5030208355212376E-2</v>
      </c>
      <c r="BY142">
        <f t="shared" si="59"/>
        <v>1.6296418513773801E-2</v>
      </c>
      <c r="BZ142">
        <f t="shared" si="60"/>
        <v>1.1644805489910401</v>
      </c>
      <c r="CB142">
        <f t="shared" si="61"/>
        <v>2.7979013993869119E-2</v>
      </c>
      <c r="CC142">
        <f t="shared" si="62"/>
        <v>0.11608633752344498</v>
      </c>
    </row>
    <row r="143" spans="1:81" x14ac:dyDescent="0.2">
      <c r="A143" s="29" t="s">
        <v>181</v>
      </c>
      <c r="B143" t="s">
        <v>329</v>
      </c>
      <c r="C143" t="s">
        <v>185</v>
      </c>
      <c r="D143" t="s">
        <v>171</v>
      </c>
      <c r="E143" t="s">
        <v>195</v>
      </c>
      <c r="F143" t="s">
        <v>330</v>
      </c>
      <c r="G143" t="s">
        <v>252</v>
      </c>
      <c r="I143" t="s">
        <v>1614</v>
      </c>
      <c r="J143" s="28">
        <v>44470</v>
      </c>
      <c r="K143">
        <v>0.85812900000000003</v>
      </c>
      <c r="L143">
        <v>17.63428</v>
      </c>
      <c r="M143">
        <v>51.446089999999998</v>
      </c>
      <c r="N143">
        <v>19.149750000000001</v>
      </c>
      <c r="O143">
        <v>1.36178</v>
      </c>
      <c r="P143">
        <v>3.608622</v>
      </c>
      <c r="Q143">
        <v>4.3779999999999999E-3</v>
      </c>
      <c r="R143">
        <v>5.5487690000000001</v>
      </c>
      <c r="S143">
        <v>1.2383E-2</v>
      </c>
      <c r="T143">
        <v>0.42311399999999999</v>
      </c>
      <c r="U143">
        <v>0.107196</v>
      </c>
      <c r="V143">
        <v>5.9096000000000003E-2</v>
      </c>
      <c r="W143">
        <v>100.2136</v>
      </c>
      <c r="X143">
        <v>89.702366605035138</v>
      </c>
      <c r="Y143">
        <v>14.136459020063482</v>
      </c>
      <c r="Z143">
        <v>8064</v>
      </c>
      <c r="AA143">
        <v>13901</v>
      </c>
      <c r="AB143">
        <v>-18</v>
      </c>
      <c r="AC143">
        <v>26735.05480453913</v>
      </c>
      <c r="AD143">
        <v>7587.9316268992188</v>
      </c>
      <c r="AE143">
        <v>556.41310374527438</v>
      </c>
      <c r="AF143">
        <v>30.837354131718424</v>
      </c>
      <c r="AG143">
        <v>2.2612628536207948</v>
      </c>
      <c r="AH143">
        <v>14.709737146379204</v>
      </c>
      <c r="AI143" s="30">
        <v>27.171429403119316</v>
      </c>
      <c r="AK143">
        <f t="shared" si="51"/>
        <v>1413.6459020063483</v>
      </c>
      <c r="AN143">
        <f>K143/'Molar Masses'!B$3*'Molar Masses'!B$4</f>
        <v>2.7690986648045288E-2</v>
      </c>
      <c r="AO143">
        <f>L143/'Molar Masses'!C$3*'Molar Masses'!C$4</f>
        <v>0.43752741636148906</v>
      </c>
      <c r="AP143">
        <f>M143/'Molar Masses'!D$3*'Molar Masses'!D$4</f>
        <v>0.85623182761553351</v>
      </c>
      <c r="AQ143">
        <f>N143/'Molar Masses'!E$3*'Molar Masses'!E$4</f>
        <v>0.34147565772814975</v>
      </c>
      <c r="AR143">
        <f>O143/'Molar Masses'!F$3*'Molar Masses'!F$4</f>
        <v>1.7919336798473583E-2</v>
      </c>
      <c r="AS143">
        <f>P143/'Molar Masses'!G$3*'Molar Masses'!G$4</f>
        <v>5.0226900721539285E-2</v>
      </c>
      <c r="AT143">
        <f>Q143/'Molar Masses'!H$3*'Molar Masses'!H$4</f>
        <v>9.2955114866873331E-5</v>
      </c>
      <c r="AU143">
        <f>R143/'Molar Masses'!I$3*'Molar Masses'!I$4</f>
        <v>0.10884070894363036</v>
      </c>
      <c r="AV143">
        <f>S143/'Molar Masses'!J$3*'Molar Masses'!J$4</f>
        <v>1.7448217556714104E-4</v>
      </c>
      <c r="AW143">
        <f>T143/'Molar Masses'!K$3*'Molar Masses'!K$4</f>
        <v>5.2977988130117944E-3</v>
      </c>
      <c r="AX143">
        <f>U143/'Molar Masses'!L$3*'Molar Masses'!L$4</f>
        <v>1.5111351698821778E-3</v>
      </c>
      <c r="AY143">
        <f>V143/'Molar Masses'!M$3*'Molar Masses'!M$4</f>
        <v>7.9118737013473856E-4</v>
      </c>
      <c r="AZ143">
        <f t="shared" si="63"/>
        <v>1.8477803934603236</v>
      </c>
      <c r="BC143">
        <f t="shared" si="64"/>
        <v>1.4986081000777694E-2</v>
      </c>
      <c r="BD143">
        <f t="shared" si="65"/>
        <v>0.23678539825944087</v>
      </c>
      <c r="BE143">
        <f t="shared" si="66"/>
        <v>0.46338397714680529</v>
      </c>
      <c r="BF143">
        <f t="shared" si="67"/>
        <v>0.184803161098961</v>
      </c>
      <c r="BG143">
        <f t="shared" si="68"/>
        <v>9.6977632525454948E-3</v>
      </c>
      <c r="BH143">
        <f t="shared" si="69"/>
        <v>2.7182289031371182E-2</v>
      </c>
      <c r="BI143">
        <f t="shared" si="70"/>
        <v>5.0306364974896736E-5</v>
      </c>
      <c r="BJ143">
        <f t="shared" si="71"/>
        <v>5.8903487302300696E-2</v>
      </c>
      <c r="BK143">
        <f t="shared" si="72"/>
        <v>9.4427982992280628E-5</v>
      </c>
      <c r="BL143">
        <f t="shared" si="73"/>
        <v>2.8671149622334982E-3</v>
      </c>
      <c r="BM143">
        <f t="shared" si="74"/>
        <v>8.1781102084987867E-4</v>
      </c>
      <c r="BN143">
        <f t="shared" si="75"/>
        <v>4.2818257674716867E-4</v>
      </c>
      <c r="BO143">
        <f t="shared" si="76"/>
        <v>0.99999999999999989</v>
      </c>
      <c r="BP143" s="68">
        <f>(1.5-SUMPRODUCT(BC143:BN143,'Molar Masses'!$B$6:$M$6)) * 2</f>
        <v>1.3649668643852308E-2</v>
      </c>
      <c r="BQ143">
        <f t="shared" si="52"/>
        <v>0.8970241800791906</v>
      </c>
      <c r="BR143">
        <f t="shared" si="53"/>
        <v>0.46338397714680529</v>
      </c>
      <c r="BS143">
        <f t="shared" si="54"/>
        <v>1.4242706562255255E-2</v>
      </c>
      <c r="BT143">
        <f t="shared" si="55"/>
        <v>9.6977632525454948E-3</v>
      </c>
      <c r="BU143">
        <f t="shared" si="56"/>
        <v>5.7342299244669964E-3</v>
      </c>
      <c r="BV143">
        <f t="shared" si="57"/>
        <v>6.0184925507607352E-2</v>
      </c>
      <c r="BW143">
        <f t="shared" si="58"/>
        <v>4.3917406301523E-2</v>
      </c>
      <c r="BY143">
        <f t="shared" si="59"/>
        <v>2.2287464449105988E-2</v>
      </c>
      <c r="BZ143">
        <f t="shared" si="60"/>
        <v>1.0217548784290162</v>
      </c>
      <c r="CB143">
        <f t="shared" si="61"/>
        <v>8.1092124786505876E-2</v>
      </c>
      <c r="CC143">
        <f t="shared" si="62"/>
        <v>0.25441755127106636</v>
      </c>
    </row>
    <row r="144" spans="1:81" x14ac:dyDescent="0.2">
      <c r="A144" s="29" t="s">
        <v>331</v>
      </c>
      <c r="B144" t="s">
        <v>332</v>
      </c>
      <c r="C144" t="s">
        <v>185</v>
      </c>
      <c r="D144" t="s">
        <v>171</v>
      </c>
      <c r="E144" t="s">
        <v>186</v>
      </c>
      <c r="F144" t="s">
        <v>333</v>
      </c>
      <c r="I144" t="s">
        <v>1614</v>
      </c>
      <c r="J144" s="28">
        <v>44470</v>
      </c>
      <c r="K144">
        <v>0.380025</v>
      </c>
      <c r="L144">
        <v>15.923349999999999</v>
      </c>
      <c r="M144">
        <v>49.986609999999999</v>
      </c>
      <c r="N144">
        <v>22.214870000000001</v>
      </c>
      <c r="O144">
        <v>1.5273129999999999</v>
      </c>
      <c r="P144">
        <v>2.7982469999999999</v>
      </c>
      <c r="Q144">
        <v>9.4900000000000002E-3</v>
      </c>
      <c r="R144">
        <v>6.4361370000000004</v>
      </c>
      <c r="S144">
        <v>1.0149E-2</v>
      </c>
      <c r="T144">
        <v>0.79816100000000001</v>
      </c>
      <c r="U144">
        <v>6.8337999999999996E-2</v>
      </c>
      <c r="V144">
        <v>5.4859999999999999E-2</v>
      </c>
      <c r="W144">
        <v>100.2076</v>
      </c>
      <c r="X144">
        <v>91.026353275227237</v>
      </c>
      <c r="Y144">
        <v>13.733101433908661</v>
      </c>
      <c r="Z144">
        <v>7152</v>
      </c>
      <c r="AA144">
        <v>5010</v>
      </c>
      <c r="AB144">
        <v>30</v>
      </c>
      <c r="AC144">
        <v>27920.631891853631</v>
      </c>
      <c r="AD144">
        <v>7329.1710488153776</v>
      </c>
      <c r="AE144">
        <v>2805.8643749324851</v>
      </c>
      <c r="AF144">
        <v>29.785751142385696</v>
      </c>
      <c r="AG144">
        <v>11.403032819725619</v>
      </c>
      <c r="AH144">
        <v>5.5679671802743815</v>
      </c>
      <c r="AI144" s="30">
        <v>28.733571612517643</v>
      </c>
      <c r="AK144">
        <f t="shared" si="51"/>
        <v>1373.3101433908662</v>
      </c>
      <c r="AN144">
        <f>K144/'Molar Masses'!B$3*'Molar Masses'!B$4</f>
        <v>1.2263036444314795E-2</v>
      </c>
      <c r="AO144">
        <f>L144/'Molar Masses'!C$3*'Molar Masses'!C$4</f>
        <v>0.395077212413533</v>
      </c>
      <c r="AP144">
        <f>M144/'Molar Masses'!D$3*'Molar Masses'!D$4</f>
        <v>0.83194128915540333</v>
      </c>
      <c r="AQ144">
        <f>N144/'Molar Masses'!E$3*'Molar Masses'!E$4</f>
        <v>0.39613244792205338</v>
      </c>
      <c r="AR144">
        <f>O144/'Molar Masses'!F$3*'Molar Masses'!F$4</f>
        <v>2.009754589117705E-2</v>
      </c>
      <c r="AS144">
        <f>P144/'Molar Masses'!G$3*'Molar Masses'!G$4</f>
        <v>3.8947629943880277E-2</v>
      </c>
      <c r="AT144">
        <f>Q144/'Molar Masses'!H$3*'Molar Masses'!H$4</f>
        <v>2.0149475561594973E-4</v>
      </c>
      <c r="AU144">
        <f>R144/'Molar Masses'!I$3*'Molar Masses'!I$4</f>
        <v>0.12624668893917379</v>
      </c>
      <c r="AV144">
        <f>S144/'Molar Masses'!J$3*'Molar Masses'!J$4</f>
        <v>1.4300408623361984E-4</v>
      </c>
      <c r="AW144">
        <f>T144/'Molar Masses'!K$3*'Molar Masses'!K$4</f>
        <v>9.9937520346580523E-3</v>
      </c>
      <c r="AX144">
        <f>U144/'Molar Masses'!L$3*'Molar Masses'!L$4</f>
        <v>9.6335642411478285E-4</v>
      </c>
      <c r="AY144">
        <f>V144/'Molar Masses'!M$3*'Molar Masses'!M$4</f>
        <v>7.3447507658033968E-4</v>
      </c>
      <c r="AZ144">
        <f t="shared" si="63"/>
        <v>1.8327419330867381</v>
      </c>
      <c r="BC144">
        <f t="shared" si="64"/>
        <v>6.6910873936633078E-3</v>
      </c>
      <c r="BD144">
        <f t="shared" si="65"/>
        <v>0.215566199081906</v>
      </c>
      <c r="BE144">
        <f t="shared" si="66"/>
        <v>0.45393258818181365</v>
      </c>
      <c r="BF144">
        <f t="shared" si="67"/>
        <v>0.21614196781915704</v>
      </c>
      <c r="BG144">
        <f t="shared" si="68"/>
        <v>1.0965835139335951E-2</v>
      </c>
      <c r="BH144">
        <f t="shared" si="69"/>
        <v>2.1251016982125767E-2</v>
      </c>
      <c r="BI144">
        <f t="shared" si="70"/>
        <v>1.0994169554280264E-4</v>
      </c>
      <c r="BJ144">
        <f t="shared" si="71"/>
        <v>6.8884051082165595E-2</v>
      </c>
      <c r="BK144">
        <f t="shared" si="72"/>
        <v>7.8027399085461906E-5</v>
      </c>
      <c r="BL144">
        <f t="shared" si="73"/>
        <v>5.4528964794439928E-3</v>
      </c>
      <c r="BM144">
        <f t="shared" si="74"/>
        <v>5.2563670133976806E-4</v>
      </c>
      <c r="BN144">
        <f t="shared" si="75"/>
        <v>4.0075204442085479E-4</v>
      </c>
      <c r="BO144">
        <f t="shared" si="76"/>
        <v>1</v>
      </c>
      <c r="BP144" s="68">
        <f>(1.5-SUMPRODUCT(BC144:BN144,'Molar Masses'!$B$6:$M$6)) * 2</f>
        <v>7.946091347931894E-3</v>
      </c>
      <c r="BQ144">
        <f t="shared" si="52"/>
        <v>0.9102640537063833</v>
      </c>
      <c r="BR144">
        <f t="shared" si="53"/>
        <v>0.45393258818181365</v>
      </c>
      <c r="BS144">
        <f t="shared" si="54"/>
        <v>2.0160667795139177E-2</v>
      </c>
      <c r="BT144">
        <f t="shared" si="55"/>
        <v>1.0965835139335951E-2</v>
      </c>
      <c r="BU144">
        <f t="shared" si="56"/>
        <v>1.0905792958887986E-2</v>
      </c>
      <c r="BV144">
        <f t="shared" si="57"/>
        <v>8.474853208960656E-2</v>
      </c>
      <c r="BW144">
        <f t="shared" si="58"/>
        <v>6.2192963688502287E-2</v>
      </c>
      <c r="BY144">
        <f t="shared" si="59"/>
        <v>2.2816639263979241E-2</v>
      </c>
      <c r="BZ144">
        <f t="shared" si="60"/>
        <v>1.2303070269272876</v>
      </c>
      <c r="CB144">
        <f t="shared" si="61"/>
        <v>3.0956909762483734E-2</v>
      </c>
      <c r="CC144">
        <f t="shared" si="62"/>
        <v>9.7135509432830988E-2</v>
      </c>
    </row>
    <row r="145" spans="1:81" x14ac:dyDescent="0.2">
      <c r="A145" s="29" t="s">
        <v>334</v>
      </c>
      <c r="B145" t="s">
        <v>335</v>
      </c>
      <c r="C145" t="s">
        <v>185</v>
      </c>
      <c r="D145" t="s">
        <v>171</v>
      </c>
      <c r="E145" t="s">
        <v>186</v>
      </c>
      <c r="F145" t="s">
        <v>336</v>
      </c>
      <c r="G145" t="s">
        <v>250</v>
      </c>
      <c r="I145" t="s">
        <v>1614</v>
      </c>
      <c r="J145" s="28">
        <v>44470</v>
      </c>
      <c r="K145">
        <v>0.31317600000000001</v>
      </c>
      <c r="L145">
        <v>16.463750000000001</v>
      </c>
      <c r="M145">
        <v>50.828780000000002</v>
      </c>
      <c r="N145">
        <v>22.61393</v>
      </c>
      <c r="O145">
        <v>1.2725010000000001</v>
      </c>
      <c r="P145">
        <v>2.8211219999999999</v>
      </c>
      <c r="Q145">
        <v>1.2848E-2</v>
      </c>
      <c r="R145">
        <v>5.5965879999999997</v>
      </c>
      <c r="S145">
        <v>2.2629999999999998E-3</v>
      </c>
      <c r="T145">
        <v>0.69338999999999995</v>
      </c>
      <c r="U145">
        <v>6.7888000000000004E-2</v>
      </c>
      <c r="V145">
        <v>4.6399999999999997E-2</v>
      </c>
      <c r="W145">
        <v>100.73260000000001</v>
      </c>
      <c r="X145">
        <v>91.23034222814114</v>
      </c>
      <c r="Y145">
        <v>13.234414933618824</v>
      </c>
      <c r="Z145">
        <v>7634</v>
      </c>
      <c r="AA145">
        <v>4890</v>
      </c>
      <c r="AB145">
        <v>30</v>
      </c>
      <c r="AC145">
        <v>28430.942458772741</v>
      </c>
      <c r="AD145">
        <v>7449.8088347865814</v>
      </c>
      <c r="AE145">
        <v>2835.9441931737551</v>
      </c>
      <c r="AF145">
        <v>30.276023104572666</v>
      </c>
      <c r="AG145">
        <v>11.52527720105814</v>
      </c>
      <c r="AH145">
        <v>5.4457227989418602</v>
      </c>
      <c r="AI145" s="30">
        <v>29.243169832958376</v>
      </c>
      <c r="AK145">
        <f t="shared" si="51"/>
        <v>1323.4414933618825</v>
      </c>
      <c r="AN145">
        <f>K145/'Molar Masses'!B$3*'Molar Masses'!B$4</f>
        <v>1.0105884353620762E-2</v>
      </c>
      <c r="AO145">
        <f>L145/'Molar Masses'!C$3*'Molar Masses'!C$4</f>
        <v>0.40848517779696508</v>
      </c>
      <c r="AP145">
        <f>M145/'Molar Masses'!D$3*'Molar Masses'!D$4</f>
        <v>0.84595776267677247</v>
      </c>
      <c r="AQ145">
        <f>N145/'Molar Masses'!E$3*'Molar Masses'!E$4</f>
        <v>0.40324842990474219</v>
      </c>
      <c r="AR145">
        <f>O145/'Molar Masses'!F$3*'Molar Masses'!F$4</f>
        <v>1.674453582472531E-2</v>
      </c>
      <c r="AS145">
        <f>P145/'Molar Masses'!G$3*'Molar Masses'!G$4</f>
        <v>3.926601750400855E-2</v>
      </c>
      <c r="AT145">
        <f>Q145/'Molar Masses'!H$3*'Molar Masses'!H$4</f>
        <v>2.7279289991082424E-4</v>
      </c>
      <c r="AU145">
        <f>R145/'Molar Masses'!I$3*'Molar Masses'!I$4</f>
        <v>0.10977869246051049</v>
      </c>
      <c r="AV145">
        <f>S145/'Molar Masses'!J$3*'Molar Masses'!J$4</f>
        <v>3.1886712695505143E-5</v>
      </c>
      <c r="AW145">
        <f>T145/'Molar Masses'!K$3*'Molar Masses'!K$4</f>
        <v>8.681917211328976E-3</v>
      </c>
      <c r="AX145">
        <f>U145/'Molar Masses'!L$3*'Molar Masses'!L$4</f>
        <v>9.5701280283743144E-4</v>
      </c>
      <c r="AY145">
        <f>V145/'Molar Masses'!M$3*'Molar Masses'!M$4</f>
        <v>6.2121114752693694E-4</v>
      </c>
      <c r="AZ145">
        <f t="shared" si="63"/>
        <v>1.8441513212956446</v>
      </c>
      <c r="BC145">
        <f t="shared" si="64"/>
        <v>5.4799648146664423E-3</v>
      </c>
      <c r="BD145">
        <f t="shared" si="65"/>
        <v>0.221503069232939</v>
      </c>
      <c r="BE145">
        <f t="shared" si="66"/>
        <v>0.45872470057523712</v>
      </c>
      <c r="BF145">
        <f t="shared" si="67"/>
        <v>0.2186634172847769</v>
      </c>
      <c r="BG145">
        <f t="shared" si="68"/>
        <v>9.0798057791489188E-3</v>
      </c>
      <c r="BH145">
        <f t="shared" si="69"/>
        <v>2.1292188472050895E-2</v>
      </c>
      <c r="BI145">
        <f t="shared" si="70"/>
        <v>1.4792327330230594E-4</v>
      </c>
      <c r="BJ145">
        <f t="shared" si="71"/>
        <v>5.952802852608826E-2</v>
      </c>
      <c r="BK145">
        <f t="shared" si="72"/>
        <v>1.7290724642434717E-5</v>
      </c>
      <c r="BL145">
        <f t="shared" si="73"/>
        <v>4.7078117240559872E-3</v>
      </c>
      <c r="BM145">
        <f t="shared" si="74"/>
        <v>5.1894483483332771E-4</v>
      </c>
      <c r="BN145">
        <f t="shared" si="75"/>
        <v>3.3685475825839112E-4</v>
      </c>
      <c r="BO145">
        <f t="shared" si="76"/>
        <v>1</v>
      </c>
      <c r="BP145" s="68">
        <f>(1.5-SUMPRODUCT(BC145:BN145,'Molar Masses'!$B$6:$M$6)) * 2</f>
        <v>1.0103157010218133E-2</v>
      </c>
      <c r="BQ145">
        <f t="shared" si="52"/>
        <v>0.91230393594457226</v>
      </c>
      <c r="BR145">
        <f t="shared" si="53"/>
        <v>0.45872470057523712</v>
      </c>
      <c r="BS145">
        <f t="shared" si="54"/>
        <v>1.7776317242080463E-2</v>
      </c>
      <c r="BT145">
        <f t="shared" si="55"/>
        <v>9.0798057791489188E-3</v>
      </c>
      <c r="BU145">
        <f t="shared" si="56"/>
        <v>9.4156234481119743E-3</v>
      </c>
      <c r="BV145">
        <f t="shared" si="57"/>
        <v>7.3276781451473316E-2</v>
      </c>
      <c r="BW145">
        <f t="shared" si="58"/>
        <v>5.4048063711421818E-2</v>
      </c>
      <c r="BY145">
        <f t="shared" si="59"/>
        <v>1.8252729101325381E-2</v>
      </c>
      <c r="BZ145">
        <f t="shared" si="60"/>
        <v>1.2309626786877319</v>
      </c>
      <c r="CB145">
        <f t="shared" si="61"/>
        <v>2.5061187109911464E-2</v>
      </c>
      <c r="CC145">
        <f t="shared" si="62"/>
        <v>9.2056883964582142E-2</v>
      </c>
    </row>
    <row r="146" spans="1:81" x14ac:dyDescent="0.2">
      <c r="A146" s="29" t="s">
        <v>182</v>
      </c>
      <c r="B146" t="s">
        <v>337</v>
      </c>
      <c r="C146" t="s">
        <v>185</v>
      </c>
      <c r="D146" t="s">
        <v>171</v>
      </c>
      <c r="E146" t="s">
        <v>199</v>
      </c>
      <c r="F146" t="s">
        <v>338</v>
      </c>
      <c r="H146" t="s">
        <v>339</v>
      </c>
      <c r="I146" t="s">
        <v>1614</v>
      </c>
      <c r="J146" s="28">
        <v>44470</v>
      </c>
      <c r="K146">
        <v>0.37142700000000001</v>
      </c>
      <c r="L146">
        <v>15.719200000000001</v>
      </c>
      <c r="M146">
        <v>48.616019999999999</v>
      </c>
      <c r="N146">
        <v>22.404990000000002</v>
      </c>
      <c r="O146">
        <v>1.5149710000000001</v>
      </c>
      <c r="P146">
        <v>2.6851500000000001</v>
      </c>
      <c r="Q146">
        <v>8.5070000000000007E-3</v>
      </c>
      <c r="R146">
        <v>6.3080299999999996</v>
      </c>
      <c r="S146">
        <v>1.2248999999999999E-2</v>
      </c>
      <c r="T146">
        <v>0.77417800000000003</v>
      </c>
      <c r="U146">
        <v>7.1070999999999995E-2</v>
      </c>
      <c r="V146">
        <v>5.8622E-2</v>
      </c>
      <c r="W146">
        <v>98.544430000000006</v>
      </c>
      <c r="X146">
        <v>91.2552743602741</v>
      </c>
      <c r="Y146">
        <v>13.8757930089835</v>
      </c>
      <c r="Z146">
        <v>10288</v>
      </c>
      <c r="AA146">
        <v>13026</v>
      </c>
      <c r="AB146">
        <v>-21</v>
      </c>
      <c r="AC146">
        <v>29165.48602165758</v>
      </c>
      <c r="AD146">
        <v>8143.4926148240393</v>
      </c>
      <c r="AE146">
        <v>776.47762987663782</v>
      </c>
      <c r="AF146">
        <v>33.095153986644895</v>
      </c>
      <c r="AG146">
        <v>3.1556050878186559</v>
      </c>
      <c r="AH146">
        <v>13.815394912181343</v>
      </c>
      <c r="AI146" s="30">
        <v>29.702377579528243</v>
      </c>
      <c r="AK146">
        <f t="shared" si="51"/>
        <v>1387.5793008983501</v>
      </c>
      <c r="AN146">
        <f>K146/'Molar Masses'!B$3*'Molar Masses'!B$4</f>
        <v>1.1985587362416976E-2</v>
      </c>
      <c r="AO146">
        <f>L146/'Molar Masses'!C$3*'Molar Masses'!C$4</f>
        <v>0.39001200861444407</v>
      </c>
      <c r="AP146">
        <f>M146/'Molar Masses'!D$3*'Molar Masses'!D$4</f>
        <v>0.80913017210818794</v>
      </c>
      <c r="AQ146">
        <f>N146/'Molar Masses'!E$3*'Molar Masses'!E$4</f>
        <v>0.39952264111242275</v>
      </c>
      <c r="AR146">
        <f>O146/'Molar Masses'!F$3*'Molar Masses'!F$4</f>
        <v>1.9935140469767746E-2</v>
      </c>
      <c r="AS146">
        <f>P146/'Molar Masses'!G$3*'Molar Masses'!G$4</f>
        <v>3.73734800908605E-2</v>
      </c>
      <c r="AT146">
        <f>Q146/'Molar Masses'!H$3*'Molar Masses'!H$4</f>
        <v>1.8062338103528813E-4</v>
      </c>
      <c r="AU146">
        <f>R146/'Molar Masses'!I$3*'Molar Masses'!I$4</f>
        <v>0.1237338330785961</v>
      </c>
      <c r="AV146">
        <f>S146/'Molar Masses'!J$3*'Molar Masses'!J$4</f>
        <v>1.7259405382556009E-4</v>
      </c>
      <c r="AW146">
        <f>T146/'Molar Masses'!K$3*'Molar Masses'!K$4</f>
        <v>9.6934615480930558E-3</v>
      </c>
      <c r="AX146">
        <f>U146/'Molar Masses'!L$3*'Molar Masses'!L$4</f>
        <v>1.0018833506725648E-3</v>
      </c>
      <c r="AY146">
        <f>V146/'Molar Masses'!M$3*'Molar Masses'!M$4</f>
        <v>7.8484137694664001E-4</v>
      </c>
      <c r="AZ146">
        <f t="shared" si="63"/>
        <v>1.8035262665472693</v>
      </c>
      <c r="BC146">
        <f t="shared" si="64"/>
        <v>6.6456405901770326E-3</v>
      </c>
      <c r="BD146">
        <f t="shared" si="65"/>
        <v>0.21624969696787175</v>
      </c>
      <c r="BE146">
        <f t="shared" si="66"/>
        <v>0.44863786412005724</v>
      </c>
      <c r="BF146">
        <f t="shared" si="67"/>
        <v>0.22152305099347525</v>
      </c>
      <c r="BG146">
        <f t="shared" si="68"/>
        <v>1.1053423972544765E-2</v>
      </c>
      <c r="BH146">
        <f t="shared" si="69"/>
        <v>2.072244845228095E-2</v>
      </c>
      <c r="BI146">
        <f t="shared" si="70"/>
        <v>1.0015012499988677E-4</v>
      </c>
      <c r="BJ146">
        <f t="shared" si="71"/>
        <v>6.8606615480835922E-2</v>
      </c>
      <c r="BK146">
        <f t="shared" si="72"/>
        <v>9.5698109324451311E-5</v>
      </c>
      <c r="BL146">
        <f t="shared" si="73"/>
        <v>5.3747271264590682E-3</v>
      </c>
      <c r="BM146">
        <f t="shared" si="74"/>
        <v>5.5551358982456277E-4</v>
      </c>
      <c r="BN146">
        <f t="shared" si="75"/>
        <v>4.3517047214907854E-4</v>
      </c>
      <c r="BO146">
        <f t="shared" si="76"/>
        <v>0.99999999999999978</v>
      </c>
      <c r="BP146" s="68">
        <f>(1.5-SUMPRODUCT(BC146:BN146,'Molar Masses'!$B$6:$M$6)) * 2</f>
        <v>1.8773474440791027E-2</v>
      </c>
      <c r="BQ146">
        <f t="shared" si="52"/>
        <v>0.91255323103253361</v>
      </c>
      <c r="BR146">
        <f t="shared" si="53"/>
        <v>0.44863786412005724</v>
      </c>
      <c r="BS146">
        <f t="shared" si="54"/>
        <v>2.0079048332597993E-2</v>
      </c>
      <c r="BT146">
        <f t="shared" si="55"/>
        <v>1.1053423972544765E-2</v>
      </c>
      <c r="BU146">
        <f t="shared" si="56"/>
        <v>1.0749454252918136E-2</v>
      </c>
      <c r="BV146">
        <f t="shared" si="57"/>
        <v>8.5382745719925615E-2</v>
      </c>
      <c r="BW146">
        <f t="shared" si="58"/>
        <v>6.1960974890658889E-2</v>
      </c>
      <c r="BY146">
        <f t="shared" si="59"/>
        <v>1.7244479600893162E-2</v>
      </c>
      <c r="BZ146">
        <f t="shared" si="60"/>
        <v>1.2445264224377286</v>
      </c>
      <c r="CB146">
        <f t="shared" si="61"/>
        <v>2.9999770048186877E-2</v>
      </c>
      <c r="CC146">
        <f t="shared" si="62"/>
        <v>9.6865885944094968E-2</v>
      </c>
    </row>
    <row r="147" spans="1:81" x14ac:dyDescent="0.2">
      <c r="A147" s="29" t="s">
        <v>340</v>
      </c>
      <c r="B147" t="s">
        <v>341</v>
      </c>
      <c r="C147" t="s">
        <v>185</v>
      </c>
      <c r="D147" t="s">
        <v>171</v>
      </c>
      <c r="E147" t="s">
        <v>195</v>
      </c>
      <c r="F147" t="s">
        <v>342</v>
      </c>
      <c r="I147" t="s">
        <v>1614</v>
      </c>
      <c r="J147" s="28">
        <v>44470</v>
      </c>
      <c r="K147">
        <v>0.71597299999999997</v>
      </c>
      <c r="L147">
        <v>15.412050000000001</v>
      </c>
      <c r="M147">
        <v>48.402720000000002</v>
      </c>
      <c r="N147">
        <v>21.79393</v>
      </c>
      <c r="O147">
        <v>1.3946050000000001</v>
      </c>
      <c r="P147">
        <v>2.90856</v>
      </c>
      <c r="Q147">
        <v>8.7410000000000005E-3</v>
      </c>
      <c r="R147">
        <v>8.4408930000000009</v>
      </c>
      <c r="S147">
        <v>1.8355E-2</v>
      </c>
      <c r="T147">
        <v>0.92083400000000004</v>
      </c>
      <c r="U147">
        <v>6.4152000000000001E-2</v>
      </c>
      <c r="V147">
        <v>6.7422999999999997E-2</v>
      </c>
      <c r="W147">
        <v>100.1482</v>
      </c>
      <c r="X147">
        <v>90.426646593251604</v>
      </c>
      <c r="Y147">
        <v>9.9777913219795789</v>
      </c>
      <c r="Z147">
        <v>10524</v>
      </c>
      <c r="AA147">
        <v>13178</v>
      </c>
      <c r="AB147">
        <v>-21</v>
      </c>
      <c r="AC147">
        <v>29365.62597022672</v>
      </c>
      <c r="AD147">
        <v>8203.2650541453513</v>
      </c>
      <c r="AE147">
        <v>737.89604558735482</v>
      </c>
      <c r="AF147">
        <v>33.338069180046709</v>
      </c>
      <c r="AG147">
        <v>2.9988095292670098</v>
      </c>
      <c r="AH147">
        <v>13.97219047073299</v>
      </c>
      <c r="AI147" s="30">
        <v>29.897404568620104</v>
      </c>
      <c r="AK147">
        <f t="shared" si="51"/>
        <v>997.77913219795789</v>
      </c>
      <c r="AN147">
        <f>K147/'Molar Masses'!B$3*'Molar Masses'!B$4</f>
        <v>2.3103751048339966E-2</v>
      </c>
      <c r="AO147">
        <f>L147/'Molar Masses'!C$3*'Molar Masses'!C$4</f>
        <v>0.38239125256795786</v>
      </c>
      <c r="AP147">
        <f>M147/'Molar Masses'!D$3*'Molar Masses'!D$4</f>
        <v>0.80558015987537512</v>
      </c>
      <c r="AQ147">
        <f>N147/'Molar Masses'!E$3*'Molar Masses'!E$4</f>
        <v>0.38862630484634286</v>
      </c>
      <c r="AR147">
        <f>O147/'Molar Masses'!F$3*'Molar Masses'!F$4</f>
        <v>1.8351273110073032E-2</v>
      </c>
      <c r="AS147">
        <f>P147/'Molar Masses'!G$3*'Molar Masses'!G$4</f>
        <v>4.0483030464991979E-2</v>
      </c>
      <c r="AT147">
        <f>Q147/'Molar Masses'!H$3*'Molar Masses'!H$4</f>
        <v>1.8559174487239375E-4</v>
      </c>
      <c r="AU147">
        <f>R147/'Molar Masses'!I$3*'Molar Masses'!I$4</f>
        <v>0.16557055776467303</v>
      </c>
      <c r="AV147">
        <f>S147/'Molar Masses'!J$3*'Molar Masses'!J$4</f>
        <v>2.5863040721431591E-4</v>
      </c>
      <c r="AW147">
        <f>T147/'Molar Masses'!K$3*'Molar Masses'!K$4</f>
        <v>1.152973730999424E-2</v>
      </c>
      <c r="AX147">
        <f>U147/'Molar Masses'!L$3*'Molar Masses'!L$4</f>
        <v>9.0434664929924132E-4</v>
      </c>
      <c r="AY147">
        <f>V147/'Molar Masses'!M$3*'Molar Masses'!M$4</f>
        <v>9.0267067240751438E-4</v>
      </c>
      <c r="AZ147">
        <f t="shared" si="63"/>
        <v>1.8378873064615417</v>
      </c>
      <c r="BC147">
        <f t="shared" si="64"/>
        <v>1.2570820293014205E-2</v>
      </c>
      <c r="BD147">
        <f t="shared" si="65"/>
        <v>0.20806022829776777</v>
      </c>
      <c r="BE147">
        <f t="shared" si="66"/>
        <v>0.43831858299644449</v>
      </c>
      <c r="BF147">
        <f t="shared" si="67"/>
        <v>0.21145273895740624</v>
      </c>
      <c r="BG147">
        <f t="shared" si="68"/>
        <v>9.9849827818901896E-3</v>
      </c>
      <c r="BH147">
        <f t="shared" si="69"/>
        <v>2.2026938388803274E-2</v>
      </c>
      <c r="BI147">
        <f t="shared" si="70"/>
        <v>1.009810254523771E-4</v>
      </c>
      <c r="BJ147">
        <f t="shared" si="71"/>
        <v>9.0087437451996807E-2</v>
      </c>
      <c r="BK147">
        <f t="shared" si="72"/>
        <v>1.4072158086354781E-4</v>
      </c>
      <c r="BL147">
        <f t="shared" si="73"/>
        <v>6.2733646777245987E-3</v>
      </c>
      <c r="BM147">
        <f t="shared" si="74"/>
        <v>4.9205772634687106E-4</v>
      </c>
      <c r="BN147">
        <f t="shared" si="75"/>
        <v>4.9114582228951427E-4</v>
      </c>
      <c r="BO147">
        <f t="shared" si="76"/>
        <v>0.99999999999999989</v>
      </c>
      <c r="BP147" s="68">
        <f>(1.5-SUMPRODUCT(BC147:BN147,'Molar Masses'!$B$6:$M$6)) * 2</f>
        <v>2.2993320993650812E-2</v>
      </c>
      <c r="BQ147">
        <f t="shared" si="52"/>
        <v>0.90426698409125628</v>
      </c>
      <c r="BR147">
        <f t="shared" si="53"/>
        <v>0.43831858299644449</v>
      </c>
      <c r="BS147">
        <f t="shared" si="54"/>
        <v>2.7492452510821608E-2</v>
      </c>
      <c r="BT147">
        <f t="shared" si="55"/>
        <v>9.9849827818901896E-3</v>
      </c>
      <c r="BU147">
        <f t="shared" si="56"/>
        <v>1.2546729355449197E-2</v>
      </c>
      <c r="BV147">
        <f t="shared" si="57"/>
        <v>0.10243658760049078</v>
      </c>
      <c r="BW147">
        <f t="shared" si="58"/>
        <v>7.7516617158982601E-2</v>
      </c>
      <c r="BY147">
        <f t="shared" si="59"/>
        <v>2.8406020448441302E-2</v>
      </c>
      <c r="BZ147">
        <f t="shared" si="60"/>
        <v>1.1370796028588805</v>
      </c>
      <c r="CB147">
        <f t="shared" si="61"/>
        <v>5.9449787006761803E-2</v>
      </c>
      <c r="CC147">
        <f t="shared" si="62"/>
        <v>0.13954021391398308</v>
      </c>
    </row>
    <row r="148" spans="1:81" x14ac:dyDescent="0.2">
      <c r="A148" s="29" t="s">
        <v>343</v>
      </c>
      <c r="B148" t="s">
        <v>344</v>
      </c>
      <c r="C148" t="s">
        <v>185</v>
      </c>
      <c r="D148" t="s">
        <v>171</v>
      </c>
      <c r="E148" t="s">
        <v>199</v>
      </c>
      <c r="F148" t="s">
        <v>345</v>
      </c>
      <c r="I148" t="s">
        <v>1614</v>
      </c>
      <c r="J148" s="28">
        <v>44470</v>
      </c>
      <c r="K148">
        <v>0.53964800000000002</v>
      </c>
      <c r="L148">
        <v>16.959779999999999</v>
      </c>
      <c r="M148">
        <v>52.618290000000002</v>
      </c>
      <c r="N148">
        <v>22.43891</v>
      </c>
      <c r="O148">
        <v>0.68168399999999996</v>
      </c>
      <c r="P148">
        <v>3.044594</v>
      </c>
      <c r="Q148">
        <v>1.2E-5</v>
      </c>
      <c r="R148">
        <v>4.4604920000000003</v>
      </c>
      <c r="S148">
        <v>1.2703000000000001E-2</v>
      </c>
      <c r="T148">
        <v>0.23873900000000001</v>
      </c>
      <c r="U148">
        <v>8.5470000000000004E-2</v>
      </c>
      <c r="V148">
        <v>5.6584000000000002E-2</v>
      </c>
      <c r="W148">
        <v>101.1369</v>
      </c>
      <c r="X148">
        <v>90.850707840019027</v>
      </c>
      <c r="Y148">
        <v>9.2989702510016183</v>
      </c>
      <c r="Z148">
        <v>10216</v>
      </c>
      <c r="AA148">
        <v>5524</v>
      </c>
      <c r="AB148">
        <v>25</v>
      </c>
      <c r="AC148">
        <v>30863.36829688348</v>
      </c>
      <c r="AD148">
        <v>8100.3178985356217</v>
      </c>
      <c r="AE148">
        <v>2674.111579826425</v>
      </c>
      <c r="AF148">
        <v>32.919691939648764</v>
      </c>
      <c r="AG148">
        <v>10.867589460414591</v>
      </c>
      <c r="AH148">
        <v>6.1034105395854095</v>
      </c>
      <c r="AI148" s="30">
        <v>31.782861348279912</v>
      </c>
      <c r="AK148">
        <f t="shared" si="51"/>
        <v>929.89702510016184</v>
      </c>
      <c r="AN148">
        <f>K148/'Molar Masses'!B$3*'Molar Masses'!B$4</f>
        <v>1.7413915113746702E-2</v>
      </c>
      <c r="AO148">
        <f>L148/'Molar Masses'!C$3*'Molar Masses'!C$4</f>
        <v>0.42079227081906684</v>
      </c>
      <c r="AP148">
        <f>M148/'Molar Masses'!D$3*'Molar Masses'!D$4</f>
        <v>0.87574108377729298</v>
      </c>
      <c r="AQ148">
        <f>N148/'Molar Masses'!E$3*'Molar Masses'!E$4</f>
        <v>0.4001274977977653</v>
      </c>
      <c r="AR148">
        <f>O148/'Molar Masses'!F$3*'Molar Masses'!F$4</f>
        <v>8.9701164550299358E-3</v>
      </c>
      <c r="AS148">
        <f>P148/'Molar Masses'!G$3*'Molar Masses'!G$4</f>
        <v>4.237643083021557E-2</v>
      </c>
      <c r="AT148">
        <f>Q148/'Molar Masses'!H$3*'Molar Masses'!H$4</f>
        <v>2.5478788908233895E-7</v>
      </c>
      <c r="AU148">
        <f>R148/'Molar Masses'!I$3*'Molar Masses'!I$4</f>
        <v>8.7493840799173966E-2</v>
      </c>
      <c r="AV148">
        <f>S148/'Molar Masses'!J$3*'Molar Masses'!J$4</f>
        <v>1.7899112300972242E-4</v>
      </c>
      <c r="AW148">
        <f>T148/'Molar Masses'!K$3*'Molar Masses'!K$4</f>
        <v>2.989244484511557E-3</v>
      </c>
      <c r="AX148">
        <f>U148/'Molar Masses'!L$3*'Molar Masses'!L$4</f>
        <v>1.2048651346116437E-3</v>
      </c>
      <c r="AY148">
        <f>V148/'Molar Masses'!M$3*'Molar Masses'!M$4</f>
        <v>7.5755628387207336E-4</v>
      </c>
      <c r="AZ148">
        <f t="shared" si="63"/>
        <v>1.8580460674061852</v>
      </c>
      <c r="BC148">
        <f t="shared" si="64"/>
        <v>9.3721654264774835E-3</v>
      </c>
      <c r="BD148">
        <f t="shared" si="65"/>
        <v>0.22647031104373472</v>
      </c>
      <c r="BE148">
        <f t="shared" si="66"/>
        <v>0.47132366583344154</v>
      </c>
      <c r="BF148">
        <f t="shared" si="67"/>
        <v>0.21534853457984468</v>
      </c>
      <c r="BG148">
        <f t="shared" si="68"/>
        <v>4.8277147764975142E-3</v>
      </c>
      <c r="BH148">
        <f t="shared" si="69"/>
        <v>2.2806986098774542E-2</v>
      </c>
      <c r="BI148">
        <f t="shared" si="70"/>
        <v>1.3712678794773934E-7</v>
      </c>
      <c r="BJ148">
        <f t="shared" si="71"/>
        <v>4.708916658956392E-2</v>
      </c>
      <c r="BK148">
        <f t="shared" si="72"/>
        <v>9.6332984498921675E-5</v>
      </c>
      <c r="BL148">
        <f t="shared" si="73"/>
        <v>1.60881074853247E-3</v>
      </c>
      <c r="BM148">
        <f t="shared" si="74"/>
        <v>6.4845816029396092E-4</v>
      </c>
      <c r="BN148">
        <f t="shared" si="75"/>
        <v>4.077166315524215E-4</v>
      </c>
      <c r="BO148">
        <f t="shared" si="76"/>
        <v>1</v>
      </c>
      <c r="BP148" s="68">
        <f>(1.5-SUMPRODUCT(BC148:BN148,'Molar Masses'!$B$6:$M$6)) * 2</f>
        <v>1.130146906975904E-2</v>
      </c>
      <c r="BQ148">
        <f t="shared" si="52"/>
        <v>0.90850756823740741</v>
      </c>
      <c r="BR148">
        <f t="shared" si="53"/>
        <v>0.47132366583344154</v>
      </c>
      <c r="BS148">
        <f t="shared" si="54"/>
        <v>1.4835832444761991E-2</v>
      </c>
      <c r="BT148">
        <f t="shared" si="55"/>
        <v>4.8277147764975142E-3</v>
      </c>
      <c r="BU148">
        <f t="shared" si="56"/>
        <v>3.2176214970649399E-3</v>
      </c>
      <c r="BV148">
        <f t="shared" si="57"/>
        <v>4.6298957676278535E-2</v>
      </c>
      <c r="BW148">
        <f t="shared" si="58"/>
        <v>3.7717001163086433E-2</v>
      </c>
      <c r="BY148">
        <f t="shared" si="59"/>
        <v>1.8412832423005461E-2</v>
      </c>
      <c r="BZ148">
        <f t="shared" si="60"/>
        <v>0.98321888089094966</v>
      </c>
      <c r="CB148">
        <f t="shared" si="61"/>
        <v>4.352091573208533E-2</v>
      </c>
      <c r="CC148">
        <f t="shared" si="62"/>
        <v>0.19903018263556566</v>
      </c>
    </row>
    <row r="149" spans="1:81" x14ac:dyDescent="0.2">
      <c r="A149" s="29" t="s">
        <v>346</v>
      </c>
      <c r="B149" t="s">
        <v>347</v>
      </c>
      <c r="C149" t="s">
        <v>185</v>
      </c>
      <c r="D149" t="s">
        <v>171</v>
      </c>
      <c r="E149" t="s">
        <v>199</v>
      </c>
      <c r="F149" t="s">
        <v>348</v>
      </c>
      <c r="I149" t="s">
        <v>1614</v>
      </c>
      <c r="J149" s="28">
        <v>44470</v>
      </c>
      <c r="K149">
        <v>0.36310399999999998</v>
      </c>
      <c r="L149">
        <v>16.054539999999999</v>
      </c>
      <c r="M149">
        <v>50.150739999999999</v>
      </c>
      <c r="N149">
        <v>22.571660000000001</v>
      </c>
      <c r="O149">
        <v>1.5024010000000001</v>
      </c>
      <c r="P149">
        <v>2.7367849999999998</v>
      </c>
      <c r="Q149">
        <v>2.6800000000000001E-3</v>
      </c>
      <c r="R149">
        <v>6.4318879999999998</v>
      </c>
      <c r="S149">
        <v>1.2030000000000001E-3</v>
      </c>
      <c r="T149">
        <v>0.74348499999999995</v>
      </c>
      <c r="U149">
        <v>6.8490999999999996E-2</v>
      </c>
      <c r="V149">
        <v>6.5733E-2</v>
      </c>
      <c r="W149">
        <v>100.6927</v>
      </c>
      <c r="X149">
        <v>91.271712118304919</v>
      </c>
      <c r="Y149">
        <v>13.547175492125241</v>
      </c>
      <c r="Z149">
        <v>10292</v>
      </c>
      <c r="AA149">
        <v>5456</v>
      </c>
      <c r="AB149">
        <v>25</v>
      </c>
      <c r="AC149">
        <v>30955.410951470971</v>
      </c>
      <c r="AD149">
        <v>8119.1754555152665</v>
      </c>
      <c r="AE149">
        <v>2691.2687004498139</v>
      </c>
      <c r="AF149">
        <v>32.99632905121404</v>
      </c>
      <c r="AG149">
        <v>10.937315998628044</v>
      </c>
      <c r="AH149">
        <v>6.0336840013719559</v>
      </c>
      <c r="AI149" s="30">
        <v>31.8705218956053</v>
      </c>
      <c r="AK149">
        <f t="shared" si="51"/>
        <v>1354.7175492125241</v>
      </c>
      <c r="AN149">
        <f>K149/'Molar Masses'!B$3*'Molar Masses'!B$4</f>
        <v>1.1717012262552408E-2</v>
      </c>
      <c r="AO149">
        <f>L149/'Molar Masses'!C$3*'Molar Masses'!C$4</f>
        <v>0.39833219201873737</v>
      </c>
      <c r="AP149">
        <f>M149/'Molar Masses'!D$3*'Molar Masses'!D$4</f>
        <v>0.8346729511702724</v>
      </c>
      <c r="AQ149">
        <f>N149/'Molar Masses'!E$3*'Molar Masses'!E$4</f>
        <v>0.40249467718984155</v>
      </c>
      <c r="AR149">
        <f>O149/'Molar Masses'!F$3*'Molar Masses'!F$4</f>
        <v>1.9769734850977039E-2</v>
      </c>
      <c r="AS149">
        <f>P149/'Molar Masses'!G$3*'Molar Masses'!G$4</f>
        <v>3.8092166065383924E-2</v>
      </c>
      <c r="AT149">
        <f>Q149/'Molar Masses'!H$3*'Molar Masses'!H$4</f>
        <v>5.690262856172237E-5</v>
      </c>
      <c r="AU149">
        <f>R149/'Molar Masses'!I$3*'Molar Masses'!I$4</f>
        <v>0.12616334357512968</v>
      </c>
      <c r="AV149">
        <f>S149/'Molar Masses'!J$3*'Molar Masses'!J$4</f>
        <v>1.6950824291954347E-5</v>
      </c>
      <c r="AW149">
        <f>T149/'Molar Masses'!K$3*'Molar Masses'!K$4</f>
        <v>9.3091553351864371E-3</v>
      </c>
      <c r="AX149">
        <f>U149/'Molar Masses'!L$3*'Molar Masses'!L$4</f>
        <v>9.6551325534908247E-4</v>
      </c>
      <c r="AY149">
        <f>V149/'Molar Masses'!M$3*'Molar Masses'!M$4</f>
        <v>8.8004466293939974E-4</v>
      </c>
      <c r="AZ149">
        <f t="shared" si="63"/>
        <v>1.8424706438392229</v>
      </c>
      <c r="BC149">
        <f t="shared" si="64"/>
        <v>6.359402415301035E-3</v>
      </c>
      <c r="BD149">
        <f t="shared" si="65"/>
        <v>0.21619459357502605</v>
      </c>
      <c r="BE149">
        <f t="shared" si="66"/>
        <v>0.45301831752989785</v>
      </c>
      <c r="BF149">
        <f t="shared" si="67"/>
        <v>0.21845378027361609</v>
      </c>
      <c r="BG149">
        <f t="shared" si="68"/>
        <v>1.0730013483298776E-2</v>
      </c>
      <c r="BH149">
        <f t="shared" si="69"/>
        <v>2.0674503657767865E-2</v>
      </c>
      <c r="BI149">
        <f t="shared" si="70"/>
        <v>3.0883872561004443E-5</v>
      </c>
      <c r="BJ149">
        <f t="shared" si="71"/>
        <v>6.8475090225719168E-2</v>
      </c>
      <c r="BK149">
        <f t="shared" si="72"/>
        <v>9.2000512185275847E-6</v>
      </c>
      <c r="BL149">
        <f t="shared" si="73"/>
        <v>5.0525392989646837E-3</v>
      </c>
      <c r="BM149">
        <f t="shared" si="74"/>
        <v>5.2403182573221763E-4</v>
      </c>
      <c r="BN149">
        <f t="shared" si="75"/>
        <v>4.7764379089678126E-4</v>
      </c>
      <c r="BO149">
        <f t="shared" si="76"/>
        <v>1.0000000000000002</v>
      </c>
      <c r="BP149" s="68">
        <f>(1.5-SUMPRODUCT(BC149:BN149,'Molar Masses'!$B$6:$M$6)) * 2</f>
        <v>1.1015868767462855E-2</v>
      </c>
      <c r="BQ149">
        <f t="shared" si="52"/>
        <v>0.91271759845713829</v>
      </c>
      <c r="BR149">
        <f t="shared" si="53"/>
        <v>0.45301831752989785</v>
      </c>
      <c r="BS149">
        <f t="shared" si="54"/>
        <v>2.0640297864594995E-2</v>
      </c>
      <c r="BT149">
        <f t="shared" si="55"/>
        <v>1.0730013483298776E-2</v>
      </c>
      <c r="BU149">
        <f t="shared" si="56"/>
        <v>1.0105078597929367E-2</v>
      </c>
      <c r="BV149">
        <f t="shared" si="57"/>
        <v>8.3874454454730407E-2</v>
      </c>
      <c r="BW149">
        <f t="shared" si="58"/>
        <v>6.2115687810418131E-2</v>
      </c>
      <c r="BY149">
        <f t="shared" si="59"/>
        <v>2.1493407755617019E-2</v>
      </c>
      <c r="BZ149">
        <f t="shared" si="60"/>
        <v>1.2248900173515544</v>
      </c>
      <c r="CB149">
        <f t="shared" si="61"/>
        <v>2.9110974446566244E-2</v>
      </c>
      <c r="CC149">
        <f t="shared" si="62"/>
        <v>9.2871763941282853E-2</v>
      </c>
    </row>
    <row r="150" spans="1:81" x14ac:dyDescent="0.2">
      <c r="A150" s="29" t="s">
        <v>349</v>
      </c>
      <c r="B150" t="s">
        <v>350</v>
      </c>
      <c r="C150" t="s">
        <v>185</v>
      </c>
      <c r="D150" t="s">
        <v>171</v>
      </c>
      <c r="E150" t="s">
        <v>186</v>
      </c>
      <c r="F150" t="s">
        <v>351</v>
      </c>
      <c r="I150" t="s">
        <v>1614</v>
      </c>
      <c r="J150" s="28">
        <v>44470</v>
      </c>
      <c r="K150">
        <v>0.50321000000000005</v>
      </c>
      <c r="L150">
        <v>16.832229999999999</v>
      </c>
      <c r="M150">
        <v>50.974130000000002</v>
      </c>
      <c r="N150">
        <v>21.673469999999998</v>
      </c>
      <c r="O150">
        <v>1.42228</v>
      </c>
      <c r="P150">
        <v>2.8621270000000001</v>
      </c>
      <c r="Q150">
        <v>1.2E-5</v>
      </c>
      <c r="R150">
        <v>5.6929059999999998</v>
      </c>
      <c r="S150">
        <v>1.214E-2</v>
      </c>
      <c r="T150">
        <v>0.60021899999999995</v>
      </c>
      <c r="U150">
        <v>9.3479000000000007E-2</v>
      </c>
      <c r="V150">
        <v>5.3263999999999999E-2</v>
      </c>
      <c r="W150">
        <v>100.7195</v>
      </c>
      <c r="X150">
        <v>91.291793184409258</v>
      </c>
      <c r="Y150">
        <v>14.354214183419083</v>
      </c>
      <c r="Z150">
        <v>10625</v>
      </c>
      <c r="AA150">
        <v>5166</v>
      </c>
      <c r="AB150">
        <v>25</v>
      </c>
      <c r="AC150">
        <v>31356.828154858798</v>
      </c>
      <c r="AD150">
        <v>8201.8279141065232</v>
      </c>
      <c r="AE150">
        <v>2764.4337321899402</v>
      </c>
      <c r="AF150">
        <v>33.332228642928911</v>
      </c>
      <c r="AG150">
        <v>11.234658687619916</v>
      </c>
      <c r="AH150">
        <v>5.7363413123800839</v>
      </c>
      <c r="AI150" s="30">
        <v>32.253429959486212</v>
      </c>
      <c r="AK150">
        <f t="shared" si="51"/>
        <v>1435.4214183419083</v>
      </c>
      <c r="AN150">
        <f>K150/'Molar Masses'!B$3*'Molar Masses'!B$4</f>
        <v>1.6238096359828032E-2</v>
      </c>
      <c r="AO150">
        <f>L150/'Molar Masses'!C$3*'Molar Masses'!C$4</f>
        <v>0.41762760393406173</v>
      </c>
      <c r="AP150">
        <f>M150/'Molar Masses'!D$3*'Molar Masses'!D$4</f>
        <v>0.84837686383963873</v>
      </c>
      <c r="AQ150">
        <f>N150/'Molar Masses'!E$3*'Molar Masses'!E$4</f>
        <v>0.3864782790115443</v>
      </c>
      <c r="AR150">
        <f>O150/'Molar Masses'!F$3*'Molar Masses'!F$4</f>
        <v>1.8715441805381931E-2</v>
      </c>
      <c r="AS150">
        <f>P150/'Molar Masses'!G$3*'Molar Masses'!G$4</f>
        <v>3.9836748953322641E-2</v>
      </c>
      <c r="AT150">
        <f>Q150/'Molar Masses'!H$3*'Molar Masses'!H$4</f>
        <v>2.5478788908233895E-7</v>
      </c>
      <c r="AU150">
        <f>R150/'Molar Masses'!I$3*'Molar Masses'!I$4</f>
        <v>0.1116679978909641</v>
      </c>
      <c r="AV150">
        <f>S150/'Molar Masses'!J$3*'Molar Masses'!J$4</f>
        <v>1.7105819360293081E-4</v>
      </c>
      <c r="AW150">
        <f>T150/'Molar Masses'!K$3*'Molar Masses'!K$4</f>
        <v>7.5153256704980839E-3</v>
      </c>
      <c r="AX150">
        <f>U150/'Molar Masses'!L$3*'Molar Masses'!L$4</f>
        <v>1.3177674964123299E-3</v>
      </c>
      <c r="AY150">
        <f>V150/'Molar Masses'!M$3*'Molar Masses'!M$4</f>
        <v>7.1310755521281825E-4</v>
      </c>
      <c r="AZ150">
        <f t="shared" si="63"/>
        <v>1.8486585454983568</v>
      </c>
      <c r="BC150">
        <f t="shared" si="64"/>
        <v>8.7837185506048146E-3</v>
      </c>
      <c r="BD150">
        <f t="shared" si="65"/>
        <v>0.22590845938046319</v>
      </c>
      <c r="BE150">
        <f t="shared" si="66"/>
        <v>0.45891485255917575</v>
      </c>
      <c r="BF150">
        <f t="shared" si="67"/>
        <v>0.20905876856093966</v>
      </c>
      <c r="BG150">
        <f t="shared" si="68"/>
        <v>1.0123795901063312E-2</v>
      </c>
      <c r="BH150">
        <f t="shared" si="69"/>
        <v>2.1549003222000387E-2</v>
      </c>
      <c r="BI150">
        <f t="shared" si="70"/>
        <v>1.3782312028512213E-7</v>
      </c>
      <c r="BJ150">
        <f t="shared" si="71"/>
        <v>6.0404880156416832E-2</v>
      </c>
      <c r="BK150">
        <f t="shared" si="72"/>
        <v>9.2530983625652388E-5</v>
      </c>
      <c r="BL150">
        <f t="shared" si="73"/>
        <v>4.065285981988697E-3</v>
      </c>
      <c r="BM150">
        <f t="shared" si="74"/>
        <v>7.1282363074630926E-4</v>
      </c>
      <c r="BN150">
        <f t="shared" si="75"/>
        <v>3.8574324985503501E-4</v>
      </c>
      <c r="BO150">
        <f t="shared" si="76"/>
        <v>0.99999999999999989</v>
      </c>
      <c r="BP150" s="68">
        <f>(1.5-SUMPRODUCT(BC150:BN150,'Molar Masses'!$B$6:$M$6)) * 2</f>
        <v>1.201731028303854E-2</v>
      </c>
      <c r="BQ150">
        <f t="shared" si="52"/>
        <v>0.91291835374300867</v>
      </c>
      <c r="BR150">
        <f t="shared" si="53"/>
        <v>0.45891485255917575</v>
      </c>
      <c r="BS150">
        <f t="shared" si="54"/>
        <v>1.6683396870385656E-2</v>
      </c>
      <c r="BT150">
        <f t="shared" si="55"/>
        <v>1.0123795901063312E-2</v>
      </c>
      <c r="BU150">
        <f t="shared" si="56"/>
        <v>8.1305719639773941E-3</v>
      </c>
      <c r="BV150">
        <f t="shared" si="57"/>
        <v>7.0745326666122821E-2</v>
      </c>
      <c r="BW150">
        <f t="shared" si="58"/>
        <v>5.1621161605812017E-2</v>
      </c>
      <c r="BY150">
        <f t="shared" si="59"/>
        <v>1.9319732715592577E-2</v>
      </c>
      <c r="BZ150">
        <f t="shared" si="60"/>
        <v>1.1711856141909343</v>
      </c>
      <c r="CB150">
        <f t="shared" si="61"/>
        <v>4.2015547164406079E-2</v>
      </c>
      <c r="CC150">
        <f t="shared" si="62"/>
        <v>0.14541405475616553</v>
      </c>
    </row>
    <row r="151" spans="1:81" x14ac:dyDescent="0.2">
      <c r="A151" s="29" t="s">
        <v>352</v>
      </c>
      <c r="B151" t="s">
        <v>353</v>
      </c>
      <c r="C151" t="s">
        <v>185</v>
      </c>
      <c r="D151" t="s">
        <v>171</v>
      </c>
      <c r="E151" t="s">
        <v>186</v>
      </c>
      <c r="F151" t="s">
        <v>354</v>
      </c>
      <c r="I151" t="s">
        <v>1614</v>
      </c>
      <c r="J151" s="28">
        <v>44470</v>
      </c>
      <c r="K151">
        <v>0.307444</v>
      </c>
      <c r="L151">
        <v>18.44407</v>
      </c>
      <c r="M151">
        <v>52.777769999999997</v>
      </c>
      <c r="N151">
        <v>21.53407</v>
      </c>
      <c r="O151">
        <v>0.92746300000000004</v>
      </c>
      <c r="P151">
        <v>2.6064780000000001</v>
      </c>
      <c r="Q151">
        <v>8.7609999999999997E-3</v>
      </c>
      <c r="R151">
        <v>3.0164089999999999</v>
      </c>
      <c r="S151">
        <v>6.6439999999999997E-3</v>
      </c>
      <c r="T151">
        <v>0.37134600000000001</v>
      </c>
      <c r="U151">
        <v>7.7814999999999995E-2</v>
      </c>
      <c r="V151">
        <v>4.4761000000000002E-2</v>
      </c>
      <c r="W151">
        <v>100.123</v>
      </c>
      <c r="X151">
        <v>92.654621043307557</v>
      </c>
      <c r="Y151">
        <v>17.099567518282299</v>
      </c>
      <c r="Z151">
        <v>13144</v>
      </c>
      <c r="AA151">
        <v>12357</v>
      </c>
      <c r="AB151">
        <v>-21</v>
      </c>
      <c r="AC151">
        <v>32179.317432231579</v>
      </c>
      <c r="AD151">
        <v>8858.4496544103567</v>
      </c>
      <c r="AE151">
        <v>944.07677953297616</v>
      </c>
      <c r="AF151">
        <v>36.000739395523688</v>
      </c>
      <c r="AG151">
        <v>3.8367280320220152</v>
      </c>
      <c r="AH151">
        <v>13.134271967977984</v>
      </c>
      <c r="AI151" s="30">
        <v>32.815990275745428</v>
      </c>
      <c r="AK151">
        <f t="shared" si="51"/>
        <v>1709.9567518282299</v>
      </c>
      <c r="AN151">
        <f>K151/'Molar Masses'!B$3*'Molar Masses'!B$4</f>
        <v>9.9209182990222158E-3</v>
      </c>
      <c r="AO151">
        <f>L151/'Molar Masses'!C$3*'Molar Masses'!C$4</f>
        <v>0.45761926737527414</v>
      </c>
      <c r="AP151">
        <f>M151/'Molar Masses'!D$3*'Molar Masses'!D$4</f>
        <v>0.87839535452688966</v>
      </c>
      <c r="AQ151">
        <f>N151/'Molar Masses'!E$3*'Molar Masses'!E$4</f>
        <v>0.38399251775161647</v>
      </c>
      <c r="AR151">
        <f>O151/'Molar Masses'!F$3*'Molar Masses'!F$4</f>
        <v>1.2204263438384103E-2</v>
      </c>
      <c r="AS151">
        <f>P151/'Molar Masses'!G$3*'Molar Masses'!G$4</f>
        <v>3.6278477418492786E-2</v>
      </c>
      <c r="AT151">
        <f>Q151/'Molar Masses'!H$3*'Molar Masses'!H$4</f>
        <v>1.8601639135419764E-4</v>
      </c>
      <c r="AU151">
        <f>R151/'Molar Masses'!I$3*'Molar Masses'!I$4</f>
        <v>5.9167735046088084E-2</v>
      </c>
      <c r="AV151">
        <f>S151/'Molar Masses'!J$3*'Molar Masses'!J$4</f>
        <v>9.3617021276595742E-5</v>
      </c>
      <c r="AW151">
        <f>T151/'Molar Masses'!K$3*'Molar Masses'!K$4</f>
        <v>4.6496131019457595E-3</v>
      </c>
      <c r="AX151">
        <f>U151/'Molar Masses'!L$3*'Molar Masses'!L$4</f>
        <v>1.0969530882158072E-3</v>
      </c>
      <c r="AY151">
        <f>V151/'Molar Masses'!M$3*'Molar Masses'!M$4</f>
        <v>5.9926793479425059E-4</v>
      </c>
      <c r="AZ151">
        <f t="shared" si="63"/>
        <v>1.8442040013933541</v>
      </c>
      <c r="BC151">
        <f t="shared" si="64"/>
        <v>5.3795124029264929E-3</v>
      </c>
      <c r="BD151">
        <f t="shared" si="65"/>
        <v>0.24813917930420301</v>
      </c>
      <c r="BE151">
        <f t="shared" si="66"/>
        <v>0.47630053609212125</v>
      </c>
      <c r="BF151">
        <f t="shared" si="67"/>
        <v>0.20821585760658695</v>
      </c>
      <c r="BG151">
        <f t="shared" si="68"/>
        <v>6.6176320131413873E-3</v>
      </c>
      <c r="BH151">
        <f t="shared" si="69"/>
        <v>1.9671618427832958E-2</v>
      </c>
      <c r="BI151">
        <f t="shared" si="70"/>
        <v>1.0086540925714097E-4</v>
      </c>
      <c r="BJ151">
        <f t="shared" si="71"/>
        <v>3.2083074866655209E-2</v>
      </c>
      <c r="BK151">
        <f t="shared" si="72"/>
        <v>5.0762833832843409E-5</v>
      </c>
      <c r="BL151">
        <f t="shared" si="73"/>
        <v>2.5212032391388538E-3</v>
      </c>
      <c r="BM151">
        <f t="shared" si="74"/>
        <v>5.9481114203581854E-4</v>
      </c>
      <c r="BN151">
        <f t="shared" si="75"/>
        <v>3.249466622681031E-4</v>
      </c>
      <c r="BO151">
        <f t="shared" si="76"/>
        <v>1</v>
      </c>
      <c r="BP151" s="68">
        <f>(1.5-SUMPRODUCT(BC151:BN151,'Molar Masses'!$B$6:$M$6)) * 2</f>
        <v>8.9839037683683287E-3</v>
      </c>
      <c r="BQ151">
        <f t="shared" si="52"/>
        <v>0.92654658216015684</v>
      </c>
      <c r="BR151">
        <f t="shared" si="53"/>
        <v>0.47630053609212125</v>
      </c>
      <c r="BS151">
        <f t="shared" si="54"/>
        <v>7.5217619861548107E-3</v>
      </c>
      <c r="BT151">
        <f t="shared" si="55"/>
        <v>6.6176320131413873E-3</v>
      </c>
      <c r="BU151">
        <f t="shared" si="56"/>
        <v>5.0424064782777075E-3</v>
      </c>
      <c r="BV151">
        <f t="shared" si="57"/>
        <v>3.871338907936181E-2</v>
      </c>
      <c r="BW151">
        <f t="shared" si="58"/>
        <v>2.6703562463728715E-2</v>
      </c>
      <c r="BY151">
        <f t="shared" si="59"/>
        <v>8.3836109587764607E-3</v>
      </c>
      <c r="BZ151">
        <f t="shared" si="60"/>
        <v>1.2066608091731776</v>
      </c>
      <c r="CB151">
        <f t="shared" si="61"/>
        <v>2.5836228156506706E-2</v>
      </c>
      <c r="CC151">
        <f t="shared" si="62"/>
        <v>0.16767446466041705</v>
      </c>
    </row>
    <row r="152" spans="1:81" x14ac:dyDescent="0.2">
      <c r="A152" s="29" t="s">
        <v>355</v>
      </c>
      <c r="B152" t="s">
        <v>356</v>
      </c>
      <c r="C152" t="s">
        <v>185</v>
      </c>
      <c r="D152" t="s">
        <v>171</v>
      </c>
      <c r="E152" t="s">
        <v>199</v>
      </c>
      <c r="F152" t="s">
        <v>357</v>
      </c>
      <c r="I152" t="s">
        <v>1614</v>
      </c>
      <c r="J152" s="28">
        <v>44470</v>
      </c>
      <c r="K152">
        <v>1.078355</v>
      </c>
      <c r="L152">
        <v>14.549049999999999</v>
      </c>
      <c r="M152">
        <v>52.617370000000001</v>
      </c>
      <c r="N152">
        <v>18.07713</v>
      </c>
      <c r="O152">
        <v>0.74436100000000005</v>
      </c>
      <c r="P152">
        <v>2.8614989999999998</v>
      </c>
      <c r="Q152">
        <v>0.23421800000000001</v>
      </c>
      <c r="R152">
        <v>9.2179970000000004</v>
      </c>
      <c r="S152">
        <v>8.8360000000000001E-3</v>
      </c>
      <c r="T152">
        <v>0.65849299999999999</v>
      </c>
      <c r="U152">
        <v>6.6390000000000005E-2</v>
      </c>
      <c r="V152">
        <v>5.5635999999999998E-2</v>
      </c>
      <c r="W152">
        <v>100.16930000000001</v>
      </c>
      <c r="X152">
        <v>90.062991495442219</v>
      </c>
      <c r="Y152">
        <v>5.1387415693262541</v>
      </c>
      <c r="Z152">
        <v>13431</v>
      </c>
      <c r="AA152">
        <v>12195</v>
      </c>
      <c r="AB152">
        <v>-21</v>
      </c>
      <c r="AC152">
        <v>32504.53669757237</v>
      </c>
      <c r="AD152">
        <v>8929.9788151711018</v>
      </c>
      <c r="AE152">
        <v>984.89096549413989</v>
      </c>
      <c r="AF152">
        <v>36.29143390485536</v>
      </c>
      <c r="AG152">
        <v>4.0025968837681845</v>
      </c>
      <c r="AH152">
        <v>12.968403116231816</v>
      </c>
      <c r="AI152" s="30">
        <v>33.157344137513164</v>
      </c>
      <c r="AK152">
        <f t="shared" si="51"/>
        <v>513.8741569326254</v>
      </c>
      <c r="AN152">
        <f>K152/'Molar Masses'!B$3*'Molar Masses'!B$4</f>
        <v>3.4797465074426895E-2</v>
      </c>
      <c r="AO152">
        <f>L152/'Molar Masses'!C$3*'Molar Masses'!C$4</f>
        <v>0.36097919830092989</v>
      </c>
      <c r="AP152">
        <f>M152/'Molar Masses'!D$3*'Molar Masses'!D$4</f>
        <v>0.87572577195706702</v>
      </c>
      <c r="AQ152">
        <f>N152/'Molar Masses'!E$3*'Molar Masses'!E$4</f>
        <v>0.32234884824017374</v>
      </c>
      <c r="AR152">
        <f>O152/'Molar Masses'!F$3*'Molar Masses'!F$4</f>
        <v>9.7948680834265417E-3</v>
      </c>
      <c r="AS152">
        <f>P152/'Molar Masses'!G$3*'Molar Masses'!G$4</f>
        <v>3.982800808391234E-2</v>
      </c>
      <c r="AT152">
        <f>Q152/'Molar Masses'!H$3*'Molar Masses'!H$4</f>
        <v>4.972992483757272E-3</v>
      </c>
      <c r="AU152">
        <f>R152/'Molar Masses'!I$3*'Molar Masses'!I$4</f>
        <v>0.18081367750581398</v>
      </c>
      <c r="AV152">
        <f>S152/'Molar Masses'!J$3*'Molar Masses'!J$4</f>
        <v>1.2450331125827814E-4</v>
      </c>
      <c r="AW152">
        <f>T152/'Molar Masses'!K$3*'Molar Masses'!K$4</f>
        <v>8.2449728294893953E-3</v>
      </c>
      <c r="AX152">
        <f>U152/'Molar Masses'!L$3*'Molar Masses'!L$4</f>
        <v>9.3589559245193664E-4</v>
      </c>
      <c r="AY152">
        <f>V152/'Molar Masses'!M$3*'Molar Masses'!M$4</f>
        <v>7.4486429749587638E-4</v>
      </c>
      <c r="AZ152">
        <f t="shared" si="63"/>
        <v>1.8393110657602032</v>
      </c>
      <c r="BC152">
        <f t="shared" si="64"/>
        <v>1.8918749374263563E-2</v>
      </c>
      <c r="BD152">
        <f t="shared" si="65"/>
        <v>0.1962578299129267</v>
      </c>
      <c r="BE152">
        <f t="shared" si="66"/>
        <v>0.47611618733730715</v>
      </c>
      <c r="BF152">
        <f t="shared" si="67"/>
        <v>0.17525521062797725</v>
      </c>
      <c r="BG152">
        <f t="shared" si="68"/>
        <v>5.3252917713395246E-3</v>
      </c>
      <c r="BH152">
        <f t="shared" si="69"/>
        <v>2.165376418667447E-2</v>
      </c>
      <c r="BI152">
        <f t="shared" si="70"/>
        <v>2.7037256374586598E-3</v>
      </c>
      <c r="BJ152">
        <f t="shared" si="71"/>
        <v>9.8305110468675461E-2</v>
      </c>
      <c r="BK152">
        <f t="shared" si="72"/>
        <v>6.7690187688192825E-5</v>
      </c>
      <c r="BL152">
        <f t="shared" si="73"/>
        <v>4.4826418885712928E-3</v>
      </c>
      <c r="BM152">
        <f t="shared" si="74"/>
        <v>5.0882942525283124E-4</v>
      </c>
      <c r="BN152">
        <f t="shared" si="75"/>
        <v>4.0496918186485085E-4</v>
      </c>
      <c r="BO152">
        <f t="shared" si="76"/>
        <v>1</v>
      </c>
      <c r="BP152" s="68">
        <f>(1.5-SUMPRODUCT(BC152:BN152,'Molar Masses'!$B$6:$M$6)) * 2</f>
        <v>-4.3408656243113963E-2</v>
      </c>
      <c r="BQ152">
        <f t="shared" si="52"/>
        <v>0.90063050900918495</v>
      </c>
      <c r="BR152">
        <f t="shared" si="53"/>
        <v>0.47611618733730715</v>
      </c>
      <c r="BS152">
        <f t="shared" si="54"/>
        <v>3.2547892772964895E-2</v>
      </c>
      <c r="BT152">
        <f t="shared" si="55"/>
        <v>5.3252917713395246E-3</v>
      </c>
      <c r="BU152">
        <f t="shared" si="56"/>
        <v>8.9652837771425856E-3</v>
      </c>
      <c r="BV152">
        <f t="shared" si="57"/>
        <v>8.9565066138374158E-2</v>
      </c>
      <c r="BW152">
        <f t="shared" si="58"/>
        <v>7.9386361094411897E-2</v>
      </c>
      <c r="BY152">
        <f t="shared" si="59"/>
        <v>7.4421297805982611E-2</v>
      </c>
      <c r="BZ152">
        <f t="shared" si="60"/>
        <v>0.91109267576596353</v>
      </c>
      <c r="CB152">
        <f t="shared" si="61"/>
        <v>0.10794971120387006</v>
      </c>
      <c r="CC152">
        <f t="shared" si="62"/>
        <v>0.19244929672595149</v>
      </c>
    </row>
    <row r="153" spans="1:81" x14ac:dyDescent="0.2">
      <c r="A153" s="29" t="s">
        <v>358</v>
      </c>
      <c r="B153" t="s">
        <v>359</v>
      </c>
      <c r="C153" t="s">
        <v>185</v>
      </c>
      <c r="D153" t="s">
        <v>171</v>
      </c>
      <c r="E153" t="s">
        <v>199</v>
      </c>
      <c r="F153" t="s">
        <v>360</v>
      </c>
      <c r="I153" t="s">
        <v>1614</v>
      </c>
      <c r="J153" s="28">
        <v>44470</v>
      </c>
      <c r="K153">
        <v>0.74429599999999996</v>
      </c>
      <c r="L153">
        <v>17.017440000000001</v>
      </c>
      <c r="M153">
        <v>51.209400000000002</v>
      </c>
      <c r="N153">
        <v>20.966470000000001</v>
      </c>
      <c r="O153">
        <v>1.06043</v>
      </c>
      <c r="P153">
        <v>2.6835420000000001</v>
      </c>
      <c r="Q153">
        <v>1.428E-3</v>
      </c>
      <c r="R153">
        <v>5.5845830000000003</v>
      </c>
      <c r="S153">
        <v>1.2215999999999999E-2</v>
      </c>
      <c r="T153">
        <v>0.52659999999999996</v>
      </c>
      <c r="U153">
        <v>6.9316000000000003E-2</v>
      </c>
      <c r="V153">
        <v>6.3589999999999994E-2</v>
      </c>
      <c r="W153">
        <v>99.939319999999995</v>
      </c>
      <c r="X153">
        <v>91.872621812040194</v>
      </c>
      <c r="Y153">
        <v>11.299055164317066</v>
      </c>
      <c r="Z153">
        <v>13499</v>
      </c>
      <c r="AA153">
        <v>12049</v>
      </c>
      <c r="AB153">
        <v>-21</v>
      </c>
      <c r="AC153">
        <v>32606.981220657279</v>
      </c>
      <c r="AD153">
        <v>8946.5665131763453</v>
      </c>
      <c r="AE153">
        <v>1021.782333627585</v>
      </c>
      <c r="AF153">
        <v>36.358846309548667</v>
      </c>
      <c r="AG153">
        <v>4.1525234038625056</v>
      </c>
      <c r="AH153">
        <v>12.818476596137494</v>
      </c>
      <c r="AI153" s="30">
        <v>33.270546817722419</v>
      </c>
      <c r="AK153">
        <f t="shared" si="51"/>
        <v>1129.9055164317065</v>
      </c>
      <c r="AN153">
        <f>K153/'Molar Masses'!B$3*'Molar Masses'!B$4</f>
        <v>2.4017706659713766E-2</v>
      </c>
      <c r="AO153">
        <f>L153/'Molar Masses'!C$3*'Molar Masses'!C$4</f>
        <v>0.42222288385387202</v>
      </c>
      <c r="AP153">
        <f>M153/'Molar Masses'!D$3*'Molar Masses'!D$4</f>
        <v>0.85229252899675956</v>
      </c>
      <c r="AQ153">
        <f>N153/'Molar Masses'!E$3*'Molar Masses'!E$4</f>
        <v>0.37387115411363175</v>
      </c>
      <c r="AR153">
        <f>O153/'Molar Masses'!F$3*'Molar Masses'!F$4</f>
        <v>1.3953944338443318E-2</v>
      </c>
      <c r="AS153">
        <f>P153/'Molar Masses'!G$3*'Molar Masses'!G$4</f>
        <v>3.7351099011223944E-2</v>
      </c>
      <c r="AT153">
        <f>Q153/'Molar Masses'!H$3*'Molar Masses'!H$4</f>
        <v>3.0319758800798337E-5</v>
      </c>
      <c r="AU153">
        <f>R153/'Molar Masses'!I$3*'Molar Masses'!I$4</f>
        <v>0.10954321091300541</v>
      </c>
      <c r="AV153">
        <f>S153/'Molar Masses'!J$3*'Molar Masses'!J$4</f>
        <v>1.7212906862054388E-4</v>
      </c>
      <c r="AW153">
        <f>T153/'Molar Masses'!K$3*'Molar Masses'!K$4</f>
        <v>6.5935441865124077E-3</v>
      </c>
      <c r="AX153">
        <f>U153/'Molar Masses'!L$3*'Molar Masses'!L$4</f>
        <v>9.7714322769089368E-4</v>
      </c>
      <c r="AY153">
        <f>V153/'Molar Masses'!M$3*'Molar Masses'!M$4</f>
        <v>8.5135381188012748E-4</v>
      </c>
      <c r="AZ153">
        <f t="shared" si="63"/>
        <v>1.8418770179401545</v>
      </c>
      <c r="BC153">
        <f t="shared" si="64"/>
        <v>1.3039799305696174E-2</v>
      </c>
      <c r="BD153">
        <f t="shared" si="65"/>
        <v>0.22923511165042981</v>
      </c>
      <c r="BE153">
        <f t="shared" si="66"/>
        <v>0.46273042157283267</v>
      </c>
      <c r="BF153">
        <f t="shared" si="67"/>
        <v>0.20298377713173651</v>
      </c>
      <c r="BG153">
        <f t="shared" si="68"/>
        <v>7.5759370482012846E-3</v>
      </c>
      <c r="BH153">
        <f t="shared" si="69"/>
        <v>2.0278823530245894E-2</v>
      </c>
      <c r="BI153">
        <f t="shared" si="70"/>
        <v>1.6461337269252725E-5</v>
      </c>
      <c r="BJ153">
        <f t="shared" si="71"/>
        <v>5.9473683555437383E-2</v>
      </c>
      <c r="BK153">
        <f t="shared" si="72"/>
        <v>9.3453073654745295E-5</v>
      </c>
      <c r="BL153">
        <f t="shared" si="73"/>
        <v>3.5797961114071748E-3</v>
      </c>
      <c r="BM153">
        <f t="shared" si="74"/>
        <v>5.3051491395645538E-4</v>
      </c>
      <c r="BN153">
        <f t="shared" si="75"/>
        <v>4.6222076913269205E-4</v>
      </c>
      <c r="BO153">
        <f t="shared" si="76"/>
        <v>1</v>
      </c>
      <c r="BP153" s="68">
        <f>(1.5-SUMPRODUCT(BC153:BN153,'Molar Masses'!$B$6:$M$6)) * 2</f>
        <v>1.3105845449883358E-2</v>
      </c>
      <c r="BQ153">
        <f t="shared" si="52"/>
        <v>0.91872668949106273</v>
      </c>
      <c r="BR153">
        <f t="shared" si="53"/>
        <v>0.46273042157283267</v>
      </c>
      <c r="BS153">
        <f t="shared" si="54"/>
        <v>1.5849177489362785E-2</v>
      </c>
      <c r="BT153">
        <f t="shared" si="55"/>
        <v>7.5759370482012846E-3</v>
      </c>
      <c r="BU153">
        <f t="shared" si="56"/>
        <v>7.1595922228143496E-3</v>
      </c>
      <c r="BV153">
        <f t="shared" si="57"/>
        <v>6.1998315080497371E-2</v>
      </c>
      <c r="BW153">
        <f t="shared" si="58"/>
        <v>4.6433884249741209E-2</v>
      </c>
      <c r="BY153">
        <f t="shared" si="59"/>
        <v>2.2204105128270056E-2</v>
      </c>
      <c r="BZ153">
        <f t="shared" si="60"/>
        <v>1.042449557083625</v>
      </c>
      <c r="CB153">
        <f t="shared" si="61"/>
        <v>6.4240598386507225E-2</v>
      </c>
      <c r="CC153">
        <f t="shared" si="62"/>
        <v>0.21925326507717227</v>
      </c>
    </row>
    <row r="154" spans="1:81" x14ac:dyDescent="0.2">
      <c r="A154" s="29" t="s">
        <v>361</v>
      </c>
      <c r="B154" t="s">
        <v>362</v>
      </c>
      <c r="C154" t="s">
        <v>185</v>
      </c>
      <c r="D154" t="s">
        <v>171</v>
      </c>
      <c r="E154" t="s">
        <v>199</v>
      </c>
      <c r="F154" t="s">
        <v>363</v>
      </c>
      <c r="G154" t="s">
        <v>250</v>
      </c>
      <c r="I154" t="s">
        <v>1614</v>
      </c>
      <c r="J154" s="28">
        <v>44470</v>
      </c>
      <c r="K154">
        <v>0.893459</v>
      </c>
      <c r="L154">
        <v>17.672640000000001</v>
      </c>
      <c r="M154">
        <v>51.091909999999999</v>
      </c>
      <c r="N154">
        <v>19.301960000000001</v>
      </c>
      <c r="O154">
        <v>0.94293199999999999</v>
      </c>
      <c r="P154">
        <v>3.0261040000000001</v>
      </c>
      <c r="Q154">
        <v>1.1001E-2</v>
      </c>
      <c r="R154">
        <v>5.9950479999999997</v>
      </c>
      <c r="S154">
        <v>3.9129999999999998E-3</v>
      </c>
      <c r="T154">
        <v>0.43844499999999997</v>
      </c>
      <c r="U154">
        <v>9.7711000000000006E-2</v>
      </c>
      <c r="V154">
        <v>5.7459999999999997E-2</v>
      </c>
      <c r="W154">
        <v>99.532579999999996</v>
      </c>
      <c r="X154">
        <v>91.236073293683901</v>
      </c>
      <c r="Y154">
        <v>9.5443453895207675</v>
      </c>
      <c r="Z154">
        <v>15396</v>
      </c>
      <c r="AA154">
        <v>13600</v>
      </c>
      <c r="AB154">
        <v>-33</v>
      </c>
      <c r="AC154">
        <v>34138.067143227883</v>
      </c>
      <c r="AD154">
        <v>9428.1266698164945</v>
      </c>
      <c r="AE154">
        <v>628.38798970960261</v>
      </c>
      <c r="AF154">
        <v>38.315906786134235</v>
      </c>
      <c r="AG154">
        <v>2.5537687901798249</v>
      </c>
      <c r="AH154">
        <v>14.417231209820175</v>
      </c>
      <c r="AI154" s="30">
        <v>34.739318670008103</v>
      </c>
      <c r="AK154">
        <f t="shared" si="51"/>
        <v>954.43453895207676</v>
      </c>
      <c r="AN154">
        <f>K154/'Molar Masses'!B$3*'Molar Masses'!B$4</f>
        <v>2.8831051321626347E-2</v>
      </c>
      <c r="AO154">
        <f>L154/'Molar Masses'!C$3*'Molar Masses'!C$4</f>
        <v>0.43847917348974308</v>
      </c>
      <c r="AP154">
        <f>M154/'Molar Masses'!D$3*'Molar Masses'!D$4</f>
        <v>0.85033710969421294</v>
      </c>
      <c r="AQ154">
        <f>N154/'Molar Masses'!E$3*'Molar Masses'!E$4</f>
        <v>0.34418984511246559</v>
      </c>
      <c r="AR154">
        <f>O154/'Molar Masses'!F$3*'Molar Masses'!F$4</f>
        <v>1.2407816303704191E-2</v>
      </c>
      <c r="AS154">
        <f>P154/'Molar Masses'!G$3*'Molar Masses'!G$4</f>
        <v>4.2119076251558883E-2</v>
      </c>
      <c r="AT154">
        <f>Q154/'Molar Masses'!H$3*'Molar Masses'!H$4</f>
        <v>2.3357679731623424E-4</v>
      </c>
      <c r="AU154">
        <f>R154/'Molar Masses'!I$3*'Molar Masses'!I$4</f>
        <v>0.11759460061701853</v>
      </c>
      <c r="AV154">
        <f>S154/'Molar Masses'!J$3*'Molar Masses'!J$4</f>
        <v>5.5135972946315345E-5</v>
      </c>
      <c r="AW154">
        <f>T154/'Molar Masses'!K$3*'Molar Masses'!K$4</f>
        <v>5.4897578443893515E-3</v>
      </c>
      <c r="AX154">
        <f>U154/'Molar Masses'!L$3*'Molar Masses'!L$4</f>
        <v>1.3774257302917785E-3</v>
      </c>
      <c r="AY154">
        <f>V154/'Molar Masses'!M$3*'Molar Masses'!M$4</f>
        <v>7.692843219159008E-4</v>
      </c>
      <c r="AZ154">
        <f t="shared" si="63"/>
        <v>1.8418838534571893</v>
      </c>
      <c r="BC154">
        <f t="shared" si="64"/>
        <v>1.5653023542994245E-2</v>
      </c>
      <c r="BD154">
        <f t="shared" si="65"/>
        <v>0.23806016468775923</v>
      </c>
      <c r="BE154">
        <f t="shared" si="66"/>
        <v>0.46166706337000701</v>
      </c>
      <c r="BF154">
        <f t="shared" si="67"/>
        <v>0.18686837634546077</v>
      </c>
      <c r="BG154">
        <f t="shared" si="68"/>
        <v>6.7364813912749706E-3</v>
      </c>
      <c r="BH154">
        <f t="shared" si="69"/>
        <v>2.2867389913051241E-2</v>
      </c>
      <c r="BI154">
        <f t="shared" si="70"/>
        <v>1.2681407509915131E-4</v>
      </c>
      <c r="BJ154">
        <f t="shared" si="71"/>
        <v>6.3844742651006564E-2</v>
      </c>
      <c r="BK154">
        <f t="shared" si="72"/>
        <v>2.9934554691288444E-5</v>
      </c>
      <c r="BL154">
        <f t="shared" si="73"/>
        <v>2.980512497617673E-3</v>
      </c>
      <c r="BM154">
        <f t="shared" si="74"/>
        <v>7.4783528163644536E-4</v>
      </c>
      <c r="BN154">
        <f t="shared" si="75"/>
        <v>4.1766168940129706E-4</v>
      </c>
      <c r="BO154">
        <f t="shared" si="76"/>
        <v>0.99999999999999978</v>
      </c>
      <c r="BP154" s="68">
        <f>(1.5-SUMPRODUCT(BC154:BN154,'Molar Masses'!$B$6:$M$6)) * 2</f>
        <v>1.5813658176488943E-2</v>
      </c>
      <c r="BQ154">
        <f t="shared" si="52"/>
        <v>0.91236115347021995</v>
      </c>
      <c r="BR154">
        <f t="shared" si="53"/>
        <v>0.46166706337000701</v>
      </c>
      <c r="BS154">
        <f t="shared" si="54"/>
        <v>1.7747106360751001E-2</v>
      </c>
      <c r="BT154">
        <f t="shared" si="55"/>
        <v>6.7364813912749706E-3</v>
      </c>
      <c r="BU154">
        <f t="shared" si="56"/>
        <v>5.9610249952353461E-3</v>
      </c>
      <c r="BV154">
        <f t="shared" si="57"/>
        <v>6.1865251780789866E-2</v>
      </c>
      <c r="BW154">
        <f t="shared" si="58"/>
        <v>4.8191719108012315E-2</v>
      </c>
      <c r="BY154">
        <f t="shared" si="59"/>
        <v>2.5511806021013578E-2</v>
      </c>
      <c r="BZ154">
        <f t="shared" si="60"/>
        <v>0.96899524082919164</v>
      </c>
      <c r="CB154">
        <f t="shared" si="61"/>
        <v>8.3764967883365848E-2</v>
      </c>
      <c r="CC154">
        <f t="shared" si="62"/>
        <v>0.2451732577035842</v>
      </c>
    </row>
    <row r="155" spans="1:81" x14ac:dyDescent="0.2">
      <c r="A155" s="29" t="s">
        <v>364</v>
      </c>
      <c r="B155" t="s">
        <v>365</v>
      </c>
      <c r="C155" t="s">
        <v>185</v>
      </c>
      <c r="D155" t="s">
        <v>171</v>
      </c>
      <c r="E155" t="s">
        <v>199</v>
      </c>
      <c r="F155" t="s">
        <v>363</v>
      </c>
      <c r="G155" t="s">
        <v>254</v>
      </c>
      <c r="I155" t="s">
        <v>1614</v>
      </c>
      <c r="J155" s="28">
        <v>44470</v>
      </c>
      <c r="K155">
        <v>0.52149599999999996</v>
      </c>
      <c r="L155">
        <v>17.415700000000001</v>
      </c>
      <c r="M155">
        <v>50.15522</v>
      </c>
      <c r="N155">
        <v>20.694050000000001</v>
      </c>
      <c r="O155">
        <v>1.2677039999999999</v>
      </c>
      <c r="P155">
        <v>3.0296340000000002</v>
      </c>
      <c r="Q155">
        <v>1.9680000000000001E-3</v>
      </c>
      <c r="R155">
        <v>5.2826570000000004</v>
      </c>
      <c r="S155">
        <v>7.77E-3</v>
      </c>
      <c r="T155">
        <v>0.60407900000000003</v>
      </c>
      <c r="U155">
        <v>0.106792</v>
      </c>
      <c r="V155">
        <v>4.4809000000000002E-2</v>
      </c>
      <c r="W155">
        <v>99.131870000000006</v>
      </c>
      <c r="X155">
        <v>91.108814583025733</v>
      </c>
      <c r="Y155">
        <v>13.866307069928723</v>
      </c>
      <c r="Z155">
        <v>15435</v>
      </c>
      <c r="AA155">
        <v>13508</v>
      </c>
      <c r="AB155">
        <v>-35</v>
      </c>
      <c r="AC155">
        <v>34198.77191119919</v>
      </c>
      <c r="AD155">
        <v>9437.6125570723962</v>
      </c>
      <c r="AE155">
        <v>651.63679006634038</v>
      </c>
      <c r="AF155">
        <v>38.354457431942215</v>
      </c>
      <c r="AG155">
        <v>2.6482519148296073</v>
      </c>
      <c r="AH155">
        <v>14.322748085170392</v>
      </c>
      <c r="AI155" s="30">
        <v>34.806726173872946</v>
      </c>
      <c r="AK155">
        <f t="shared" si="51"/>
        <v>1386.6307069928723</v>
      </c>
      <c r="AN155">
        <f>K155/'Molar Masses'!B$3*'Molar Masses'!B$4</f>
        <v>1.6828167761500919E-2</v>
      </c>
      <c r="AO155">
        <f>L155/'Molar Masses'!C$3*'Molar Masses'!C$4</f>
        <v>0.43210418713589582</v>
      </c>
      <c r="AP155">
        <f>M155/'Molar Masses'!D$3*'Molar Masses'!D$4</f>
        <v>0.83474751307745954</v>
      </c>
      <c r="AQ155">
        <f>N155/'Molar Masses'!E$3*'Molar Masses'!E$4</f>
        <v>0.36901339885947426</v>
      </c>
      <c r="AR155">
        <f>O155/'Molar Masses'!F$3*'Molar Masses'!F$4</f>
        <v>1.6681413250871767E-2</v>
      </c>
      <c r="AS155">
        <f>P155/'Molar Masses'!G$3*'Molar Masses'!G$4</f>
        <v>4.2168208845537146E-2</v>
      </c>
      <c r="AT155">
        <f>Q155/'Molar Masses'!H$3*'Molar Masses'!H$4</f>
        <v>4.178521380950359E-5</v>
      </c>
      <c r="AU155">
        <f>R155/'Molar Masses'!I$3*'Molar Masses'!I$4</f>
        <v>0.10362084508943004</v>
      </c>
      <c r="AV155">
        <f>S155/'Molar Masses'!J$3*'Molar Masses'!J$4</f>
        <v>1.0948288009017895E-4</v>
      </c>
      <c r="AW155">
        <f>T155/'Molar Masses'!K$3*'Molar Masses'!K$4</f>
        <v>7.5636566248466182E-3</v>
      </c>
      <c r="AX155">
        <f>U155/'Molar Masses'!L$3*'Molar Masses'!L$4</f>
        <v>1.5054400076687333E-3</v>
      </c>
      <c r="AY155">
        <f>V155/'Molar Masses'!M$3*'Molar Masses'!M$4</f>
        <v>5.9991056701583017E-4</v>
      </c>
      <c r="AZ155">
        <f t="shared" si="63"/>
        <v>1.8249840093136003</v>
      </c>
      <c r="BC155">
        <f t="shared" si="64"/>
        <v>9.2209946364572304E-3</v>
      </c>
      <c r="BD155">
        <f t="shared" si="65"/>
        <v>0.23677149220524715</v>
      </c>
      <c r="BE155">
        <f t="shared" si="66"/>
        <v>0.4573999053237835</v>
      </c>
      <c r="BF155">
        <f t="shared" si="67"/>
        <v>0.20220089435099484</v>
      </c>
      <c r="BG155">
        <f t="shared" si="68"/>
        <v>9.1405805013852464E-3</v>
      </c>
      <c r="BH155">
        <f t="shared" si="69"/>
        <v>2.3106070316417263E-2</v>
      </c>
      <c r="BI155">
        <f t="shared" si="70"/>
        <v>2.2896208183884054E-5</v>
      </c>
      <c r="BJ155">
        <f t="shared" si="71"/>
        <v>5.6779042753587278E-2</v>
      </c>
      <c r="BK155">
        <f t="shared" si="72"/>
        <v>5.99911448711032E-5</v>
      </c>
      <c r="BL155">
        <f t="shared" si="73"/>
        <v>4.1445056977191851E-3</v>
      </c>
      <c r="BM155">
        <f t="shared" si="74"/>
        <v>8.2490586218064916E-4</v>
      </c>
      <c r="BN155">
        <f t="shared" si="75"/>
        <v>3.2872099917273474E-4</v>
      </c>
      <c r="BO155">
        <f t="shared" si="76"/>
        <v>1</v>
      </c>
      <c r="BP155" s="68">
        <f>(1.5-SUMPRODUCT(BC155:BN155,'Molar Masses'!$B$6:$M$6)) * 2</f>
        <v>2.0055472112049166E-2</v>
      </c>
      <c r="BQ155">
        <f t="shared" si="52"/>
        <v>0.9110886292290391</v>
      </c>
      <c r="BR155">
        <f t="shared" si="53"/>
        <v>0.4573999053237835</v>
      </c>
      <c r="BS155">
        <f t="shared" si="54"/>
        <v>1.5064228110153215E-2</v>
      </c>
      <c r="BT155">
        <f t="shared" si="55"/>
        <v>9.1405805013852464E-3</v>
      </c>
      <c r="BU155">
        <f t="shared" si="56"/>
        <v>8.2890113954383702E-3</v>
      </c>
      <c r="BV155">
        <f t="shared" si="57"/>
        <v>6.6328304133795674E-2</v>
      </c>
      <c r="BW155">
        <f t="shared" si="58"/>
        <v>4.7558048117130047E-2</v>
      </c>
      <c r="BY155">
        <f t="shared" si="59"/>
        <v>1.4178948077370773E-2</v>
      </c>
      <c r="BZ155">
        <f t="shared" si="60"/>
        <v>1.1681828526354485</v>
      </c>
      <c r="CB155">
        <f t="shared" si="61"/>
        <v>4.5603134773730354E-2</v>
      </c>
      <c r="CC155">
        <f t="shared" si="62"/>
        <v>0.16240137538906732</v>
      </c>
    </row>
    <row r="156" spans="1:81" x14ac:dyDescent="0.2">
      <c r="A156" s="29" t="s">
        <v>366</v>
      </c>
      <c r="B156" t="s">
        <v>367</v>
      </c>
      <c r="C156" t="s">
        <v>185</v>
      </c>
      <c r="D156" t="s">
        <v>171</v>
      </c>
      <c r="E156" t="s">
        <v>199</v>
      </c>
      <c r="F156" t="s">
        <v>368</v>
      </c>
      <c r="I156" t="s">
        <v>1614</v>
      </c>
      <c r="J156" s="28">
        <v>44470</v>
      </c>
      <c r="K156">
        <v>0.39520499999999997</v>
      </c>
      <c r="L156">
        <v>17.970800000000001</v>
      </c>
      <c r="M156">
        <v>50.985750000000003</v>
      </c>
      <c r="N156">
        <v>20.81757</v>
      </c>
      <c r="O156">
        <v>1.5145219999999999</v>
      </c>
      <c r="P156">
        <v>2.9628890000000001</v>
      </c>
      <c r="Q156">
        <v>3.5799999999999997E-4</v>
      </c>
      <c r="R156">
        <v>3.6655470000000001</v>
      </c>
      <c r="S156">
        <v>2.3E-5</v>
      </c>
      <c r="T156">
        <v>0.34823399999999999</v>
      </c>
      <c r="U156">
        <v>0.11347599999999999</v>
      </c>
      <c r="V156">
        <v>2.9204999999999998E-2</v>
      </c>
      <c r="W156">
        <v>98.803569999999993</v>
      </c>
      <c r="X156">
        <v>91.533954287119812</v>
      </c>
      <c r="Y156">
        <v>21.702362249763556</v>
      </c>
      <c r="Z156">
        <v>15903</v>
      </c>
      <c r="AA156">
        <v>14497</v>
      </c>
      <c r="AB156">
        <v>-41</v>
      </c>
      <c r="AC156">
        <v>34433.445655507589</v>
      </c>
      <c r="AD156">
        <v>9558.4442846859965</v>
      </c>
      <c r="AE156">
        <v>401.20859480337231</v>
      </c>
      <c r="AF156">
        <v>38.845517572963892</v>
      </c>
      <c r="AG156">
        <v>1.630511729280905</v>
      </c>
      <c r="AH156">
        <v>15.340488270719096</v>
      </c>
      <c r="AI156" s="30">
        <v>34.98695002341924</v>
      </c>
      <c r="AK156">
        <f t="shared" si="51"/>
        <v>2170.2362249763555</v>
      </c>
      <c r="AN156">
        <f>K156/'Molar Masses'!B$3*'Molar Masses'!B$4</f>
        <v>1.2752880252550301E-2</v>
      </c>
      <c r="AO156">
        <f>L156/'Molar Masses'!C$3*'Molar Masses'!C$4</f>
        <v>0.44587687696628658</v>
      </c>
      <c r="AP156">
        <f>M156/'Molar Masses'!D$3*'Molar Masses'!D$4</f>
        <v>0.84857025878640513</v>
      </c>
      <c r="AQ156">
        <f>N156/'Molar Masses'!E$3*'Molar Masses'!E$4</f>
        <v>0.37121599018534435</v>
      </c>
      <c r="AR156">
        <f>O156/'Molar Masses'!F$3*'Molar Masses'!F$4</f>
        <v>1.9929232186328045E-2</v>
      </c>
      <c r="AS156">
        <f>P156/'Molar Masses'!G$3*'Molar Masses'!G$4</f>
        <v>4.123921309905576E-2</v>
      </c>
      <c r="AT156">
        <f>Q156/'Molar Masses'!H$3*'Molar Masses'!H$4</f>
        <v>7.6011720242897788E-6</v>
      </c>
      <c r="AU156">
        <f>R156/'Molar Masses'!I$3*'Molar Masses'!I$4</f>
        <v>7.1900764682436308E-2</v>
      </c>
      <c r="AV156">
        <f>S156/'Molar Masses'!J$3*'Molar Masses'!J$4</f>
        <v>3.2408059743553616E-7</v>
      </c>
      <c r="AW156">
        <f>T156/'Molar Masses'!K$3*'Molar Masses'!K$4</f>
        <v>4.3602283825407559E-3</v>
      </c>
      <c r="AX156">
        <f>U156/'Molar Masses'!L$3*'Molar Masses'!L$4</f>
        <v>1.599663929041662E-3</v>
      </c>
      <c r="AY156">
        <f>V156/'Molar Masses'!M$3*'Molar Masses'!M$4</f>
        <v>3.9100154231733175E-4</v>
      </c>
      <c r="AZ156">
        <f t="shared" si="63"/>
        <v>1.8178440352649279</v>
      </c>
      <c r="BC156">
        <f t="shared" si="64"/>
        <v>7.0153874618246494E-3</v>
      </c>
      <c r="BD156">
        <f t="shared" si="65"/>
        <v>0.24527785019868639</v>
      </c>
      <c r="BE156">
        <f t="shared" si="66"/>
        <v>0.46680036478637549</v>
      </c>
      <c r="BF156">
        <f t="shared" si="67"/>
        <v>0.20420673225205718</v>
      </c>
      <c r="BG156">
        <f t="shared" si="68"/>
        <v>1.0963114436505335E-2</v>
      </c>
      <c r="BH156">
        <f t="shared" si="69"/>
        <v>2.2685781782729047E-2</v>
      </c>
      <c r="BI156">
        <f t="shared" si="70"/>
        <v>4.1814214403613588E-6</v>
      </c>
      <c r="BJ156">
        <f t="shared" si="71"/>
        <v>3.9552768712612728E-2</v>
      </c>
      <c r="BK156">
        <f t="shared" si="72"/>
        <v>1.7827744908176652E-7</v>
      </c>
      <c r="BL156">
        <f t="shared" si="73"/>
        <v>2.3985712184078035E-3</v>
      </c>
      <c r="BM156">
        <f t="shared" si="74"/>
        <v>8.7997864393714678E-4</v>
      </c>
      <c r="BN156">
        <f t="shared" si="75"/>
        <v>2.1509080797481518E-4</v>
      </c>
      <c r="BO156">
        <f t="shared" si="76"/>
        <v>1.0000000000000002</v>
      </c>
      <c r="BP156" s="68">
        <f>(1.5-SUMPRODUCT(BC156:BN156,'Molar Masses'!$B$6:$M$6)) * 2</f>
        <v>1.8105278892233567E-2</v>
      </c>
      <c r="BQ156">
        <f t="shared" si="52"/>
        <v>0.91534007202775036</v>
      </c>
      <c r="BR156">
        <f t="shared" si="53"/>
        <v>0.46680036478637549</v>
      </c>
      <c r="BS156">
        <f t="shared" si="54"/>
        <v>8.3885621887335692E-3</v>
      </c>
      <c r="BT156">
        <f t="shared" si="55"/>
        <v>1.0963114436505335E-2</v>
      </c>
      <c r="BU156">
        <f t="shared" si="56"/>
        <v>4.797142436815607E-3</v>
      </c>
      <c r="BV156">
        <f t="shared" si="57"/>
        <v>4.9188021604920189E-2</v>
      </c>
      <c r="BW156">
        <f t="shared" si="58"/>
        <v>3.2537381250788075E-2</v>
      </c>
      <c r="BY156">
        <f t="shared" si="59"/>
        <v>6.3531334989882157E-3</v>
      </c>
      <c r="BZ156">
        <f t="shared" si="60"/>
        <v>1.2436050169412018</v>
      </c>
      <c r="CB156">
        <f t="shared" si="61"/>
        <v>3.4354339763712549E-2</v>
      </c>
      <c r="CC156">
        <f t="shared" si="62"/>
        <v>0.17736779725328197</v>
      </c>
    </row>
    <row r="157" spans="1:81" x14ac:dyDescent="0.2">
      <c r="A157" s="29" t="s">
        <v>369</v>
      </c>
      <c r="B157" t="s">
        <v>370</v>
      </c>
      <c r="C157" t="s">
        <v>185</v>
      </c>
      <c r="D157" t="s">
        <v>171</v>
      </c>
      <c r="E157" t="s">
        <v>195</v>
      </c>
      <c r="F157" t="s">
        <v>371</v>
      </c>
      <c r="I157" t="s">
        <v>1614</v>
      </c>
      <c r="J157" s="28">
        <v>44470</v>
      </c>
      <c r="K157">
        <v>0.56020999999999999</v>
      </c>
      <c r="L157">
        <v>16.913219999999999</v>
      </c>
      <c r="M157">
        <v>51.306449999999998</v>
      </c>
      <c r="N157">
        <v>22.177869999999999</v>
      </c>
      <c r="O157">
        <v>0.63497599999999998</v>
      </c>
      <c r="P157">
        <v>3.0732590000000002</v>
      </c>
      <c r="Q157">
        <v>8.9160000000000003E-3</v>
      </c>
      <c r="R157">
        <v>4.4023079999999997</v>
      </c>
      <c r="S157">
        <v>5.9839999999999997E-3</v>
      </c>
      <c r="T157">
        <v>0.245061</v>
      </c>
      <c r="U157">
        <v>8.6166000000000006E-2</v>
      </c>
      <c r="V157">
        <v>4.9468999999999999E-2</v>
      </c>
      <c r="W157">
        <v>99.463880000000003</v>
      </c>
      <c r="X157">
        <v>90.749462271960567</v>
      </c>
      <c r="Y157">
        <v>8.8224119273776598</v>
      </c>
      <c r="Z157">
        <v>15903</v>
      </c>
      <c r="AA157">
        <v>14351</v>
      </c>
      <c r="AB157">
        <v>-42</v>
      </c>
      <c r="AC157">
        <v>34467.890178592497</v>
      </c>
      <c r="AD157">
        <v>9557.9559149969173</v>
      </c>
      <c r="AE157">
        <v>438.13855884226268</v>
      </c>
      <c r="AF157">
        <v>38.843532838547468</v>
      </c>
      <c r="AG157">
        <v>1.7805951031349554</v>
      </c>
      <c r="AH157">
        <v>15.190404896865045</v>
      </c>
      <c r="AI157" s="30">
        <v>35.030803470498768</v>
      </c>
      <c r="AK157">
        <f t="shared" ref="AK157" si="77">100*Y157</f>
        <v>882.24119273776603</v>
      </c>
      <c r="AN157">
        <f>K157/'Molar Masses'!B$3*'Molar Masses'!B$4</f>
        <v>1.8077430817629341E-2</v>
      </c>
      <c r="AO157">
        <f>L157/'Molar Masses'!C$3*'Molar Masses'!C$4</f>
        <v>0.41963706195849582</v>
      </c>
      <c r="AP157">
        <f>M157/'Molar Masses'!D$3*'Molar Masses'!D$4</f>
        <v>0.8539077595977651</v>
      </c>
      <c r="AQ157">
        <f>N157/'Molar Masses'!E$3*'Molar Masses'!E$4</f>
        <v>0.39547266910844264</v>
      </c>
      <c r="AR157">
        <f>O157/'Molar Masses'!F$3*'Molar Masses'!F$4</f>
        <v>8.3554970721758E-3</v>
      </c>
      <c r="AS157">
        <f>P157/'Molar Masses'!G$3*'Molar Masses'!G$4</f>
        <v>4.2775406979333692E-2</v>
      </c>
      <c r="AT157">
        <f>Q157/'Molar Masses'!H$3*'Molar Masses'!H$4</f>
        <v>1.8930740158817785E-4</v>
      </c>
      <c r="AU157">
        <f>R157/'Molar Masses'!I$3*'Molar Masses'!I$4</f>
        <v>8.6352544809166765E-2</v>
      </c>
      <c r="AV157">
        <f>S157/'Molar Masses'!J$3*'Molar Masses'!J$4</f>
        <v>8.4317317176271656E-5</v>
      </c>
      <c r="AW157">
        <f>T157/'Molar Masses'!K$3*'Molar Masses'!K$4</f>
        <v>3.0684020734730675E-3</v>
      </c>
      <c r="AX157">
        <f>U157/'Molar Masses'!L$3*'Molar Masses'!L$4</f>
        <v>1.2146766021872808E-3</v>
      </c>
      <c r="AY157">
        <f>V157/'Molar Masses'!M$3*'Molar Masses'!M$4</f>
        <v>6.6229944519418196E-4</v>
      </c>
      <c r="AZ157">
        <f t="shared" si="63"/>
        <v>1.829797373182628</v>
      </c>
      <c r="BC157">
        <f t="shared" si="64"/>
        <v>9.8794714008068867E-3</v>
      </c>
      <c r="BD157">
        <f t="shared" si="65"/>
        <v>0.22933526307812269</v>
      </c>
      <c r="BE157">
        <f t="shared" si="66"/>
        <v>0.466667933899443</v>
      </c>
      <c r="BF157">
        <f t="shared" si="67"/>
        <v>0.21612921458105699</v>
      </c>
      <c r="BG157">
        <f t="shared" si="68"/>
        <v>4.5663510040146156E-3</v>
      </c>
      <c r="BH157">
        <f t="shared" si="69"/>
        <v>2.337712776630179E-2</v>
      </c>
      <c r="BI157">
        <f t="shared" si="70"/>
        <v>1.0345812293899468E-4</v>
      </c>
      <c r="BJ157">
        <f t="shared" si="71"/>
        <v>4.7192408336979345E-2</v>
      </c>
      <c r="BK157">
        <f t="shared" si="72"/>
        <v>4.6080138933425026E-5</v>
      </c>
      <c r="BL157">
        <f t="shared" si="73"/>
        <v>1.6769081202341507E-3</v>
      </c>
      <c r="BM157">
        <f t="shared" si="74"/>
        <v>6.6383120884830706E-4</v>
      </c>
      <c r="BN157">
        <f t="shared" si="75"/>
        <v>3.619523423198615E-4</v>
      </c>
      <c r="BO157">
        <f t="shared" si="76"/>
        <v>0.99999999999999989</v>
      </c>
      <c r="BP157" s="68">
        <f>(1.5-SUMPRODUCT(BC157:BN157,'Molar Masses'!$B$6:$M$6)) * 2</f>
        <v>2.1396245726597485E-2</v>
      </c>
      <c r="BQ157">
        <f t="shared" ref="BQ157" si="78">BD157/(BD157+BH157)</f>
        <v>0.90749512642340802</v>
      </c>
      <c r="BR157">
        <f t="shared" si="53"/>
        <v>0.466667933899443</v>
      </c>
      <c r="BS157">
        <f t="shared" si="54"/>
        <v>1.4696384845844771E-2</v>
      </c>
      <c r="BT157">
        <f t="shared" si="55"/>
        <v>4.5663510040146156E-3</v>
      </c>
      <c r="BU157">
        <f t="shared" si="56"/>
        <v>3.3538162404683014E-3</v>
      </c>
      <c r="BV157">
        <f t="shared" si="57"/>
        <v>4.6223726151007623E-2</v>
      </c>
      <c r="BW157">
        <f t="shared" si="58"/>
        <v>3.7312936936172457E-2</v>
      </c>
      <c r="BY157">
        <f t="shared" si="59"/>
        <v>1.3860342236422345E-2</v>
      </c>
      <c r="BZ157">
        <f t="shared" si="60"/>
        <v>0.97947377088588472</v>
      </c>
      <c r="CB157">
        <f t="shared" si="61"/>
        <v>4.5710948517335655E-2</v>
      </c>
      <c r="CC157">
        <f t="shared" si="62"/>
        <v>0.20934450579979119</v>
      </c>
    </row>
    <row r="158" spans="1:81" x14ac:dyDescent="0.2">
      <c r="AN158">
        <f>K158/'Molar Masses'!B$3*'Molar Masses'!B$4</f>
        <v>0</v>
      </c>
      <c r="AO158">
        <f>L158/'Molar Masses'!C$3*'Molar Masses'!C$4</f>
        <v>0</v>
      </c>
      <c r="AP158">
        <f>M158/'Molar Masses'!D$3*'Molar Masses'!D$4</f>
        <v>0</v>
      </c>
      <c r="AQ158">
        <f>N158/'Molar Masses'!E$3*'Molar Masses'!E$4</f>
        <v>0</v>
      </c>
      <c r="AR158">
        <f>O158/'Molar Masses'!F$3*'Molar Masses'!F$4</f>
        <v>0</v>
      </c>
      <c r="AS158">
        <f>P158/'Molar Masses'!G$3*'Molar Masses'!G$4</f>
        <v>0</v>
      </c>
      <c r="AT158">
        <f>Q158/'Molar Masses'!H$3*'Molar Masses'!H$4</f>
        <v>0</v>
      </c>
      <c r="AU158">
        <f>R158/'Molar Masses'!I$3*'Molar Masses'!I$4</f>
        <v>0</v>
      </c>
      <c r="AV158">
        <f>S158/'Molar Masses'!J$3*'Molar Masses'!J$4</f>
        <v>0</v>
      </c>
      <c r="AW158">
        <f>T158/'Molar Masses'!K$3*'Molar Masses'!K$4</f>
        <v>0</v>
      </c>
      <c r="AX158">
        <f>U158/'Molar Masses'!L$3*'Molar Masses'!L$4</f>
        <v>0</v>
      </c>
      <c r="AY158">
        <f>V158/'Molar Masses'!M$3*'Molar Masses'!M$4</f>
        <v>0</v>
      </c>
      <c r="AZ158">
        <f t="shared" si="63"/>
        <v>0</v>
      </c>
      <c r="BC158" t="e">
        <f t="shared" si="64"/>
        <v>#DIV/0!</v>
      </c>
      <c r="BD158" t="e">
        <f t="shared" si="65"/>
        <v>#DIV/0!</v>
      </c>
      <c r="BE158" t="e">
        <f t="shared" si="66"/>
        <v>#DIV/0!</v>
      </c>
      <c r="BF158" t="e">
        <f t="shared" si="67"/>
        <v>#DIV/0!</v>
      </c>
      <c r="BG158" t="e">
        <f t="shared" si="68"/>
        <v>#DIV/0!</v>
      </c>
      <c r="BH158" t="e">
        <f t="shared" si="69"/>
        <v>#DIV/0!</v>
      </c>
      <c r="BI158" t="e">
        <f t="shared" si="70"/>
        <v>#DIV/0!</v>
      </c>
      <c r="BJ158" t="e">
        <f t="shared" si="71"/>
        <v>#DIV/0!</v>
      </c>
      <c r="BK158" t="e">
        <f t="shared" si="72"/>
        <v>#DIV/0!</v>
      </c>
      <c r="BL158" t="e">
        <f t="shared" si="73"/>
        <v>#DIV/0!</v>
      </c>
      <c r="BM158" t="e">
        <f t="shared" si="74"/>
        <v>#DIV/0!</v>
      </c>
      <c r="BN158" t="e">
        <f t="shared" si="75"/>
        <v>#DIV/0!</v>
      </c>
      <c r="BZ158" t="e">
        <f t="shared" si="60"/>
        <v>#DIV/0!</v>
      </c>
      <c r="CB158" t="e">
        <f t="shared" si="61"/>
        <v>#DIV/0!</v>
      </c>
      <c r="CC158" t="e">
        <f t="shared" si="62"/>
        <v>#DIV/0!</v>
      </c>
    </row>
    <row r="159" spans="1:81" x14ac:dyDescent="0.2">
      <c r="A159" s="29"/>
      <c r="B159" s="29"/>
      <c r="C159" s="29"/>
      <c r="D159" s="29"/>
      <c r="E159" s="29"/>
      <c r="F159" s="29"/>
      <c r="G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41"/>
      <c r="Y159" s="29"/>
      <c r="AN159">
        <f>K159/'Molar Masses'!B$3*'Molar Masses'!B$4</f>
        <v>0</v>
      </c>
      <c r="AO159">
        <f>L159/'Molar Masses'!C$3*'Molar Masses'!C$4</f>
        <v>0</v>
      </c>
      <c r="AP159">
        <f>M159/'Molar Masses'!D$3*'Molar Masses'!D$4</f>
        <v>0</v>
      </c>
      <c r="AQ159">
        <f>N159/'Molar Masses'!E$3*'Molar Masses'!E$4</f>
        <v>0</v>
      </c>
      <c r="AR159">
        <f>O159/'Molar Masses'!F$3*'Molar Masses'!F$4</f>
        <v>0</v>
      </c>
      <c r="AS159">
        <f>P159/'Molar Masses'!G$3*'Molar Masses'!G$4</f>
        <v>0</v>
      </c>
      <c r="AT159">
        <f>Q159/'Molar Masses'!H$3*'Molar Masses'!H$4</f>
        <v>0</v>
      </c>
      <c r="AU159">
        <f>R159/'Molar Masses'!I$3*'Molar Masses'!I$4</f>
        <v>0</v>
      </c>
      <c r="AV159">
        <f>S159/'Molar Masses'!J$3*'Molar Masses'!J$4</f>
        <v>0</v>
      </c>
      <c r="AW159">
        <f>T159/'Molar Masses'!K$3*'Molar Masses'!K$4</f>
        <v>0</v>
      </c>
      <c r="AX159">
        <f>U159/'Molar Masses'!L$3*'Molar Masses'!L$4</f>
        <v>0</v>
      </c>
      <c r="AY159">
        <f>V159/'Molar Masses'!M$3*'Molar Masses'!M$4</f>
        <v>0</v>
      </c>
      <c r="AZ159">
        <f t="shared" si="63"/>
        <v>0</v>
      </c>
      <c r="BC159" t="e">
        <f t="shared" si="64"/>
        <v>#DIV/0!</v>
      </c>
      <c r="BD159" t="e">
        <f t="shared" si="65"/>
        <v>#DIV/0!</v>
      </c>
      <c r="BE159" t="e">
        <f t="shared" si="66"/>
        <v>#DIV/0!</v>
      </c>
      <c r="BF159" t="e">
        <f t="shared" si="67"/>
        <v>#DIV/0!</v>
      </c>
      <c r="BG159" t="e">
        <f t="shared" si="68"/>
        <v>#DIV/0!</v>
      </c>
      <c r="BH159" t="e">
        <f t="shared" si="69"/>
        <v>#DIV/0!</v>
      </c>
      <c r="BI159" t="e">
        <f t="shared" si="70"/>
        <v>#DIV/0!</v>
      </c>
      <c r="BJ159" t="e">
        <f t="shared" si="71"/>
        <v>#DIV/0!</v>
      </c>
      <c r="BK159" t="e">
        <f t="shared" si="72"/>
        <v>#DIV/0!</v>
      </c>
      <c r="BL159" t="e">
        <f t="shared" si="73"/>
        <v>#DIV/0!</v>
      </c>
      <c r="BM159" t="e">
        <f t="shared" si="74"/>
        <v>#DIV/0!</v>
      </c>
      <c r="BN159" t="e">
        <f t="shared" si="75"/>
        <v>#DIV/0!</v>
      </c>
      <c r="BZ159" t="e">
        <f t="shared" si="60"/>
        <v>#DIV/0!</v>
      </c>
      <c r="CB159" t="e">
        <f t="shared" si="61"/>
        <v>#DIV/0!</v>
      </c>
      <c r="CC159" t="e">
        <f t="shared" si="62"/>
        <v>#DIV/0!</v>
      </c>
    </row>
    <row r="160" spans="1:81" x14ac:dyDescent="0.2">
      <c r="A160" s="29" t="s">
        <v>142</v>
      </c>
      <c r="B160" t="s">
        <v>1615</v>
      </c>
      <c r="C160" t="s">
        <v>185</v>
      </c>
      <c r="D160" t="s">
        <v>172</v>
      </c>
      <c r="F160" t="s">
        <v>1616</v>
      </c>
      <c r="I160" t="s">
        <v>1614</v>
      </c>
      <c r="J160" s="28">
        <v>44470</v>
      </c>
      <c r="K160">
        <v>0.560527</v>
      </c>
      <c r="L160">
        <v>16.99935</v>
      </c>
      <c r="M160">
        <v>53.015979999999999</v>
      </c>
      <c r="N160">
        <v>22.271560000000001</v>
      </c>
      <c r="O160">
        <v>0.60590900000000003</v>
      </c>
      <c r="P160">
        <v>3.0605440000000002</v>
      </c>
      <c r="Q160">
        <v>1.2E-5</v>
      </c>
      <c r="R160">
        <v>4.1944270000000001</v>
      </c>
      <c r="S160">
        <v>9.0840000000000001E-3</v>
      </c>
      <c r="T160">
        <v>0.29601100000000002</v>
      </c>
      <c r="U160">
        <v>9.2882000000000006E-2</v>
      </c>
      <c r="V160">
        <v>5.3945E-2</v>
      </c>
      <c r="W160">
        <v>101.1602</v>
      </c>
      <c r="X160" s="10">
        <v>90.826619679832262</v>
      </c>
      <c r="Y160" s="10">
        <v>8.8346100393085631</v>
      </c>
      <c r="Z160">
        <v>-14659</v>
      </c>
      <c r="AA160">
        <v>13128</v>
      </c>
      <c r="AB160">
        <v>-23</v>
      </c>
      <c r="AC160">
        <v>4194.4220397763493</v>
      </c>
      <c r="AD160">
        <v>1879.177028572846</v>
      </c>
      <c r="AE160">
        <v>764.83683305818022</v>
      </c>
      <c r="AF160">
        <f t="shared" ref="AF160:AG169" si="79">AD160*0.004064</f>
        <v>7.6369754441200461</v>
      </c>
      <c r="AG160">
        <f t="shared" si="79"/>
        <v>3.1082968895484444</v>
      </c>
      <c r="AH160">
        <f t="shared" ref="AH160:AH169" si="80">16.971-AG160</f>
        <v>13.862703110451555</v>
      </c>
      <c r="AI160" s="30">
        <f t="shared" ref="AI160:AI169" si="81">AF160-(IF(AE160&gt;2508,(AE160-4443.5)/-6.3253,(AE160-3509.9)/-3.2742)*0.004064)</f>
        <v>4.2297502561499911</v>
      </c>
      <c r="AN160">
        <f>K160/'Molar Masses'!B$3*'Molar Masses'!B$4</f>
        <v>1.8087660098736764E-2</v>
      </c>
      <c r="AO160">
        <f>L160/'Molar Masses'!C$3*'Molar Masses'!C$4</f>
        <v>0.42177404948343106</v>
      </c>
      <c r="AP160">
        <f>M160/'Molar Masses'!D$3*'Molar Masses'!D$4</f>
        <v>0.88235995093560216</v>
      </c>
      <c r="AQ160">
        <f>N160/'Molar Masses'!E$3*'Molar Masses'!E$4</f>
        <v>0.39714333605566393</v>
      </c>
      <c r="AR160">
        <f>O160/'Molar Masses'!F$3*'Molar Masses'!F$4</f>
        <v>7.9730113823277843E-3</v>
      </c>
      <c r="AS160">
        <f>P160/'Molar Masses'!G$3*'Molar Masses'!G$4</f>
        <v>4.259843221093889E-2</v>
      </c>
      <c r="AT160">
        <f>Q160/'Molar Masses'!H$3*'Molar Masses'!H$4</f>
        <v>2.5478788908233895E-7</v>
      </c>
      <c r="AU160">
        <f>R160/'Molar Masses'!I$3*'Molar Masses'!I$4</f>
        <v>8.2274898863568605E-2</v>
      </c>
      <c r="AV160">
        <f>S160/'Molar Masses'!J$3*'Molar Masses'!J$4</f>
        <v>1.2799774552627871E-4</v>
      </c>
      <c r="AW160">
        <f>T160/'Molar Masses'!K$3*'Molar Masses'!K$4</f>
        <v>3.7063456289284555E-3</v>
      </c>
      <c r="AX160">
        <f>U160/'Molar Masses'!L$3*'Molar Masses'!L$4</f>
        <v>1.3093516255177102E-3</v>
      </c>
      <c r="AY160">
        <f>V160/'Molar Masses'!M$3*'Molar Masses'!M$4</f>
        <v>7.2222489985647876E-4</v>
      </c>
      <c r="AZ160">
        <f t="shared" si="63"/>
        <v>1.858077513717987</v>
      </c>
      <c r="BC160">
        <f t="shared" si="64"/>
        <v>9.7346100823014689E-3</v>
      </c>
      <c r="BD160">
        <f t="shared" si="65"/>
        <v>0.22699486236150992</v>
      </c>
      <c r="BE160">
        <f t="shared" si="66"/>
        <v>0.47487790171359012</v>
      </c>
      <c r="BF160">
        <f t="shared" si="67"/>
        <v>0.21373884196089629</v>
      </c>
      <c r="BG160">
        <f t="shared" si="68"/>
        <v>4.2910004149255866E-3</v>
      </c>
      <c r="BH160">
        <f t="shared" si="69"/>
        <v>2.2926079184769868E-2</v>
      </c>
      <c r="BI160">
        <f t="shared" si="70"/>
        <v>1.3712446719863262E-7</v>
      </c>
      <c r="BJ160">
        <f t="shared" si="71"/>
        <v>4.4279583739721219E-2</v>
      </c>
      <c r="BK160">
        <f t="shared" si="72"/>
        <v>6.8887193661881744E-5</v>
      </c>
      <c r="BL160">
        <f t="shared" si="73"/>
        <v>1.9947206731500185E-3</v>
      </c>
      <c r="BM160">
        <f t="shared" si="74"/>
        <v>7.0468084127325555E-4</v>
      </c>
      <c r="BN160">
        <f t="shared" si="75"/>
        <v>3.8869470973324296E-4</v>
      </c>
      <c r="BO160">
        <f t="shared" si="76"/>
        <v>1</v>
      </c>
      <c r="BP160" s="68">
        <f>(1.5-SUMPRODUCT(BC160:BN160,'Molar Masses'!$B$6:$M$6)) * 2</f>
        <v>7.2122566976555724E-3</v>
      </c>
      <c r="BR160">
        <f t="shared" si="53"/>
        <v>0.47487790171359012</v>
      </c>
      <c r="BS160">
        <f t="shared" si="54"/>
        <v>1.3132265948097063E-2</v>
      </c>
      <c r="BT160">
        <f t="shared" si="55"/>
        <v>4.2910004149255866E-3</v>
      </c>
      <c r="BU160">
        <f t="shared" si="56"/>
        <v>3.9894413463000371E-3</v>
      </c>
      <c r="BV160">
        <f t="shared" si="57"/>
        <v>4.31455024591769E-2</v>
      </c>
      <c r="BW160">
        <f t="shared" si="58"/>
        <v>3.454497365741975E-2</v>
      </c>
      <c r="BY160">
        <f t="shared" si="59"/>
        <v>1.9157485453311342E-2</v>
      </c>
      <c r="BZ160">
        <f t="shared" si="60"/>
        <v>0.97438816753087532</v>
      </c>
      <c r="CB160">
        <f t="shared" si="61"/>
        <v>4.5544412952711819E-2</v>
      </c>
      <c r="CC160">
        <f t="shared" si="62"/>
        <v>0.21984420945603853</v>
      </c>
    </row>
    <row r="161" spans="1:81" x14ac:dyDescent="0.2">
      <c r="A161" s="29" t="s">
        <v>143</v>
      </c>
      <c r="B161" t="s">
        <v>1617</v>
      </c>
      <c r="C161" t="s">
        <v>185</v>
      </c>
      <c r="D161" t="s">
        <v>172</v>
      </c>
      <c r="F161" t="s">
        <v>1618</v>
      </c>
      <c r="I161" t="s">
        <v>1614</v>
      </c>
      <c r="J161" s="28">
        <v>44470</v>
      </c>
      <c r="K161">
        <v>0.54940199999999995</v>
      </c>
      <c r="L161">
        <v>17.141190000000002</v>
      </c>
      <c r="M161">
        <v>53.171979999999998</v>
      </c>
      <c r="N161">
        <v>22.355229999999999</v>
      </c>
      <c r="O161">
        <v>0.58387800000000001</v>
      </c>
      <c r="P161">
        <v>3.0932240000000002</v>
      </c>
      <c r="Q161">
        <v>8.9289999999999994E-3</v>
      </c>
      <c r="R161">
        <v>4.1603300000000001</v>
      </c>
      <c r="S161">
        <v>1.3977E-2</v>
      </c>
      <c r="T161">
        <v>0.31557400000000002</v>
      </c>
      <c r="U161">
        <v>9.6644999999999995E-2</v>
      </c>
      <c r="V161">
        <v>4.7822999999999997E-2</v>
      </c>
      <c r="W161">
        <v>101.5382</v>
      </c>
      <c r="X161" s="10">
        <v>90.807340171802679</v>
      </c>
      <c r="Y161" s="10">
        <v>8.6047619891779608</v>
      </c>
      <c r="Z161">
        <v>-14243</v>
      </c>
      <c r="AA161">
        <v>13387</v>
      </c>
      <c r="AB161">
        <v>-23</v>
      </c>
      <c r="AC161">
        <v>4549.3183995092841</v>
      </c>
      <c r="AD161">
        <v>1984.508738327738</v>
      </c>
      <c r="AE161">
        <v>699.08797250559292</v>
      </c>
      <c r="AF161">
        <f t="shared" si="79"/>
        <v>8.0650435125639266</v>
      </c>
      <c r="AG161">
        <f t="shared" si="79"/>
        <v>2.8410935202627297</v>
      </c>
      <c r="AH161">
        <f t="shared" si="80"/>
        <v>14.12990647973727</v>
      </c>
      <c r="AI161" s="30">
        <f t="shared" si="81"/>
        <v>4.576209574582963</v>
      </c>
      <c r="AN161">
        <f>K161/'Molar Masses'!B$3*'Molar Masses'!B$4</f>
        <v>1.7728667189209752E-2</v>
      </c>
      <c r="AO161">
        <f>L161/'Molar Masses'!C$3*'Molar Masses'!C$4</f>
        <v>0.425293268228779</v>
      </c>
      <c r="AP161">
        <f>M161/'Molar Masses'!D$3*'Molar Masses'!D$4</f>
        <v>0.88495630306086615</v>
      </c>
      <c r="AQ161">
        <f>N161/'Molar Masses'!E$3*'Molar Masses'!E$4</f>
        <v>0.39863532776741545</v>
      </c>
      <c r="AR161">
        <f>O161/'Molar Masses'!F$3*'Molar Masses'!F$4</f>
        <v>7.6831107309691419E-3</v>
      </c>
      <c r="AS161">
        <f>P161/'Molar Masses'!G$3*'Molar Masses'!G$4</f>
        <v>4.3053291466239089E-2</v>
      </c>
      <c r="AT161">
        <f>Q161/'Molar Masses'!H$3*'Molar Masses'!H$4</f>
        <v>1.8958342180135036E-4</v>
      </c>
      <c r="AU161">
        <f>R161/'Molar Masses'!I$3*'Molar Masses'!I$4</f>
        <v>8.1606076345844228E-2</v>
      </c>
      <c r="AV161">
        <f>S161/'Molar Masses'!J$3*'Molar Masses'!J$4</f>
        <v>1.9694237001549949E-4</v>
      </c>
      <c r="AW161">
        <f>T161/'Molar Masses'!K$3*'Molar Masses'!K$4</f>
        <v>3.9512934164725915E-3</v>
      </c>
      <c r="AX161">
        <f>U161/'Molar Masses'!L$3*'Molar Masses'!L$4</f>
        <v>1.3623983963325411E-3</v>
      </c>
      <c r="AY161">
        <f>V161/'Molar Masses'!M$3*'Molar Masses'!M$4</f>
        <v>6.4026251526251522E-4</v>
      </c>
      <c r="AZ161">
        <f t="shared" si="63"/>
        <v>1.8652965249092071</v>
      </c>
      <c r="BC161">
        <f t="shared" si="64"/>
        <v>9.5044766086575388E-3</v>
      </c>
      <c r="BD161">
        <f t="shared" si="65"/>
        <v>0.22800303466467889</v>
      </c>
      <c r="BE161">
        <f t="shared" si="66"/>
        <v>0.47443196898892054</v>
      </c>
      <c r="BF161">
        <f t="shared" si="67"/>
        <v>0.21371150508459719</v>
      </c>
      <c r="BG161">
        <f t="shared" si="68"/>
        <v>4.1189755239280871E-3</v>
      </c>
      <c r="BH161">
        <f t="shared" si="69"/>
        <v>2.3081204994114649E-2</v>
      </c>
      <c r="BI161">
        <f t="shared" si="70"/>
        <v>1.0163714952000905E-4</v>
      </c>
      <c r="BJ161">
        <f t="shared" si="71"/>
        <v>4.3749653342551736E-2</v>
      </c>
      <c r="BK161">
        <f t="shared" si="72"/>
        <v>1.0558233899303791E-4</v>
      </c>
      <c r="BL161">
        <f t="shared" si="73"/>
        <v>2.1183191860955834E-3</v>
      </c>
      <c r="BM161">
        <f t="shared" si="74"/>
        <v>7.3039239506375836E-4</v>
      </c>
      <c r="BN161">
        <f t="shared" si="75"/>
        <v>3.4324972287914376E-4</v>
      </c>
      <c r="BO161">
        <f t="shared" si="76"/>
        <v>1.0000000000000004</v>
      </c>
      <c r="BP161" s="68">
        <f>(1.5-SUMPRODUCT(BC161:BN161,'Molar Masses'!$B$6:$M$6)) * 2</f>
        <v>8.3201615246850658E-3</v>
      </c>
      <c r="BR161">
        <f t="shared" si="53"/>
        <v>0.47443196898892054</v>
      </c>
      <c r="BS161">
        <f t="shared" si="54"/>
        <v>1.2944781418887472E-2</v>
      </c>
      <c r="BT161">
        <f t="shared" si="55"/>
        <v>4.1189755239280871E-3</v>
      </c>
      <c r="BU161">
        <f t="shared" si="56"/>
        <v>4.2366383721911668E-3</v>
      </c>
      <c r="BV161">
        <f t="shared" si="57"/>
        <v>4.2967530160987678E-2</v>
      </c>
      <c r="BW161">
        <f t="shared" si="58"/>
        <v>3.4245176733894198E-2</v>
      </c>
      <c r="BY161">
        <f t="shared" si="59"/>
        <v>1.8181622331472275E-2</v>
      </c>
      <c r="BZ161">
        <f t="shared" si="60"/>
        <v>0.98212275705500618</v>
      </c>
      <c r="CB161">
        <f t="shared" si="61"/>
        <v>4.4473396997953919E-2</v>
      </c>
      <c r="CC161">
        <f t="shared" si="62"/>
        <v>0.21724690100374591</v>
      </c>
    </row>
    <row r="162" spans="1:81" x14ac:dyDescent="0.2">
      <c r="A162" s="29" t="s">
        <v>491</v>
      </c>
      <c r="B162" t="s">
        <v>1619</v>
      </c>
      <c r="C162" t="s">
        <v>185</v>
      </c>
      <c r="D162" t="s">
        <v>172</v>
      </c>
      <c r="F162" t="s">
        <v>1620</v>
      </c>
      <c r="I162" t="s">
        <v>1614</v>
      </c>
      <c r="J162" s="28">
        <v>44470</v>
      </c>
      <c r="K162">
        <v>0.53084500000000001</v>
      </c>
      <c r="L162">
        <v>16.753830000000001</v>
      </c>
      <c r="M162">
        <v>50.578270000000003</v>
      </c>
      <c r="N162">
        <v>22.146239999999999</v>
      </c>
      <c r="O162">
        <v>0.63833600000000001</v>
      </c>
      <c r="P162">
        <v>3.0411929999999998</v>
      </c>
      <c r="Q162">
        <v>3.9420000000000002E-3</v>
      </c>
      <c r="R162">
        <v>4.3474000000000004</v>
      </c>
      <c r="S162">
        <v>1.3738E-2</v>
      </c>
      <c r="T162">
        <v>0.27366000000000001</v>
      </c>
      <c r="U162">
        <v>8.4268999999999997E-2</v>
      </c>
      <c r="V162">
        <v>4.7364999999999997E-2</v>
      </c>
      <c r="W162">
        <v>98.459090000000003</v>
      </c>
      <c r="X162" s="10">
        <v>90.758018918180554</v>
      </c>
      <c r="Y162" s="10">
        <v>8.9668713497830197</v>
      </c>
      <c r="Z162">
        <v>-8985</v>
      </c>
      <c r="AA162">
        <v>12380</v>
      </c>
      <c r="AB162">
        <v>-18</v>
      </c>
      <c r="AC162">
        <v>10044.89124023875</v>
      </c>
      <c r="AD162">
        <v>3301.5221480716091</v>
      </c>
      <c r="AE162">
        <v>950.81917476037279</v>
      </c>
      <c r="AF162">
        <f t="shared" si="79"/>
        <v>13.417386009763019</v>
      </c>
      <c r="AG162">
        <f t="shared" si="79"/>
        <v>3.864129126226155</v>
      </c>
      <c r="AH162">
        <f t="shared" si="80"/>
        <v>13.106870873773845</v>
      </c>
      <c r="AI162" s="30">
        <f t="shared" si="81"/>
        <v>10.241005680591361</v>
      </c>
      <c r="AN162">
        <f>K162/'Molar Masses'!B$3*'Molar Masses'!B$4</f>
        <v>1.7129850881605912E-2</v>
      </c>
      <c r="AO162">
        <f>L162/'Molar Masses'!C$3*'Molar Masses'!C$4</f>
        <v>0.41568240688361568</v>
      </c>
      <c r="AP162">
        <f>M162/'Molar Masses'!D$3*'Molar Masses'!D$4</f>
        <v>0.84178845388895274</v>
      </c>
      <c r="AQ162">
        <f>N162/'Molar Masses'!E$3*'Molar Masses'!E$4</f>
        <v>0.39490864738210463</v>
      </c>
      <c r="AR162">
        <f>O162/'Molar Masses'!F$3*'Molar Masses'!F$4</f>
        <v>8.3997105072702149E-3</v>
      </c>
      <c r="AS162">
        <f>P162/'Molar Masses'!G$3*'Molar Masses'!G$4</f>
        <v>4.2329093733297699E-2</v>
      </c>
      <c r="AT162">
        <f>Q162/'Molar Masses'!H$3*'Molar Masses'!H$4</f>
        <v>8.3697821563548348E-5</v>
      </c>
      <c r="AU162">
        <f>R162/'Molar Masses'!I$3*'Molar Masses'!I$4</f>
        <v>8.5275508506758649E-2</v>
      </c>
      <c r="AV162">
        <f>S162/'Molar Masses'!J$3*'Molar Masses'!J$4</f>
        <v>1.9357474989432154E-4</v>
      </c>
      <c r="AW162">
        <f>T162/'Molar Masses'!K$3*'Molar Masses'!K$4</f>
        <v>3.4264893696942379E-3</v>
      </c>
      <c r="AX162">
        <f>U162/'Molar Masses'!L$3*'Molar Masses'!L$4</f>
        <v>1.1879347142692007E-3</v>
      </c>
      <c r="AY162">
        <f>V162/'Molar Masses'!M$3*'Molar Masses'!M$4</f>
        <v>6.3413073281494328E-4</v>
      </c>
      <c r="AZ162">
        <f t="shared" si="63"/>
        <v>1.8110394991718415</v>
      </c>
      <c r="BC162">
        <f t="shared" si="64"/>
        <v>9.4585738684546134E-3</v>
      </c>
      <c r="BD162">
        <f t="shared" si="65"/>
        <v>0.22952696894446553</v>
      </c>
      <c r="BE162">
        <f t="shared" si="66"/>
        <v>0.46480954958403103</v>
      </c>
      <c r="BF162">
        <f t="shared" si="67"/>
        <v>0.21805634143412655</v>
      </c>
      <c r="BG162">
        <f t="shared" si="68"/>
        <v>4.6380603576626923E-3</v>
      </c>
      <c r="BH162">
        <f t="shared" si="69"/>
        <v>2.337281641435987E-2</v>
      </c>
      <c r="BI162">
        <f t="shared" si="70"/>
        <v>4.6215348479048627E-5</v>
      </c>
      <c r="BJ162">
        <f t="shared" si="71"/>
        <v>4.7086498414724655E-2</v>
      </c>
      <c r="BK162">
        <f t="shared" si="72"/>
        <v>1.0688599005313804E-4</v>
      </c>
      <c r="BL162">
        <f t="shared" si="73"/>
        <v>1.8920014562140224E-3</v>
      </c>
      <c r="BM162">
        <f t="shared" si="74"/>
        <v>6.5594080902841917E-4</v>
      </c>
      <c r="BN162">
        <f t="shared" si="75"/>
        <v>3.5014737840059301E-4</v>
      </c>
      <c r="BO162">
        <f t="shared" si="76"/>
        <v>1.0000000000000002</v>
      </c>
      <c r="BP162" s="68">
        <f>(1.5-SUMPRODUCT(BC162:BN162,'Molar Masses'!$B$6:$M$6)) * 2</f>
        <v>2.4056470393896578E-2</v>
      </c>
      <c r="BR162">
        <f t="shared" si="53"/>
        <v>0.46480954958403103</v>
      </c>
      <c r="BS162">
        <f t="shared" si="54"/>
        <v>1.4602930638089652E-2</v>
      </c>
      <c r="BT162">
        <f t="shared" si="55"/>
        <v>4.6380603576626923E-3</v>
      </c>
      <c r="BU162">
        <f t="shared" si="56"/>
        <v>3.7840029124280449E-3</v>
      </c>
      <c r="BV162">
        <f t="shared" si="57"/>
        <v>4.7198367182761831E-2</v>
      </c>
      <c r="BW162">
        <f t="shared" si="58"/>
        <v>3.7627924546270043E-2</v>
      </c>
      <c r="BY162">
        <f t="shared" si="59"/>
        <v>1.1896047998755689E-2</v>
      </c>
      <c r="BZ162">
        <f t="shared" si="60"/>
        <v>1.002375814125142</v>
      </c>
      <c r="CB162">
        <f t="shared" si="61"/>
        <v>4.3376742938301516E-2</v>
      </c>
      <c r="CC162">
        <f t="shared" si="62"/>
        <v>0.20087656094420425</v>
      </c>
    </row>
    <row r="163" spans="1:81" x14ac:dyDescent="0.2">
      <c r="A163" s="29" t="s">
        <v>492</v>
      </c>
      <c r="B163" t="s">
        <v>1621</v>
      </c>
      <c r="C163" t="s">
        <v>185</v>
      </c>
      <c r="D163" t="s">
        <v>172</v>
      </c>
      <c r="F163" t="s">
        <v>1622</v>
      </c>
      <c r="I163" t="s">
        <v>1614</v>
      </c>
      <c r="J163" s="28">
        <v>44470</v>
      </c>
      <c r="K163">
        <v>0.54406699999999997</v>
      </c>
      <c r="L163">
        <v>16.767440000000001</v>
      </c>
      <c r="M163">
        <v>50.109380000000002</v>
      </c>
      <c r="N163">
        <v>21.975860000000001</v>
      </c>
      <c r="O163">
        <v>0.54156700000000002</v>
      </c>
      <c r="P163">
        <v>3.0254819999999998</v>
      </c>
      <c r="Q163">
        <v>1.2E-5</v>
      </c>
      <c r="R163">
        <v>4.1444780000000003</v>
      </c>
      <c r="S163">
        <v>1.4855E-2</v>
      </c>
      <c r="T163">
        <v>0.27312599999999998</v>
      </c>
      <c r="U163">
        <v>0.10283100000000001</v>
      </c>
      <c r="V163">
        <v>4.9244999999999997E-2</v>
      </c>
      <c r="W163">
        <v>97.548339999999996</v>
      </c>
      <c r="X163" s="10">
        <v>90.808152656243863</v>
      </c>
      <c r="Y163" s="10">
        <v>8.0595378089524843</v>
      </c>
      <c r="Z163">
        <v>-8661</v>
      </c>
      <c r="AA163">
        <v>12137</v>
      </c>
      <c r="AB163">
        <v>-18</v>
      </c>
      <c r="AC163">
        <v>10426.220138249941</v>
      </c>
      <c r="AD163">
        <v>3382.0717537797032</v>
      </c>
      <c r="AE163">
        <v>1012.100901701089</v>
      </c>
      <c r="AF163">
        <f t="shared" si="79"/>
        <v>13.744739607360714</v>
      </c>
      <c r="AG163">
        <f t="shared" si="79"/>
        <v>4.1131780645132254</v>
      </c>
      <c r="AH163">
        <f t="shared" si="80"/>
        <v>12.857821935486776</v>
      </c>
      <c r="AI163" s="30">
        <f t="shared" si="81"/>
        <v>10.644423336061839</v>
      </c>
      <c r="AN163">
        <f>K163/'Molar Masses'!B$3*'Molar Masses'!B$4</f>
        <v>1.7556511937764665E-2</v>
      </c>
      <c r="AO163">
        <f>L163/'Molar Masses'!C$3*'Molar Masses'!C$4</f>
        <v>0.41602008713688826</v>
      </c>
      <c r="AP163">
        <f>M163/'Molar Masses'!D$3*'Molar Masses'!D$4</f>
        <v>0.83398458499142047</v>
      </c>
      <c r="AQ163">
        <f>N163/'Molar Masses'!E$3*'Molar Masses'!E$4</f>
        <v>0.39187045510472651</v>
      </c>
      <c r="AR163">
        <f>O163/'Molar Masses'!F$3*'Molar Masses'!F$4</f>
        <v>7.1263504177906441E-3</v>
      </c>
      <c r="AS163">
        <f>P163/'Molar Masses'!G$3*'Molar Masses'!G$4</f>
        <v>4.2110418893639763E-2</v>
      </c>
      <c r="AT163">
        <f>Q163/'Molar Masses'!H$3*'Molar Masses'!H$4</f>
        <v>2.5478788908233895E-7</v>
      </c>
      <c r="AU163">
        <f>R163/'Molar Masses'!I$3*'Molar Masses'!I$4</f>
        <v>8.129513478057554E-2</v>
      </c>
      <c r="AV163">
        <f>S163/'Molar Masses'!J$3*'Molar Masses'!J$4</f>
        <v>2.0931379456108216E-4</v>
      </c>
      <c r="AW163">
        <f>T163/'Molar Masses'!K$3*'Molar Masses'!K$4</f>
        <v>3.4198031703102693E-3</v>
      </c>
      <c r="AX163">
        <f>U163/'Molar Masses'!L$3*'Molar Masses'!L$4</f>
        <v>1.4496020434918676E-3</v>
      </c>
      <c r="AY163">
        <f>V163/'Molar Masses'!M$3*'Molar Masses'!M$4</f>
        <v>6.5930049482681053E-4</v>
      </c>
      <c r="AZ163">
        <f t="shared" si="63"/>
        <v>1.795701817553885</v>
      </c>
      <c r="BC163">
        <f t="shared" si="64"/>
        <v>9.7769639514428078E-3</v>
      </c>
      <c r="BD163">
        <f t="shared" si="65"/>
        <v>0.23167548368558938</v>
      </c>
      <c r="BE163">
        <f t="shared" si="66"/>
        <v>0.46443378117614142</v>
      </c>
      <c r="BF163">
        <f t="shared" si="67"/>
        <v>0.21822690787189525</v>
      </c>
      <c r="BG163">
        <f t="shared" si="68"/>
        <v>3.9685600070830237E-3</v>
      </c>
      <c r="BH163">
        <f t="shared" si="69"/>
        <v>2.3450674539608592E-2</v>
      </c>
      <c r="BI163">
        <f t="shared" si="70"/>
        <v>1.4188763779802395E-7</v>
      </c>
      <c r="BJ163">
        <f t="shared" si="71"/>
        <v>4.5272067993625036E-2</v>
      </c>
      <c r="BK163">
        <f t="shared" si="72"/>
        <v>1.165637816451122E-4</v>
      </c>
      <c r="BL163">
        <f t="shared" si="73"/>
        <v>1.904438218461428E-3</v>
      </c>
      <c r="BM163">
        <f t="shared" si="74"/>
        <v>8.0726211296401292E-4</v>
      </c>
      <c r="BN163">
        <f t="shared" si="75"/>
        <v>3.6715477390612285E-4</v>
      </c>
      <c r="BO163">
        <f t="shared" si="76"/>
        <v>1</v>
      </c>
      <c r="BP163" s="68">
        <f>(1.5-SUMPRODUCT(BC163:BN163,'Molar Masses'!$B$6:$M$6)) * 2</f>
        <v>2.7510347704231553E-2</v>
      </c>
      <c r="BR163">
        <f t="shared" si="53"/>
        <v>0.46443378117614142</v>
      </c>
      <c r="BS163">
        <f t="shared" si="54"/>
        <v>1.3858833799088175E-2</v>
      </c>
      <c r="BT163">
        <f t="shared" si="55"/>
        <v>3.9685600070830237E-3</v>
      </c>
      <c r="BU163">
        <f t="shared" si="56"/>
        <v>3.8088764369228561E-3</v>
      </c>
      <c r="BV163">
        <f t="shared" si="57"/>
        <v>4.4512658576516102E-2</v>
      </c>
      <c r="BW163">
        <f t="shared" si="58"/>
        <v>3.5495104042182229E-2</v>
      </c>
      <c r="BY163">
        <f t="shared" si="59"/>
        <v>9.7058491697664603E-3</v>
      </c>
      <c r="BZ163">
        <f t="shared" si="60"/>
        <v>0.98322565213464808</v>
      </c>
      <c r="CB163">
        <f t="shared" si="61"/>
        <v>4.4801825983723946E-2</v>
      </c>
      <c r="CC163">
        <f t="shared" si="62"/>
        <v>0.2159601799683537</v>
      </c>
    </row>
    <row r="164" spans="1:81" x14ac:dyDescent="0.2">
      <c r="A164" s="29" t="s">
        <v>179</v>
      </c>
      <c r="B164" t="s">
        <v>1623</v>
      </c>
      <c r="C164" t="s">
        <v>185</v>
      </c>
      <c r="D164" t="s">
        <v>172</v>
      </c>
      <c r="F164" t="s">
        <v>330</v>
      </c>
      <c r="G164" t="s">
        <v>254</v>
      </c>
      <c r="I164" t="s">
        <v>1614</v>
      </c>
      <c r="J164" s="28">
        <v>44470</v>
      </c>
      <c r="K164">
        <v>0.54654700000000001</v>
      </c>
      <c r="L164">
        <v>16.91301</v>
      </c>
      <c r="M164">
        <v>52.492710000000002</v>
      </c>
      <c r="N164">
        <v>22.228470000000002</v>
      </c>
      <c r="O164">
        <v>0.60493600000000003</v>
      </c>
      <c r="P164">
        <v>2.9210150000000001</v>
      </c>
      <c r="Q164">
        <v>5.6800000000000004E-4</v>
      </c>
      <c r="R164">
        <v>4.4462429999999999</v>
      </c>
      <c r="S164">
        <v>1.6147000000000002E-2</v>
      </c>
      <c r="T164">
        <v>0.24310100000000001</v>
      </c>
      <c r="U164">
        <v>0.100551</v>
      </c>
      <c r="V164">
        <v>3.4957000000000002E-2</v>
      </c>
      <c r="W164">
        <v>100.5483</v>
      </c>
      <c r="X164" s="10">
        <v>91.167145518619108</v>
      </c>
      <c r="Y164" s="10">
        <v>8.3638282745896788</v>
      </c>
      <c r="Z164">
        <v>7941</v>
      </c>
      <c r="AA164">
        <v>13992</v>
      </c>
      <c r="AB164">
        <v>-18</v>
      </c>
      <c r="AC164">
        <v>26590.58595795881</v>
      </c>
      <c r="AD164">
        <v>7557.3484286701041</v>
      </c>
      <c r="AE164">
        <v>533.46492564266964</v>
      </c>
      <c r="AF164">
        <f t="shared" si="79"/>
        <v>30.713064014115304</v>
      </c>
      <c r="AG164">
        <f t="shared" si="79"/>
        <v>2.1680014578118092</v>
      </c>
      <c r="AH164">
        <f t="shared" si="80"/>
        <v>14.802998542188192</v>
      </c>
      <c r="AI164" s="30">
        <f t="shared" si="81"/>
        <v>27.018655565581863</v>
      </c>
      <c r="AN164">
        <f>K164/'Molar Masses'!B$3*'Molar Masses'!B$4</f>
        <v>1.763653912119181E-2</v>
      </c>
      <c r="AO164">
        <f>L164/'Molar Masses'!C$3*'Molar Masses'!C$4</f>
        <v>0.41963185160925359</v>
      </c>
      <c r="AP164">
        <f>M164/'Molar Masses'!D$3*'Molar Masses'!D$4</f>
        <v>0.87365102031645547</v>
      </c>
      <c r="AQ164">
        <f>N164/'Molar Masses'!E$3*'Molar Masses'!E$4</f>
        <v>0.39637496121570492</v>
      </c>
      <c r="AR164">
        <f>O164/'Molar Masses'!F$3*'Molar Masses'!F$4</f>
        <v>7.9602079084150276E-3</v>
      </c>
      <c r="AS164">
        <f>P164/'Molar Masses'!G$3*'Molar Masses'!G$4</f>
        <v>4.0656386402102264E-2</v>
      </c>
      <c r="AT164">
        <f>Q164/'Molar Masses'!H$3*'Molar Masses'!H$4</f>
        <v>1.2059960083230711E-5</v>
      </c>
      <c r="AU164">
        <f>R164/'Molar Masses'!I$3*'Molar Masses'!I$4</f>
        <v>8.7214342542580869E-2</v>
      </c>
      <c r="AV164">
        <f>S164/'Molar Masses'!J$3*'Molar Masses'!J$4</f>
        <v>2.2751866986050445E-4</v>
      </c>
      <c r="AW164">
        <f>T164/'Molar Masses'!K$3*'Molar Masses'!K$4</f>
        <v>3.043860967119926E-3</v>
      </c>
      <c r="AX164">
        <f>U164/'Molar Masses'!L$3*'Molar Masses'!L$4</f>
        <v>1.417461029019953E-3</v>
      </c>
      <c r="AY164">
        <f>V164/'Molar Masses'!M$3*'Molar Masses'!M$4</f>
        <v>4.6801030353661933E-4</v>
      </c>
      <c r="AZ164">
        <f t="shared" si="63"/>
        <v>1.8482942200453243</v>
      </c>
      <c r="BC164">
        <f t="shared" si="64"/>
        <v>9.5420625839317524E-3</v>
      </c>
      <c r="BD164">
        <f t="shared" si="65"/>
        <v>0.22703736616076378</v>
      </c>
      <c r="BE164">
        <f t="shared" si="66"/>
        <v>0.47267962580926731</v>
      </c>
      <c r="BF164">
        <f t="shared" si="67"/>
        <v>0.21445447208398721</v>
      </c>
      <c r="BG164">
        <f t="shared" si="68"/>
        <v>4.3067861285741756E-3</v>
      </c>
      <c r="BH164">
        <f t="shared" si="69"/>
        <v>2.1996706996738474E-2</v>
      </c>
      <c r="BI164">
        <f t="shared" si="70"/>
        <v>6.5249135946196783E-6</v>
      </c>
      <c r="BJ164">
        <f t="shared" si="71"/>
        <v>4.7186395757079294E-2</v>
      </c>
      <c r="BK164">
        <f t="shared" si="72"/>
        <v>1.2309656514260223E-4</v>
      </c>
      <c r="BL164">
        <f t="shared" si="73"/>
        <v>1.6468487181901612E-3</v>
      </c>
      <c r="BM164">
        <f t="shared" si="74"/>
        <v>7.6690226785711298E-4</v>
      </c>
      <c r="BN164">
        <f t="shared" si="75"/>
        <v>2.5321201487344514E-4</v>
      </c>
      <c r="BO164">
        <f t="shared" si="76"/>
        <v>1.0000000000000002</v>
      </c>
      <c r="BP164" s="68">
        <f>(1.5-SUMPRODUCT(BC164:BN164,'Molar Masses'!$B$6:$M$6)) * 2</f>
        <v>9.0331668615295513E-3</v>
      </c>
      <c r="BR164">
        <f t="shared" si="53"/>
        <v>0.47267962580926731</v>
      </c>
      <c r="BS164">
        <f t="shared" si="54"/>
        <v>1.5021924804096521E-2</v>
      </c>
      <c r="BT164">
        <f t="shared" si="55"/>
        <v>4.3067861285741756E-3</v>
      </c>
      <c r="BU164">
        <f t="shared" si="56"/>
        <v>3.2936974363803224E-3</v>
      </c>
      <c r="BV164">
        <f t="shared" si="57"/>
        <v>4.5673966202421278E-2</v>
      </c>
      <c r="BW164">
        <f t="shared" si="58"/>
        <v>3.764433317314754E-2</v>
      </c>
      <c r="BY164">
        <f t="shared" si="59"/>
        <v>1.9866021566346606E-2</v>
      </c>
      <c r="BZ164">
        <f t="shared" si="60"/>
        <v>0.96794776268897142</v>
      </c>
      <c r="CB164">
        <f t="shared" si="61"/>
        <v>4.4494584287310998E-2</v>
      </c>
      <c r="CC164">
        <f t="shared" si="62"/>
        <v>0.20222062801862067</v>
      </c>
    </row>
    <row r="165" spans="1:81" x14ac:dyDescent="0.2">
      <c r="A165" s="29" t="s">
        <v>1309</v>
      </c>
      <c r="B165" t="s">
        <v>1624</v>
      </c>
      <c r="C165" t="s">
        <v>185</v>
      </c>
      <c r="D165" t="s">
        <v>172</v>
      </c>
      <c r="F165" t="s">
        <v>1625</v>
      </c>
      <c r="I165" t="s">
        <v>1614</v>
      </c>
      <c r="J165" s="28">
        <v>44470</v>
      </c>
      <c r="K165">
        <v>0.56005799999999994</v>
      </c>
      <c r="L165">
        <v>16.694649999999999</v>
      </c>
      <c r="M165">
        <v>51.718859999999999</v>
      </c>
      <c r="N165">
        <v>21.97139</v>
      </c>
      <c r="O165">
        <v>0.57977199999999995</v>
      </c>
      <c r="P165">
        <v>3.0780310000000002</v>
      </c>
      <c r="Q165">
        <v>5.9189999999999998E-3</v>
      </c>
      <c r="R165">
        <v>4.3892800000000003</v>
      </c>
      <c r="S165">
        <v>1.5678999999999998E-2</v>
      </c>
      <c r="T165">
        <v>0.249218</v>
      </c>
      <c r="U165">
        <v>9.3179999999999999E-2</v>
      </c>
      <c r="V165">
        <v>5.3516000000000001E-2</v>
      </c>
      <c r="W165">
        <v>99.409549999999996</v>
      </c>
      <c r="X165" s="10">
        <v>90.626519140636248</v>
      </c>
      <c r="Y165" s="10">
        <v>8.1398016610233093</v>
      </c>
      <c r="Z165">
        <v>16832</v>
      </c>
      <c r="AA165">
        <v>14558</v>
      </c>
      <c r="AB165">
        <v>-46</v>
      </c>
      <c r="AC165">
        <v>35348.054450657037</v>
      </c>
      <c r="AD165">
        <v>9791.9375484976699</v>
      </c>
      <c r="AE165">
        <v>385.2516641151642</v>
      </c>
      <c r="AF165">
        <f t="shared" si="79"/>
        <v>39.794434197094532</v>
      </c>
      <c r="AG165">
        <f t="shared" si="79"/>
        <v>1.5656627629640272</v>
      </c>
      <c r="AH165">
        <f t="shared" si="80"/>
        <v>15.405337237035972</v>
      </c>
      <c r="AI165" s="30">
        <f t="shared" si="81"/>
        <v>35.916060598341865</v>
      </c>
      <c r="AN165">
        <f>K165/'Molar Masses'!B$3*'Molar Masses'!B$4</f>
        <v>1.8072525925741871E-2</v>
      </c>
      <c r="AO165">
        <f>L165/'Molar Masses'!C$3*'Molar Masses'!C$4</f>
        <v>0.41421408084477124</v>
      </c>
      <c r="AP165">
        <f>M165/'Molar Masses'!D$3*'Molar Masses'!D$4</f>
        <v>0.86077161587968909</v>
      </c>
      <c r="AQ165">
        <f>N165/'Molar Masses'!E$3*'Molar Masses'!E$4</f>
        <v>0.39179074669129843</v>
      </c>
      <c r="AR165">
        <f>O165/'Molar Masses'!F$3*'Molar Masses'!F$4</f>
        <v>7.6290808605829321E-3</v>
      </c>
      <c r="AS165">
        <f>P165/'Molar Masses'!G$3*'Molar Masses'!G$4</f>
        <v>4.2841826451986462E-2</v>
      </c>
      <c r="AT165">
        <f>Q165/'Molar Masses'!H$3*'Molar Masses'!H$4</f>
        <v>1.2567412628986367E-4</v>
      </c>
      <c r="AU165">
        <f>R165/'Molar Masses'!I$3*'Molar Masses'!I$4</f>
        <v>8.6096996820753918E-2</v>
      </c>
      <c r="AV165">
        <f>S165/'Molar Masses'!J$3*'Molar Masses'!J$4</f>
        <v>2.2092433422572915E-4</v>
      </c>
      <c r="AW165">
        <f>T165/'Molar Masses'!K$3*'Molar Masses'!K$4</f>
        <v>3.1204517566924598E-3</v>
      </c>
      <c r="AX165">
        <f>U165/'Molar Masses'!L$3*'Molar Masses'!L$4</f>
        <v>1.3135525124969339E-3</v>
      </c>
      <c r="AY165">
        <f>V165/'Molar Masses'!M$3*'Molar Masses'!M$4</f>
        <v>7.1648137437611121E-4</v>
      </c>
      <c r="AZ165">
        <f t="shared" si="63"/>
        <v>1.8269139575789051</v>
      </c>
      <c r="BC165">
        <f t="shared" si="64"/>
        <v>9.8923793596126779E-3</v>
      </c>
      <c r="BD165">
        <f t="shared" si="65"/>
        <v>0.22672883915874356</v>
      </c>
      <c r="BE165">
        <f t="shared" si="66"/>
        <v>0.47116155214031863</v>
      </c>
      <c r="BF165">
        <f t="shared" si="67"/>
        <v>0.21445495288158739</v>
      </c>
      <c r="BG165">
        <f t="shared" si="68"/>
        <v>4.1759387895274917E-3</v>
      </c>
      <c r="BH165">
        <f t="shared" si="69"/>
        <v>2.3450379955913227E-2</v>
      </c>
      <c r="BI165">
        <f t="shared" si="70"/>
        <v>6.8790391451391467E-5</v>
      </c>
      <c r="BJ165">
        <f t="shared" si="71"/>
        <v>4.7127012448278015E-2</v>
      </c>
      <c r="BK165">
        <f t="shared" si="72"/>
        <v>1.2092760762444794E-4</v>
      </c>
      <c r="BL165">
        <f t="shared" si="73"/>
        <v>1.7080452769805314E-3</v>
      </c>
      <c r="BM165">
        <f t="shared" si="74"/>
        <v>7.1900075372881983E-4</v>
      </c>
      <c r="BN165">
        <f t="shared" si="75"/>
        <v>3.9218123623381763E-4</v>
      </c>
      <c r="BO165">
        <f t="shared" si="76"/>
        <v>1</v>
      </c>
      <c r="BP165" s="68">
        <f>(1.5-SUMPRODUCT(BC165:BN165,'Molar Masses'!$B$6:$M$6)) * 2</f>
        <v>1.2556240855787326E-2</v>
      </c>
      <c r="BR165">
        <f t="shared" si="53"/>
        <v>0.47116155214031863</v>
      </c>
      <c r="BS165">
        <f t="shared" si="54"/>
        <v>1.4821301872588392E-2</v>
      </c>
      <c r="BT165">
        <f t="shared" si="55"/>
        <v>4.1759387895274917E-3</v>
      </c>
      <c r="BU165">
        <f t="shared" si="56"/>
        <v>3.4160905539610629E-3</v>
      </c>
      <c r="BV165">
        <f t="shared" si="57"/>
        <v>4.5410194018914364E-2</v>
      </c>
      <c r="BW165">
        <f t="shared" si="58"/>
        <v>3.7234633088665335E-2</v>
      </c>
      <c r="BY165">
        <f t="shared" si="59"/>
        <v>1.8288564588596644E-2</v>
      </c>
      <c r="BZ165">
        <f t="shared" si="60"/>
        <v>0.96357039540225764</v>
      </c>
      <c r="CB165">
        <f t="shared" si="61"/>
        <v>4.6128006029661696E-2</v>
      </c>
      <c r="CC165">
        <f t="shared" si="62"/>
        <v>0.20990890034605064</v>
      </c>
    </row>
    <row r="166" spans="1:81" x14ac:dyDescent="0.2">
      <c r="A166" s="29" t="s">
        <v>1399</v>
      </c>
      <c r="B166" t="s">
        <v>1626</v>
      </c>
      <c r="C166" t="s">
        <v>185</v>
      </c>
      <c r="D166" t="s">
        <v>172</v>
      </c>
      <c r="F166" t="s">
        <v>1627</v>
      </c>
      <c r="I166" t="s">
        <v>1614</v>
      </c>
      <c r="J166" s="28">
        <v>44470</v>
      </c>
      <c r="K166">
        <v>0.55335199999999996</v>
      </c>
      <c r="L166">
        <v>17.116949999999999</v>
      </c>
      <c r="M166">
        <v>52.985790000000001</v>
      </c>
      <c r="N166">
        <v>22.30452</v>
      </c>
      <c r="O166">
        <v>0.54991100000000004</v>
      </c>
      <c r="P166">
        <v>3.0278550000000002</v>
      </c>
      <c r="Q166">
        <v>1.2E-5</v>
      </c>
      <c r="R166">
        <v>4.2298140000000002</v>
      </c>
      <c r="S166">
        <v>1.6742E-2</v>
      </c>
      <c r="T166">
        <v>0.324826</v>
      </c>
      <c r="U166">
        <v>9.7073999999999994E-2</v>
      </c>
      <c r="V166">
        <v>5.2510000000000001E-2</v>
      </c>
      <c r="W166">
        <v>101.2593</v>
      </c>
      <c r="X166" s="10">
        <v>90.972474311589195</v>
      </c>
      <c r="Y166" s="10">
        <v>8.021903567464264</v>
      </c>
      <c r="Z166">
        <v>-18590</v>
      </c>
      <c r="AA166">
        <v>6529</v>
      </c>
      <c r="AB166">
        <v>2</v>
      </c>
      <c r="AC166">
        <v>1820.267298935996</v>
      </c>
      <c r="AD166">
        <v>869.95600370850298</v>
      </c>
      <c r="AE166">
        <v>2436.2518025110589</v>
      </c>
      <c r="AF166">
        <f t="shared" si="79"/>
        <v>3.5355011990713558</v>
      </c>
      <c r="AG166">
        <f t="shared" si="79"/>
        <v>9.9009273254049432</v>
      </c>
      <c r="AH166">
        <f t="shared" si="80"/>
        <v>7.0700726745950568</v>
      </c>
      <c r="AI166" s="30">
        <f t="shared" si="81"/>
        <v>2.2028684110330392</v>
      </c>
      <c r="AN166">
        <f>K166/'Molar Masses'!B$3*'Molar Masses'!B$4</f>
        <v>1.7856129840232826E-2</v>
      </c>
      <c r="AO166">
        <f>L166/'Molar Masses'!C$3*'Molar Masses'!C$4</f>
        <v>0.42469184505910024</v>
      </c>
      <c r="AP166">
        <f>M166/'Molar Masses'!D$3*'Molar Masses'!D$4</f>
        <v>0.88185749022623217</v>
      </c>
      <c r="AQ166">
        <f>N166/'Molar Masses'!E$3*'Molar Masses'!E$4</f>
        <v>0.3977310741555723</v>
      </c>
      <c r="AR166">
        <f>O166/'Molar Masses'!F$3*'Molar Masses'!F$4</f>
        <v>7.2361471149417723E-3</v>
      </c>
      <c r="AS166">
        <f>P166/'Molar Masses'!G$3*'Molar Masses'!G$4</f>
        <v>4.2143447688401926E-2</v>
      </c>
      <c r="AT166">
        <f>Q166/'Molar Masses'!H$3*'Molar Masses'!H$4</f>
        <v>2.5478788908233895E-7</v>
      </c>
      <c r="AU166">
        <f>R166/'Molar Masses'!I$3*'Molar Masses'!I$4</f>
        <v>8.2969025104431798E-2</v>
      </c>
      <c r="AV166">
        <f>S166/'Molar Masses'!J$3*'Molar Masses'!J$4</f>
        <v>2.3590249401155418E-4</v>
      </c>
      <c r="AW166">
        <f>T166/'Molar Masses'!K$3*'Molar Masses'!K$4</f>
        <v>4.0671374552375232E-3</v>
      </c>
      <c r="AX166">
        <f>U166/'Molar Masses'!L$3*'Molar Masses'!L$4</f>
        <v>1.3684459819502828E-3</v>
      </c>
      <c r="AY166">
        <f>V166/'Molar Masses'!M$3*'Molar Masses'!M$4</f>
        <v>7.0301287406550556E-4</v>
      </c>
      <c r="AZ166">
        <f t="shared" si="63"/>
        <v>1.8608599127820666</v>
      </c>
      <c r="BC166">
        <f t="shared" si="64"/>
        <v>9.595633565740655E-3</v>
      </c>
      <c r="BD166">
        <f t="shared" si="65"/>
        <v>0.22822343699379682</v>
      </c>
      <c r="BE166">
        <f t="shared" si="66"/>
        <v>0.4738978383965598</v>
      </c>
      <c r="BF166">
        <f t="shared" si="67"/>
        <v>0.213735097104084</v>
      </c>
      <c r="BG166">
        <f t="shared" si="68"/>
        <v>3.8886039003996906E-3</v>
      </c>
      <c r="BH166">
        <f t="shared" si="69"/>
        <v>2.2647297305360099E-2</v>
      </c>
      <c r="BI166">
        <f t="shared" si="70"/>
        <v>1.3691943565027415E-7</v>
      </c>
      <c r="BJ166">
        <f t="shared" si="71"/>
        <v>4.458638962262855E-2</v>
      </c>
      <c r="BK166">
        <f t="shared" si="72"/>
        <v>1.2677068939535038E-4</v>
      </c>
      <c r="BL166">
        <f t="shared" si="73"/>
        <v>2.185622586257434E-3</v>
      </c>
      <c r="BM166">
        <f t="shared" si="74"/>
        <v>7.3538366458998866E-4</v>
      </c>
      <c r="BN166">
        <f t="shared" si="75"/>
        <v>3.7778925175214865E-4</v>
      </c>
      <c r="BO166">
        <f t="shared" si="76"/>
        <v>1.0000000000000002</v>
      </c>
      <c r="BP166" s="68">
        <f>(1.5-SUMPRODUCT(BC166:BN166,'Molar Masses'!$B$6:$M$6)) * 2</f>
        <v>8.5735429283269049E-3</v>
      </c>
      <c r="BR166">
        <f t="shared" si="53"/>
        <v>0.4738978383965598</v>
      </c>
      <c r="BS166">
        <f t="shared" si="54"/>
        <v>1.336545349198667E-2</v>
      </c>
      <c r="BT166">
        <f t="shared" si="55"/>
        <v>3.8886039003996906E-3</v>
      </c>
      <c r="BU166">
        <f t="shared" si="56"/>
        <v>4.371245172514868E-3</v>
      </c>
      <c r="BV166">
        <f t="shared" si="57"/>
        <v>4.3641357541732088E-2</v>
      </c>
      <c r="BW166">
        <f t="shared" si="58"/>
        <v>3.4990756056887895E-2</v>
      </c>
      <c r="BY166">
        <f t="shared" si="59"/>
        <v>1.8484228019188351E-2</v>
      </c>
      <c r="BZ166">
        <f t="shared" si="60"/>
        <v>0.97880447174810414</v>
      </c>
      <c r="CB166">
        <f t="shared" si="61"/>
        <v>4.4894983069008104E-2</v>
      </c>
      <c r="CC166">
        <f t="shared" si="62"/>
        <v>0.21521441065213912</v>
      </c>
    </row>
    <row r="167" spans="1:81" x14ac:dyDescent="0.2">
      <c r="A167" s="29" t="s">
        <v>1419</v>
      </c>
      <c r="B167" t="s">
        <v>1628</v>
      </c>
      <c r="C167" t="s">
        <v>185</v>
      </c>
      <c r="D167" t="s">
        <v>172</v>
      </c>
      <c r="F167" t="s">
        <v>1629</v>
      </c>
      <c r="I167" t="s">
        <v>1614</v>
      </c>
      <c r="J167" s="28">
        <v>44470</v>
      </c>
      <c r="K167">
        <v>0.53373700000000002</v>
      </c>
      <c r="L167">
        <v>17.048760000000001</v>
      </c>
      <c r="M167">
        <v>52.725470000000001</v>
      </c>
      <c r="N167">
        <v>22.265969999999999</v>
      </c>
      <c r="O167">
        <v>0.59631699999999999</v>
      </c>
      <c r="P167">
        <v>2.9942899999999999</v>
      </c>
      <c r="Q167">
        <v>2.8679999999999999E-3</v>
      </c>
      <c r="R167">
        <v>4.1345369999999999</v>
      </c>
      <c r="S167">
        <v>8.5190000000000005E-3</v>
      </c>
      <c r="T167">
        <v>0.30005100000000001</v>
      </c>
      <c r="U167">
        <v>9.3353000000000005E-2</v>
      </c>
      <c r="V167">
        <v>4.2554000000000002E-2</v>
      </c>
      <c r="W167">
        <v>100.74639999999999</v>
      </c>
      <c r="X167" s="10">
        <v>91.031063300836976</v>
      </c>
      <c r="Y167" s="10">
        <v>8.821905570660995</v>
      </c>
      <c r="Z167">
        <v>-15980</v>
      </c>
      <c r="AA167">
        <v>6282</v>
      </c>
      <c r="AB167">
        <v>7</v>
      </c>
      <c r="AC167">
        <v>4488.5398825111479</v>
      </c>
      <c r="AD167">
        <v>1524.54944632549</v>
      </c>
      <c r="AE167">
        <v>2497.2478057612711</v>
      </c>
      <c r="AF167">
        <f t="shared" si="79"/>
        <v>6.1957689498667907</v>
      </c>
      <c r="AG167">
        <f t="shared" si="79"/>
        <v>10.148815082613806</v>
      </c>
      <c r="AH167">
        <f t="shared" si="80"/>
        <v>6.8221849173861937</v>
      </c>
      <c r="AI167" s="30">
        <f t="shared" si="81"/>
        <v>4.9388455739623884</v>
      </c>
      <c r="AN167">
        <f>K167/'Molar Masses'!B$3*'Molar Masses'!B$4</f>
        <v>1.7223172903570148E-2</v>
      </c>
      <c r="AO167">
        <f>L167/'Molar Masses'!C$3*'Molar Masses'!C$4</f>
        <v>0.42299997022657576</v>
      </c>
      <c r="AP167">
        <f>M167/'Molar Masses'!D$3*'Molar Masses'!D$4</f>
        <v>0.87752491083361217</v>
      </c>
      <c r="AQ167">
        <f>N167/'Molar Masses'!E$3*'Molar Masses'!E$4</f>
        <v>0.39704365595922925</v>
      </c>
      <c r="AR167">
        <f>O167/'Molar Masses'!F$3*'Molar Masses'!F$4</f>
        <v>7.8467925521415877E-3</v>
      </c>
      <c r="AS167">
        <f>P167/'Molar Masses'!G$3*'Molar Masses'!G$4</f>
        <v>4.1676270488152499E-2</v>
      </c>
      <c r="AT167">
        <f>Q167/'Molar Masses'!H$3*'Molar Masses'!H$4</f>
        <v>6.0894305490679008E-5</v>
      </c>
      <c r="AU167">
        <f>R167/'Molar Masses'!I$3*'Molar Masses'!I$4</f>
        <v>8.1100139190092554E-2</v>
      </c>
      <c r="AV167">
        <f>S167/'Molar Masses'!J$3*'Molar Masses'!J$4</f>
        <v>1.2003663519797098E-4</v>
      </c>
      <c r="AW167">
        <f>T167/'Molar Masses'!K$3*'Molar Masses'!K$4</f>
        <v>3.756930358350237E-3</v>
      </c>
      <c r="AX167">
        <f>U167/'Molar Masses'!L$3*'Molar Masses'!L$4</f>
        <v>1.3159912824546715E-3</v>
      </c>
      <c r="AY167">
        <f>V167/'Molar Masses'!M$3*'Molar Masses'!M$4</f>
        <v>5.6972024077287236E-4</v>
      </c>
      <c r="AZ167">
        <f t="shared" si="63"/>
        <v>1.8512384849756403</v>
      </c>
      <c r="BC167">
        <f t="shared" si="64"/>
        <v>9.3035948870719282E-3</v>
      </c>
      <c r="BD167">
        <f t="shared" si="65"/>
        <v>0.22849566582564962</v>
      </c>
      <c r="BE167">
        <f t="shared" si="66"/>
        <v>0.47402045601118714</v>
      </c>
      <c r="BF167">
        <f t="shared" si="67"/>
        <v>0.21447461209432117</v>
      </c>
      <c r="BG167">
        <f t="shared" si="68"/>
        <v>4.2386719030664708E-3</v>
      </c>
      <c r="BH167">
        <f t="shared" si="69"/>
        <v>2.2512642658625855E-2</v>
      </c>
      <c r="BI167">
        <f t="shared" si="70"/>
        <v>3.2893819993959498E-5</v>
      </c>
      <c r="BJ167">
        <f t="shared" si="71"/>
        <v>4.3808585359632751E-2</v>
      </c>
      <c r="BK167">
        <f t="shared" si="72"/>
        <v>6.4841259606565762E-5</v>
      </c>
      <c r="BL167">
        <f t="shared" si="73"/>
        <v>2.0294145723745976E-3</v>
      </c>
      <c r="BM167">
        <f t="shared" si="74"/>
        <v>7.1087074579264059E-4</v>
      </c>
      <c r="BN167">
        <f t="shared" si="75"/>
        <v>3.077508626774087E-4</v>
      </c>
      <c r="BO167">
        <f t="shared" si="76"/>
        <v>1</v>
      </c>
      <c r="BP167" s="68">
        <f>(1.5-SUMPRODUCT(BC167:BN167,'Molar Masses'!$B$6:$M$6)) * 2</f>
        <v>8.9949664984225741E-3</v>
      </c>
      <c r="BR167">
        <f t="shared" si="53"/>
        <v>0.47402045601118714</v>
      </c>
      <c r="BS167">
        <f t="shared" si="54"/>
        <v>1.3103744712372578E-2</v>
      </c>
      <c r="BT167">
        <f t="shared" si="55"/>
        <v>4.2386719030664708E-3</v>
      </c>
      <c r="BU167">
        <f t="shared" si="56"/>
        <v>4.0588291447491952E-3</v>
      </c>
      <c r="BV167">
        <f t="shared" si="57"/>
        <v>4.3198038526912126E-2</v>
      </c>
      <c r="BW167">
        <f t="shared" si="58"/>
        <v>3.4504990472560823E-2</v>
      </c>
      <c r="BY167">
        <f t="shared" si="59"/>
        <v>1.7829041370819892E-2</v>
      </c>
      <c r="BZ167">
        <f t="shared" si="60"/>
        <v>0.98606330636544104</v>
      </c>
      <c r="CB167">
        <f t="shared" si="61"/>
        <v>4.3378536957000828E-2</v>
      </c>
      <c r="CC167">
        <f t="shared" si="62"/>
        <v>0.21236921509099194</v>
      </c>
    </row>
    <row r="168" spans="1:81" x14ac:dyDescent="0.2">
      <c r="A168" s="29" t="s">
        <v>457</v>
      </c>
      <c r="B168" t="s">
        <v>1630</v>
      </c>
      <c r="C168" t="s">
        <v>185</v>
      </c>
      <c r="D168" t="s">
        <v>172</v>
      </c>
      <c r="F168" t="s">
        <v>239</v>
      </c>
      <c r="I168" t="s">
        <v>1614</v>
      </c>
      <c r="J168" s="28">
        <v>44470</v>
      </c>
      <c r="K168">
        <v>0.55528699999999998</v>
      </c>
      <c r="L168">
        <v>16.89547</v>
      </c>
      <c r="M168">
        <v>52.416260000000001</v>
      </c>
      <c r="N168">
        <v>22.07798</v>
      </c>
      <c r="O168">
        <v>0.63301600000000002</v>
      </c>
      <c r="P168">
        <v>2.9648080000000001</v>
      </c>
      <c r="Q168">
        <v>1.2E-5</v>
      </c>
      <c r="R168">
        <v>4.2978100000000001</v>
      </c>
      <c r="S168">
        <v>1.3623E-2</v>
      </c>
      <c r="T168">
        <v>0.307531</v>
      </c>
      <c r="U168">
        <v>9.5689999999999997E-2</v>
      </c>
      <c r="V168">
        <v>4.9121999999999999E-2</v>
      </c>
      <c r="W168">
        <v>100.3066</v>
      </c>
      <c r="X168" s="10">
        <v>91.038110105450798</v>
      </c>
      <c r="Y168" s="10">
        <v>8.9922480620155039</v>
      </c>
      <c r="Z168">
        <v>-17343</v>
      </c>
      <c r="AA168">
        <v>4237</v>
      </c>
      <c r="AB168">
        <v>14</v>
      </c>
      <c r="AC168">
        <v>3607.999127090854</v>
      </c>
      <c r="AD168">
        <v>1175.434215866318</v>
      </c>
      <c r="AE168">
        <v>3015.2938681343549</v>
      </c>
      <c r="AF168">
        <f t="shared" si="79"/>
        <v>4.7769646532807162</v>
      </c>
      <c r="AG168">
        <f t="shared" si="79"/>
        <v>12.254154280098017</v>
      </c>
      <c r="AH168">
        <f t="shared" si="80"/>
        <v>4.7168457199019826</v>
      </c>
      <c r="AI168" s="30">
        <f t="shared" si="81"/>
        <v>3.8593433989683543</v>
      </c>
      <c r="AN168">
        <f>K168/'Molar Masses'!B$3*'Molar Masses'!B$4</f>
        <v>1.7918570404721345E-2</v>
      </c>
      <c r="AO168">
        <f>L168/'Molar Masses'!C$3*'Molar Masses'!C$4</f>
        <v>0.41919666339158995</v>
      </c>
      <c r="AP168">
        <f>M168/'Molar Masses'!D$3*'Molar Masses'!D$4</f>
        <v>0.87237864134224752</v>
      </c>
      <c r="AQ168">
        <f>N168/'Molar Masses'!E$3*'Molar Masses'!E$4</f>
        <v>0.39369144463029204</v>
      </c>
      <c r="AR168">
        <f>O168/'Molar Masses'!F$3*'Molar Masses'!F$4</f>
        <v>8.3297059017040601E-3</v>
      </c>
      <c r="AS168">
        <f>P168/'Molar Masses'!G$3*'Molar Masses'!G$4</f>
        <v>4.1265922857651877E-2</v>
      </c>
      <c r="AT168">
        <f>Q168/'Molar Masses'!H$3*'Molar Masses'!H$4</f>
        <v>2.5478788908233895E-7</v>
      </c>
      <c r="AU168">
        <f>R168/'Molar Masses'!I$3*'Molar Masses'!I$4</f>
        <v>8.4302786312608083E-2</v>
      </c>
      <c r="AV168">
        <f>S168/'Molar Masses'!J$3*'Molar Masses'!J$4</f>
        <v>1.9195434690714387E-4</v>
      </c>
      <c r="AW168">
        <f>T168/'Molar Masses'!K$3*'Molar Masses'!K$4</f>
        <v>3.8505872336163072E-3</v>
      </c>
      <c r="AX168">
        <f>U168/'Molar Masses'!L$3*'Molar Masses'!L$4</f>
        <v>1.3489358222883838E-3</v>
      </c>
      <c r="AY168">
        <f>V168/'Molar Masses'!M$3*'Molar Masses'!M$4</f>
        <v>6.5765374975901281E-4</v>
      </c>
      <c r="AZ168">
        <f t="shared" si="63"/>
        <v>1.8431331207812747</v>
      </c>
      <c r="BC168">
        <f t="shared" si="64"/>
        <v>9.7217993658135493E-3</v>
      </c>
      <c r="BD168">
        <f t="shared" si="65"/>
        <v>0.22743699772152062</v>
      </c>
      <c r="BE168">
        <f t="shared" si="66"/>
        <v>0.47331287767888419</v>
      </c>
      <c r="BF168">
        <f t="shared" si="67"/>
        <v>0.21359902884465151</v>
      </c>
      <c r="BG168">
        <f t="shared" si="68"/>
        <v>4.5193186578803548E-3</v>
      </c>
      <c r="BH168">
        <f t="shared" si="69"/>
        <v>2.2389008364279143E-2</v>
      </c>
      <c r="BI168">
        <f t="shared" si="70"/>
        <v>1.3823629243575117E-7</v>
      </c>
      <c r="BJ168">
        <f t="shared" si="71"/>
        <v>4.5738848356690308E-2</v>
      </c>
      <c r="BK168">
        <f t="shared" si="72"/>
        <v>1.0414567713143666E-4</v>
      </c>
      <c r="BL168">
        <f t="shared" si="73"/>
        <v>2.0891530786360697E-3</v>
      </c>
      <c r="BM168">
        <f t="shared" si="74"/>
        <v>7.3187107706934997E-4</v>
      </c>
      <c r="BN168">
        <f t="shared" si="75"/>
        <v>3.5681294115112201E-4</v>
      </c>
      <c r="BO168">
        <f t="shared" si="76"/>
        <v>1.0000000000000002</v>
      </c>
      <c r="BP168" s="68">
        <f>(1.5-SUMPRODUCT(BC168:BN168,'Molar Masses'!$B$6:$M$6)) * 2</f>
        <v>8.3472720411004175E-3</v>
      </c>
      <c r="BR168">
        <f t="shared" si="53"/>
        <v>0.47331287767888419</v>
      </c>
      <c r="BS168">
        <f t="shared" si="54"/>
        <v>1.3659712087862132E-2</v>
      </c>
      <c r="BT168">
        <f t="shared" si="55"/>
        <v>4.5193186578803548E-3</v>
      </c>
      <c r="BU168">
        <f t="shared" si="56"/>
        <v>4.1783061572721394E-3</v>
      </c>
      <c r="BV168">
        <f t="shared" si="57"/>
        <v>4.5105266052496595E-2</v>
      </c>
      <c r="BW168">
        <f t="shared" si="58"/>
        <v>3.6017048990876759E-2</v>
      </c>
      <c r="BY168">
        <f t="shared" si="59"/>
        <v>1.90517260355745E-2</v>
      </c>
      <c r="BZ168">
        <f t="shared" si="60"/>
        <v>0.98614782997479999</v>
      </c>
      <c r="CB168">
        <f t="shared" si="61"/>
        <v>4.5514248910205106E-2</v>
      </c>
      <c r="CC168">
        <f t="shared" si="62"/>
        <v>0.2125501562697637</v>
      </c>
    </row>
    <row r="169" spans="1:81" x14ac:dyDescent="0.2">
      <c r="A169" s="29" t="s">
        <v>395</v>
      </c>
      <c r="B169" t="s">
        <v>1631</v>
      </c>
      <c r="C169" t="s">
        <v>185</v>
      </c>
      <c r="D169" t="s">
        <v>172</v>
      </c>
      <c r="F169" t="s">
        <v>336</v>
      </c>
      <c r="G169" t="s">
        <v>254</v>
      </c>
      <c r="I169" t="s">
        <v>1614</v>
      </c>
      <c r="J169" s="28">
        <v>44470</v>
      </c>
      <c r="K169">
        <v>0.51233200000000001</v>
      </c>
      <c r="L169">
        <v>16.878050000000002</v>
      </c>
      <c r="M169">
        <v>52.610239999999997</v>
      </c>
      <c r="N169">
        <v>22.129519999999999</v>
      </c>
      <c r="O169">
        <v>0.632467</v>
      </c>
      <c r="P169">
        <v>2.974485</v>
      </c>
      <c r="Q169">
        <v>1.2E-5</v>
      </c>
      <c r="R169">
        <v>4.313828</v>
      </c>
      <c r="S169">
        <v>1.6323000000000001E-2</v>
      </c>
      <c r="T169">
        <v>0.23544399999999999</v>
      </c>
      <c r="U169">
        <v>9.6509999999999999E-2</v>
      </c>
      <c r="V169">
        <v>4.9577999999999997E-2</v>
      </c>
      <c r="W169">
        <v>100.44880000000001</v>
      </c>
      <c r="X169" s="10">
        <v>91.003048673651747</v>
      </c>
      <c r="Y169" s="10">
        <v>8.954770332034542</v>
      </c>
      <c r="Z169">
        <v>7664</v>
      </c>
      <c r="AA169">
        <v>4964</v>
      </c>
      <c r="AB169">
        <v>30</v>
      </c>
      <c r="AC169">
        <v>28443.484275839292</v>
      </c>
      <c r="AD169">
        <v>7457.589923905899</v>
      </c>
      <c r="AE169">
        <v>2817.2092385897949</v>
      </c>
      <c r="AF169">
        <f t="shared" si="79"/>
        <v>30.307645450753572</v>
      </c>
      <c r="AG169">
        <f t="shared" si="79"/>
        <v>11.449138345628926</v>
      </c>
      <c r="AH169">
        <f t="shared" si="80"/>
        <v>5.5218616543710741</v>
      </c>
      <c r="AI169" s="30">
        <f t="shared" si="81"/>
        <v>29.262754986369103</v>
      </c>
      <c r="AN169">
        <f>K169/'Molar Masses'!B$3*'Molar Masses'!B$4</f>
        <v>1.6532454411127391E-2</v>
      </c>
      <c r="AO169">
        <f>L169/'Molar Masses'!C$3*'Molar Masses'!C$4</f>
        <v>0.41876445251635058</v>
      </c>
      <c r="AP169">
        <f>M169/'Molar Masses'!D$3*'Molar Masses'!D$4</f>
        <v>0.87560710535031616</v>
      </c>
      <c r="AQ169">
        <f>N169/'Molar Masses'!E$3*'Molar Masses'!E$4</f>
        <v>0.3946104986857919</v>
      </c>
      <c r="AR169">
        <f>O169/'Molar Masses'!F$3*'Molar Masses'!F$4</f>
        <v>8.3224817422198824E-3</v>
      </c>
      <c r="AS169">
        <f>P169/'Molar Masses'!G$3*'Molar Masses'!G$4</f>
        <v>4.1400612974345267E-2</v>
      </c>
      <c r="AT169">
        <f>Q169/'Molar Masses'!H$3*'Molar Masses'!H$4</f>
        <v>2.5478788908233895E-7</v>
      </c>
      <c r="AU169">
        <f>R169/'Molar Masses'!I$3*'Molar Masses'!I$4</f>
        <v>8.4616984015893085E-2</v>
      </c>
      <c r="AV169">
        <f>S169/'Molar Masses'!J$3*'Molar Masses'!J$4</f>
        <v>2.299985909539242E-4</v>
      </c>
      <c r="AW169">
        <f>T169/'Molar Masses'!K$3*'Molar Masses'!K$4</f>
        <v>2.9479878796984946E-3</v>
      </c>
      <c r="AX169">
        <f>U169/'Molar Masses'!L$3*'Molar Masses'!L$4</f>
        <v>1.3604953099493357E-3</v>
      </c>
      <c r="AY169">
        <f>V169/'Molar Masses'!M$3*'Molar Masses'!M$4</f>
        <v>6.6375875586401891E-4</v>
      </c>
      <c r="AZ169">
        <f t="shared" si="63"/>
        <v>1.8450570850203989</v>
      </c>
      <c r="BC169">
        <f t="shared" si="64"/>
        <v>8.9604026592730642E-3</v>
      </c>
      <c r="BD169">
        <f t="shared" si="65"/>
        <v>0.22696558058620758</v>
      </c>
      <c r="BE169">
        <f t="shared" si="66"/>
        <v>0.47456911358416615</v>
      </c>
      <c r="BF169">
        <f t="shared" si="67"/>
        <v>0.21387441174018151</v>
      </c>
      <c r="BG169">
        <f t="shared" si="68"/>
        <v>4.510690650055345E-3</v>
      </c>
      <c r="BH169">
        <f t="shared" si="69"/>
        <v>2.2438662364686425E-2</v>
      </c>
      <c r="BI169">
        <f t="shared" si="70"/>
        <v>1.3809214422193447E-7</v>
      </c>
      <c r="BJ169">
        <f t="shared" si="71"/>
        <v>4.5861444994238519E-2</v>
      </c>
      <c r="BK169">
        <f t="shared" si="72"/>
        <v>1.2465662597717475E-4</v>
      </c>
      <c r="BL169">
        <f t="shared" si="73"/>
        <v>1.5977759732381947E-3</v>
      </c>
      <c r="BM169">
        <f t="shared" si="74"/>
        <v>7.373730173417882E-4</v>
      </c>
      <c r="BN169">
        <f t="shared" si="75"/>
        <v>3.5974971249015875E-4</v>
      </c>
      <c r="BO169">
        <f t="shared" si="76"/>
        <v>1.0000000000000002</v>
      </c>
      <c r="BP169" s="68">
        <f>(1.5-SUMPRODUCT(BC169:BN169,'Molar Masses'!$B$6:$M$6)) * 2</f>
        <v>5.8806561143831537E-3</v>
      </c>
      <c r="BR169">
        <f t="shared" si="53"/>
        <v>0.47456911358416615</v>
      </c>
      <c r="BS169">
        <f t="shared" si="54"/>
        <v>1.459739986921686E-2</v>
      </c>
      <c r="BT169">
        <f t="shared" si="55"/>
        <v>4.510690650055345E-3</v>
      </c>
      <c r="BU169">
        <f t="shared" si="56"/>
        <v>3.1955519464763895E-3</v>
      </c>
      <c r="BV169">
        <f t="shared" si="57"/>
        <v>4.4888036613357843E-2</v>
      </c>
      <c r="BW169">
        <f t="shared" si="58"/>
        <v>3.6901042334965453E-2</v>
      </c>
      <c r="BY169">
        <f t="shared" si="59"/>
        <v>2.0430558578404666E-2</v>
      </c>
      <c r="BZ169">
        <f t="shared" si="60"/>
        <v>0.9787750172066545</v>
      </c>
      <c r="CB169">
        <f t="shared" si="61"/>
        <v>4.1895627374808737E-2</v>
      </c>
      <c r="CC169">
        <f t="shared" si="62"/>
        <v>0.1953798590602355</v>
      </c>
    </row>
    <row r="176" spans="1:81" x14ac:dyDescent="0.2">
      <c r="B176" s="9" t="s">
        <v>1670</v>
      </c>
    </row>
    <row r="177" spans="2:25" x14ac:dyDescent="0.2">
      <c r="B177" s="42" t="s">
        <v>74</v>
      </c>
      <c r="J177" t="s">
        <v>1671</v>
      </c>
    </row>
    <row r="178" spans="2:25" x14ac:dyDescent="0.2">
      <c r="B178" s="43" t="s">
        <v>172</v>
      </c>
      <c r="J178">
        <f>COUNT(K4:K6,K8:K9,K12:K15,K17:K19)</f>
        <v>12</v>
      </c>
      <c r="K178" s="40">
        <f>AVERAGE(K4:K6,K8:K9,K12:K15,K17:K19)</f>
        <v>0.46685499999999996</v>
      </c>
      <c r="L178" s="40">
        <f t="shared" ref="L178:Y178" si="82">AVERAGE(L4:L6,L8:L9,L12:L15,L17:L19)</f>
        <v>17.031723263888889</v>
      </c>
      <c r="M178" s="40">
        <f t="shared" si="82"/>
        <v>52.571478680555551</v>
      </c>
      <c r="N178" s="40">
        <f t="shared" si="82"/>
        <v>22.795351736111112</v>
      </c>
      <c r="O178" s="40">
        <f t="shared" si="82"/>
        <v>0.54288250000000005</v>
      </c>
      <c r="P178" s="40">
        <f t="shared" si="82"/>
        <v>2.7570630555555553</v>
      </c>
      <c r="Q178" s="40"/>
      <c r="R178" s="40">
        <f t="shared" si="82"/>
        <v>3.8998888888888885</v>
      </c>
      <c r="S178" s="40"/>
      <c r="T178" s="40">
        <f t="shared" si="82"/>
        <v>0.10627111111111111</v>
      </c>
      <c r="U178" s="40">
        <f t="shared" si="82"/>
        <v>9.8188333333333336E-2</v>
      </c>
      <c r="V178" s="40">
        <f t="shared" si="82"/>
        <v>4.7408611111111117E-2</v>
      </c>
      <c r="W178" s="40">
        <f t="shared" si="82"/>
        <v>100.31710159722223</v>
      </c>
      <c r="X178" s="10">
        <f t="shared" si="82"/>
        <v>91.67421210522582</v>
      </c>
      <c r="Y178" s="10">
        <f t="shared" si="82"/>
        <v>8.5172376186669929</v>
      </c>
    </row>
    <row r="179" spans="2:25" x14ac:dyDescent="0.2">
      <c r="B179" t="s">
        <v>1668</v>
      </c>
      <c r="K179" s="40">
        <f>STDEV(K4:K6,K8:K9,K12:K15,K17:K19)</f>
        <v>1.3034787686236114E-2</v>
      </c>
      <c r="L179" s="40">
        <f t="shared" ref="L179:Y179" si="83">STDEV(L4:L6,L8:L9,L12:L15,L17:L19)</f>
        <v>0.16200450194457591</v>
      </c>
      <c r="M179" s="40">
        <f t="shared" si="83"/>
        <v>0.53825703408276693</v>
      </c>
      <c r="N179" s="40">
        <f t="shared" si="83"/>
        <v>7.3168749403002081E-2</v>
      </c>
      <c r="O179" s="40">
        <f t="shared" si="83"/>
        <v>7.1064560846692604E-2</v>
      </c>
      <c r="P179" s="40">
        <f t="shared" si="83"/>
        <v>5.7115702703988275E-2</v>
      </c>
      <c r="Q179" s="40"/>
      <c r="R179" s="40">
        <f t="shared" si="83"/>
        <v>7.6551270959546378E-2</v>
      </c>
      <c r="S179" s="40"/>
      <c r="T179" s="40">
        <f t="shared" si="83"/>
        <v>7.3322297149361424E-3</v>
      </c>
      <c r="U179" s="40">
        <f t="shared" si="83"/>
        <v>8.8562959471802007E-3</v>
      </c>
      <c r="V179" s="40">
        <f t="shared" si="83"/>
        <v>8.8102069431126358E-3</v>
      </c>
      <c r="W179" s="40">
        <f t="shared" si="83"/>
        <v>0.57986884045825304</v>
      </c>
      <c r="X179" s="10">
        <f t="shared" si="83"/>
        <v>0.19110221624994111</v>
      </c>
      <c r="Y179" s="10">
        <f t="shared" si="83"/>
        <v>0.91912088130957292</v>
      </c>
    </row>
    <row r="180" spans="2:25" x14ac:dyDescent="0.2">
      <c r="B180" s="43" t="s">
        <v>1634</v>
      </c>
      <c r="J180">
        <v>3</v>
      </c>
      <c r="K180" s="40">
        <f>AVERAGE(K21:K22,K26)</f>
        <v>0.38545999999999997</v>
      </c>
      <c r="L180" s="40">
        <f t="shared" ref="L180:Y180" si="84">AVERAGE(L21:L22,L26)</f>
        <v>16.723576111111111</v>
      </c>
      <c r="M180" s="40">
        <f t="shared" si="84"/>
        <v>51.233047222222218</v>
      </c>
      <c r="N180" s="40">
        <f t="shared" si="84"/>
        <v>22.754244999999997</v>
      </c>
      <c r="O180" s="40">
        <f t="shared" si="84"/>
        <v>1.0030699999999999</v>
      </c>
      <c r="P180" s="40">
        <f t="shared" si="84"/>
        <v>2.5530161111111109</v>
      </c>
      <c r="Q180" s="40"/>
      <c r="R180" s="40">
        <f t="shared" si="84"/>
        <v>5.0149961111111114</v>
      </c>
      <c r="S180" s="40"/>
      <c r="T180" s="40">
        <f t="shared" si="84"/>
        <v>0.2581816666666667</v>
      </c>
      <c r="U180" s="40">
        <f t="shared" si="84"/>
        <v>7.9785000000000009E-2</v>
      </c>
      <c r="V180" s="40">
        <f t="shared" si="84"/>
        <v>4.9778333333333334E-2</v>
      </c>
      <c r="W180" s="40">
        <f t="shared" si="84"/>
        <v>100.05516333333333</v>
      </c>
      <c r="X180" s="10">
        <f t="shared" si="84"/>
        <v>92.119335383347163</v>
      </c>
      <c r="Y180" s="10">
        <f t="shared" si="84"/>
        <v>11.699007122888816</v>
      </c>
    </row>
    <row r="181" spans="2:25" x14ac:dyDescent="0.2">
      <c r="B181" t="s">
        <v>1668</v>
      </c>
      <c r="K181" s="40">
        <f>STDEV(K21:K22,K26)</f>
        <v>0.10804351391916125</v>
      </c>
      <c r="L181" s="40">
        <f t="shared" ref="L181:Y181" si="85">STDEV(L21:L22,L26)</f>
        <v>0.67356792027879786</v>
      </c>
      <c r="M181" s="40">
        <f t="shared" si="85"/>
        <v>0.38585737322635882</v>
      </c>
      <c r="N181" s="40">
        <f t="shared" si="85"/>
        <v>0.63193976309059929</v>
      </c>
      <c r="O181" s="40">
        <f t="shared" si="85"/>
        <v>0.33267313792970959</v>
      </c>
      <c r="P181" s="40">
        <f t="shared" si="85"/>
        <v>0.22367079826246963</v>
      </c>
      <c r="Q181" s="40"/>
      <c r="R181" s="40">
        <f t="shared" si="85"/>
        <v>1.0834030701814996</v>
      </c>
      <c r="S181" s="40"/>
      <c r="T181" s="40">
        <f t="shared" si="85"/>
        <v>0.13613556243073793</v>
      </c>
      <c r="U181" s="40">
        <f t="shared" si="85"/>
        <v>1.7424272581660342E-2</v>
      </c>
      <c r="V181" s="40">
        <f t="shared" si="85"/>
        <v>8.9368287626726446E-3</v>
      </c>
      <c r="W181" s="40">
        <f t="shared" si="85"/>
        <v>0.61673509267215498</v>
      </c>
      <c r="X181" s="10">
        <f t="shared" si="85"/>
        <v>0.3912960991450895</v>
      </c>
      <c r="Y181" s="10">
        <f t="shared" si="85"/>
        <v>2.5595038425245003</v>
      </c>
    </row>
    <row r="182" spans="2:25" x14ac:dyDescent="0.2">
      <c r="B182" s="42" t="s">
        <v>1614</v>
      </c>
      <c r="K182" s="40">
        <f>AVERAGE(K160:K169)</f>
        <v>0.54461539999999986</v>
      </c>
      <c r="L182" s="40">
        <f>AVERAGE(L160:L169)</f>
        <v>16.920870000000001</v>
      </c>
    </row>
    <row r="183" spans="2:25" x14ac:dyDescent="0.2">
      <c r="B183" s="43" t="s">
        <v>172</v>
      </c>
      <c r="J183">
        <f>COUNT(K160:K169)</f>
        <v>10</v>
      </c>
      <c r="K183" s="40">
        <f>STDEV(K160:K169)</f>
        <v>1.5125361021953953E-2</v>
      </c>
      <c r="L183" s="40">
        <f>STDEV(L160:L169)</f>
        <v>0.15443889053962792</v>
      </c>
      <c r="M183" s="40">
        <f t="shared" ref="M183:Y183" si="86">AVERAGE(M160:M169)</f>
        <v>52.182494000000005</v>
      </c>
      <c r="N183" s="40">
        <f t="shared" si="86"/>
        <v>22.172674000000001</v>
      </c>
      <c r="O183" s="40">
        <f t="shared" si="86"/>
        <v>0.59661089999999994</v>
      </c>
      <c r="P183" s="40">
        <f t="shared" si="86"/>
        <v>3.0180927</v>
      </c>
      <c r="Q183" s="40">
        <f t="shared" si="86"/>
        <v>2.2286000000000003E-3</v>
      </c>
      <c r="R183" s="40">
        <f t="shared" si="86"/>
        <v>4.2658147</v>
      </c>
      <c r="S183" s="40">
        <f t="shared" si="86"/>
        <v>1.3868700000000001E-2</v>
      </c>
      <c r="T183" s="40">
        <f t="shared" si="86"/>
        <v>0.2818542</v>
      </c>
      <c r="U183" s="40">
        <f t="shared" si="86"/>
        <v>9.5298500000000008E-2</v>
      </c>
      <c r="V183" s="40">
        <f t="shared" si="86"/>
        <v>4.80615E-2</v>
      </c>
      <c r="W183" s="40">
        <f t="shared" si="86"/>
        <v>100.14247800000001</v>
      </c>
      <c r="X183" s="10">
        <f t="shared" si="86"/>
        <v>90.903849247684335</v>
      </c>
      <c r="Y183" s="10">
        <f t="shared" si="86"/>
        <v>8.5760238655010319</v>
      </c>
    </row>
    <row r="184" spans="2:25" x14ac:dyDescent="0.2">
      <c r="B184" t="s">
        <v>1668</v>
      </c>
      <c r="K184" s="40">
        <f>AVERAGE(K130:K157)</f>
        <v>0.53629039285714286</v>
      </c>
      <c r="L184" s="40">
        <f>AVERAGE(L130:L157)</f>
        <v>16.733316785714287</v>
      </c>
      <c r="M184" s="40">
        <f t="shared" ref="M184:Y184" si="87">STDEV(M160:M169)</f>
        <v>1.0558845050288397</v>
      </c>
      <c r="N184" s="40">
        <f t="shared" si="87"/>
        <v>0.13461253699249387</v>
      </c>
      <c r="O184" s="40">
        <f t="shared" si="87"/>
        <v>3.3605902915509751E-2</v>
      </c>
      <c r="P184" s="40">
        <f t="shared" si="87"/>
        <v>5.421612321902039E-2</v>
      </c>
      <c r="Q184" s="40">
        <f t="shared" si="87"/>
        <v>3.1478944356153004E-3</v>
      </c>
      <c r="R184" s="40">
        <f t="shared" si="87"/>
        <v>0.10916801243450391</v>
      </c>
      <c r="S184" s="40">
        <f t="shared" si="87"/>
        <v>2.8929394912441567E-3</v>
      </c>
      <c r="T184" s="40">
        <f t="shared" si="87"/>
        <v>3.1690521182909909E-2</v>
      </c>
      <c r="U184" s="40">
        <f t="shared" si="87"/>
        <v>5.0185891609760879E-3</v>
      </c>
      <c r="V184" s="40">
        <f t="shared" si="87"/>
        <v>5.6919423603312537E-3</v>
      </c>
      <c r="W184" s="40">
        <f t="shared" si="87"/>
        <v>1.2902111111218288</v>
      </c>
      <c r="X184" s="10">
        <f t="shared" si="87"/>
        <v>0.16353693562211163</v>
      </c>
      <c r="Y184" s="10">
        <f t="shared" si="87"/>
        <v>0.39535183450266509</v>
      </c>
    </row>
    <row r="185" spans="2:25" x14ac:dyDescent="0.2">
      <c r="B185" s="43" t="s">
        <v>1634</v>
      </c>
      <c r="J185">
        <f>COUNT(Y130:Y157)</f>
        <v>28</v>
      </c>
      <c r="K185" s="40">
        <f>STDEV(K130:K157)</f>
        <v>0.20083405167697058</v>
      </c>
      <c r="L185" s="40">
        <f>STDEV(L130:L157)</f>
        <v>0.90773748625279604</v>
      </c>
      <c r="M185" s="40">
        <f t="shared" ref="M185:X185" si="88">AVERAGE(M130:M157)</f>
        <v>50.716743928571439</v>
      </c>
      <c r="N185" s="40">
        <f t="shared" si="88"/>
        <v>21.459806785714285</v>
      </c>
      <c r="O185" s="40">
        <f t="shared" si="88"/>
        <v>1.1941684285714285</v>
      </c>
      <c r="P185" s="40">
        <f t="shared" si="88"/>
        <v>2.8607945000000004</v>
      </c>
      <c r="Q185" s="40">
        <f t="shared" si="88"/>
        <v>1.1871035714285716E-2</v>
      </c>
      <c r="R185" s="40">
        <f t="shared" si="88"/>
        <v>5.7026033928571431</v>
      </c>
      <c r="S185" s="40">
        <f t="shared" si="88"/>
        <v>8.6760000000000014E-3</v>
      </c>
      <c r="T185" s="40">
        <f t="shared" si="88"/>
        <v>0.6124836785714286</v>
      </c>
      <c r="U185" s="40">
        <f t="shared" si="88"/>
        <v>7.7647857142857143E-2</v>
      </c>
      <c r="V185" s="40">
        <f t="shared" si="88"/>
        <v>5.2912035714285724E-2</v>
      </c>
      <c r="W185" s="10">
        <f t="shared" si="88"/>
        <v>99.967313571428576</v>
      </c>
      <c r="X185" s="10">
        <f t="shared" si="88"/>
        <v>91.238755611702928</v>
      </c>
      <c r="Y185" s="10">
        <f>AVERAGE(Y130:Y157)</f>
        <v>12.648143178783789</v>
      </c>
    </row>
    <row r="186" spans="2:25" x14ac:dyDescent="0.2">
      <c r="B186" t="s">
        <v>1668</v>
      </c>
      <c r="M186" s="40">
        <f t="shared" ref="M186:X186" si="89">STDEV(M130:M157)</f>
        <v>1.3778724008636549</v>
      </c>
      <c r="N186" s="40">
        <f t="shared" si="89"/>
        <v>1.1832293201831743</v>
      </c>
      <c r="O186" s="40">
        <f t="shared" si="89"/>
        <v>0.34692287727191579</v>
      </c>
      <c r="P186" s="40">
        <f t="shared" si="89"/>
        <v>0.20821814450368048</v>
      </c>
      <c r="Q186" s="40">
        <f t="shared" si="89"/>
        <v>4.3770121839143791E-2</v>
      </c>
      <c r="R186" s="40">
        <f t="shared" si="89"/>
        <v>1.3137696642062264</v>
      </c>
      <c r="S186" s="40">
        <f t="shared" si="89"/>
        <v>4.5149154210526741E-3</v>
      </c>
      <c r="T186" s="40">
        <f t="shared" si="89"/>
        <v>0.20876828855776286</v>
      </c>
      <c r="U186" s="40">
        <f t="shared" si="89"/>
        <v>1.8741226276559615E-2</v>
      </c>
      <c r="V186" s="40">
        <f t="shared" si="89"/>
        <v>1.0653404451445676E-2</v>
      </c>
      <c r="W186" s="10">
        <f t="shared" si="89"/>
        <v>1.405925292908063</v>
      </c>
      <c r="X186" s="10">
        <f t="shared" si="89"/>
        <v>0.59211913988671583</v>
      </c>
      <c r="Y186" s="10">
        <f>STDEV(Y130:Y157)</f>
        <v>4.1751274123805926</v>
      </c>
    </row>
    <row r="187" spans="2:25" x14ac:dyDescent="0.2">
      <c r="B187" s="42" t="s">
        <v>1632</v>
      </c>
    </row>
    <row r="188" spans="2:25" x14ac:dyDescent="0.2">
      <c r="B188" s="43" t="s">
        <v>172</v>
      </c>
      <c r="J188">
        <v>2</v>
      </c>
      <c r="K188" s="40">
        <f>AVERAGE(K69,K70)</f>
        <v>0.30344899999999997</v>
      </c>
      <c r="L188" s="40">
        <f t="shared" ref="L188:Y188" si="90">AVERAGE(L69,L70)</f>
        <v>17.29156</v>
      </c>
      <c r="M188" s="40">
        <f t="shared" si="90"/>
        <v>52.941865</v>
      </c>
      <c r="N188" s="40">
        <f t="shared" si="90"/>
        <v>23.411250000000003</v>
      </c>
      <c r="O188" s="40">
        <f t="shared" si="90"/>
        <v>0.39120450000000001</v>
      </c>
      <c r="P188" s="40">
        <f t="shared" si="90"/>
        <v>2.5089709999999998</v>
      </c>
      <c r="Q188" s="40"/>
      <c r="R188" s="40">
        <f t="shared" si="90"/>
        <v>3.0669484999999996</v>
      </c>
      <c r="S188" s="40">
        <f t="shared" si="90"/>
        <v>0.22685050000000001</v>
      </c>
      <c r="T188" s="40">
        <f t="shared" si="90"/>
        <v>3.7335500000000001E-2</v>
      </c>
      <c r="U188" s="40">
        <f t="shared" si="90"/>
        <v>8.7251999999999996E-2</v>
      </c>
      <c r="V188" s="40">
        <f t="shared" si="90"/>
        <v>5.8234999999999995E-2</v>
      </c>
      <c r="W188" s="10">
        <f t="shared" si="90"/>
        <v>100.3249</v>
      </c>
      <c r="X188" s="10">
        <f t="shared" si="90"/>
        <v>92.472576613647931</v>
      </c>
      <c r="Y188" s="10">
        <f t="shared" si="90"/>
        <v>7.8230838673669405</v>
      </c>
    </row>
    <row r="189" spans="2:25" x14ac:dyDescent="0.2">
      <c r="B189" t="s">
        <v>1668</v>
      </c>
      <c r="K189" s="40">
        <f>STDEV(K69,K70)</f>
        <v>1.0821562179278953E-2</v>
      </c>
      <c r="L189" s="40">
        <f t="shared" ref="L189:Y189" si="91">STDEV(L69,L70)</f>
        <v>0.11807269032253137</v>
      </c>
      <c r="M189" s="40">
        <f t="shared" si="91"/>
        <v>0.18310530098825553</v>
      </c>
      <c r="N189" s="40">
        <f t="shared" si="91"/>
        <v>7.9719218510970469E-2</v>
      </c>
      <c r="O189" s="40">
        <f t="shared" si="91"/>
        <v>0.11957104959186411</v>
      </c>
      <c r="P189" s="40">
        <f t="shared" si="91"/>
        <v>2.9050774998268202E-2</v>
      </c>
      <c r="Q189" s="40"/>
      <c r="R189" s="40">
        <f t="shared" si="91"/>
        <v>0.12438503255818205</v>
      </c>
      <c r="S189" s="40">
        <f t="shared" si="91"/>
        <v>1.3142993741914353E-2</v>
      </c>
      <c r="T189" s="40">
        <f t="shared" si="91"/>
        <v>2.1587970029625296E-3</v>
      </c>
      <c r="U189" s="40">
        <f t="shared" si="91"/>
        <v>9.2786551827298731E-3</v>
      </c>
      <c r="V189" s="40">
        <f t="shared" si="91"/>
        <v>1.9938997015898297E-2</v>
      </c>
      <c r="W189" s="10">
        <f t="shared" si="91"/>
        <v>0.26445793616376539</v>
      </c>
      <c r="X189" s="10">
        <f t="shared" si="91"/>
        <v>0.12812255859416755</v>
      </c>
      <c r="Y189" s="10">
        <f t="shared" si="91"/>
        <v>1.9284800158600752</v>
      </c>
    </row>
    <row r="190" spans="2:25" x14ac:dyDescent="0.2">
      <c r="B190" s="43" t="s">
        <v>1634</v>
      </c>
      <c r="J190">
        <v>4</v>
      </c>
      <c r="K190" s="10">
        <f>AVERAGE(K67:K68,K71:K72)</f>
        <v>0.58652949999999993</v>
      </c>
      <c r="L190" s="10">
        <f t="shared" ref="L190:Y190" si="92">AVERAGE(L67:L68,L71:L72)</f>
        <v>15.040700000000001</v>
      </c>
      <c r="M190" s="10">
        <f t="shared" si="92"/>
        <v>48.669892500000003</v>
      </c>
      <c r="N190" s="10">
        <f t="shared" si="92"/>
        <v>22.352834999999999</v>
      </c>
      <c r="O190" s="10">
        <f t="shared" si="92"/>
        <v>1.6036780000000002</v>
      </c>
      <c r="P190" s="10">
        <f t="shared" si="92"/>
        <v>2.6678902500000001</v>
      </c>
      <c r="Q190" s="10"/>
      <c r="R190" s="10">
        <f t="shared" si="92"/>
        <v>7.9458015</v>
      </c>
      <c r="S190" s="10">
        <f t="shared" si="92"/>
        <v>0.21910874999999999</v>
      </c>
      <c r="T190" s="10">
        <f t="shared" si="92"/>
        <v>0.13648025</v>
      </c>
      <c r="U190" s="10">
        <f t="shared" si="92"/>
        <v>4.5766500000000002E-2</v>
      </c>
      <c r="V190" s="10">
        <f t="shared" si="92"/>
        <v>5.4052500000000003E-2</v>
      </c>
      <c r="W190" s="10">
        <f t="shared" si="92"/>
        <v>99.322732500000001</v>
      </c>
      <c r="X190" s="10">
        <f t="shared" si="92"/>
        <v>90.939814479212998</v>
      </c>
      <c r="Y190" s="10">
        <f t="shared" si="92"/>
        <v>11.879120254422196</v>
      </c>
    </row>
    <row r="191" spans="2:25" x14ac:dyDescent="0.2">
      <c r="B191" t="s">
        <v>1668</v>
      </c>
      <c r="K191" s="10">
        <f>STDEV(K67:K68,K71:K72)</f>
        <v>9.5005243555290608E-2</v>
      </c>
      <c r="L191" s="10">
        <f t="shared" ref="L191:Y191" si="93">STDEV(L67:L68,L71:L72)</f>
        <v>0.51103907058723641</v>
      </c>
      <c r="M191" s="10">
        <f t="shared" si="93"/>
        <v>1.3997291588345482</v>
      </c>
      <c r="N191" s="10">
        <f t="shared" si="93"/>
        <v>0.48447101767460432</v>
      </c>
      <c r="O191" s="10">
        <f t="shared" si="93"/>
        <v>0.31525752506059596</v>
      </c>
      <c r="P191" s="10">
        <f t="shared" si="93"/>
        <v>0.11870926692098094</v>
      </c>
      <c r="Q191" s="10"/>
      <c r="R191" s="10">
        <f t="shared" si="93"/>
        <v>1.1919089152191968</v>
      </c>
      <c r="S191" s="10">
        <f t="shared" si="93"/>
        <v>9.3587207592704617E-3</v>
      </c>
      <c r="T191" s="10">
        <f t="shared" si="93"/>
        <v>2.7074964011979823E-2</v>
      </c>
      <c r="U191" s="10">
        <f t="shared" si="93"/>
        <v>2.6201649439173374E-3</v>
      </c>
      <c r="V191" s="10">
        <f t="shared" si="93"/>
        <v>9.1884986985542733E-3</v>
      </c>
      <c r="W191" s="10">
        <f t="shared" si="93"/>
        <v>0.66014390135156253</v>
      </c>
      <c r="X191" s="10">
        <f t="shared" si="93"/>
        <v>0.58355170088806385</v>
      </c>
      <c r="Y191" s="10">
        <f t="shared" si="93"/>
        <v>0.8083410162128396</v>
      </c>
    </row>
    <row r="192" spans="2:25" x14ac:dyDescent="0.2">
      <c r="B192" s="42" t="s">
        <v>1636</v>
      </c>
      <c r="J192">
        <v>2</v>
      </c>
      <c r="K192" s="40">
        <f>AVERAGE(K88:K89,K28:K30)</f>
        <v>0.33420079999999996</v>
      </c>
      <c r="L192" s="40">
        <f t="shared" ref="L192:Y192" si="94">AVERAGE(L88:L89,L28:L30)</f>
        <v>14.150319999999999</v>
      </c>
      <c r="M192" s="40">
        <f t="shared" si="94"/>
        <v>48.137126000000002</v>
      </c>
      <c r="N192" s="40">
        <f t="shared" si="94"/>
        <v>22.798635999999998</v>
      </c>
      <c r="O192" s="40">
        <f t="shared" si="94"/>
        <v>0.23496179999999994</v>
      </c>
      <c r="P192" s="40">
        <f t="shared" si="94"/>
        <v>6.4417764000000002</v>
      </c>
      <c r="Q192" s="40"/>
      <c r="R192" s="40">
        <f t="shared" si="94"/>
        <v>5.8087052000000003</v>
      </c>
      <c r="S192" s="40">
        <f t="shared" si="94"/>
        <v>0.23343560000000002</v>
      </c>
      <c r="T192" s="40">
        <f t="shared" si="94"/>
        <v>1.7095434</v>
      </c>
      <c r="U192" s="40">
        <f t="shared" si="94"/>
        <v>0.1174868</v>
      </c>
      <c r="V192" s="40">
        <f t="shared" si="94"/>
        <v>2.1165999999999997E-2</v>
      </c>
      <c r="W192" s="40">
        <f t="shared" si="94"/>
        <v>99.974658000000005</v>
      </c>
      <c r="X192" s="40">
        <f t="shared" si="94"/>
        <v>79.511608858695439</v>
      </c>
      <c r="Y192" s="40">
        <f t="shared" si="94"/>
        <v>2.5815170457593126</v>
      </c>
    </row>
    <row r="193" spans="2:25" x14ac:dyDescent="0.2">
      <c r="B193" t="s">
        <v>1668</v>
      </c>
      <c r="K193" s="40">
        <f>STDEV(K88:K89,K28:K30)</f>
        <v>0.1001030708929553</v>
      </c>
      <c r="L193" s="40">
        <f t="shared" ref="L193:Y193" si="95">STDEV(L88:L89,L28:L30)</f>
        <v>1.4380176532817672</v>
      </c>
      <c r="M193" s="40">
        <f t="shared" si="95"/>
        <v>2.7237886819887489</v>
      </c>
      <c r="N193" s="40">
        <f t="shared" si="95"/>
        <v>0.39183047766859541</v>
      </c>
      <c r="O193" s="40">
        <f t="shared" si="95"/>
        <v>0.11352224815735475</v>
      </c>
      <c r="P193" s="40">
        <f t="shared" si="95"/>
        <v>0.45725563421602555</v>
      </c>
      <c r="Q193" s="40"/>
      <c r="R193" s="40">
        <f t="shared" si="95"/>
        <v>2.159434035576381</v>
      </c>
      <c r="S193" s="40">
        <f t="shared" si="95"/>
        <v>6.6849938893016204E-3</v>
      </c>
      <c r="T193" s="40">
        <f t="shared" si="95"/>
        <v>0.82825810004871081</v>
      </c>
      <c r="U193" s="40">
        <f t="shared" si="95"/>
        <v>1.8106768726086922E-2</v>
      </c>
      <c r="V193" s="40">
        <f t="shared" si="95"/>
        <v>1.8544582443398395E-2</v>
      </c>
      <c r="W193" s="40">
        <f t="shared" si="95"/>
        <v>0.25245060174220441</v>
      </c>
      <c r="X193" s="40">
        <f t="shared" si="95"/>
        <v>2.8195839526732782</v>
      </c>
      <c r="Y193" s="40">
        <f t="shared" si="95"/>
        <v>0.84714806773235207</v>
      </c>
    </row>
    <row r="194" spans="2:25" x14ac:dyDescent="0.2">
      <c r="B194" s="42" t="s">
        <v>1245</v>
      </c>
      <c r="K194" s="40">
        <f>AVERAGE(K52:K65)</f>
        <v>0.68264649999999993</v>
      </c>
      <c r="L194" s="40">
        <f t="shared" ref="L194:Y194" si="96">AVERAGE(L52:L65)</f>
        <v>16.592102142857144</v>
      </c>
      <c r="M194" s="40">
        <f t="shared" si="96"/>
        <v>52.553577857142848</v>
      </c>
      <c r="N194" s="40">
        <f t="shared" si="96"/>
        <v>22.381589285714288</v>
      </c>
      <c r="O194" s="40">
        <f t="shared" si="96"/>
        <v>0.480327</v>
      </c>
      <c r="P194" s="40">
        <f t="shared" si="96"/>
        <v>2.7811566428571433</v>
      </c>
      <c r="Q194" s="40"/>
      <c r="R194" s="40">
        <f t="shared" si="96"/>
        <v>4.1139704285714283</v>
      </c>
      <c r="S194" s="40">
        <f t="shared" si="96"/>
        <v>0.22126614285714288</v>
      </c>
      <c r="T194" s="40">
        <f t="shared" si="96"/>
        <v>8.4629928571428564E-2</v>
      </c>
      <c r="U194" s="40">
        <f t="shared" si="96"/>
        <v>8.4467142857142852E-2</v>
      </c>
      <c r="V194" s="40" t="e">
        <f t="shared" si="96"/>
        <v>#DIV/0!</v>
      </c>
      <c r="W194" s="40">
        <f t="shared" si="96"/>
        <v>99.975730714285689</v>
      </c>
      <c r="X194" s="40">
        <f t="shared" si="96"/>
        <v>91.406010427911866</v>
      </c>
      <c r="Y194" s="40">
        <f t="shared" si="96"/>
        <v>7.2629930572940244</v>
      </c>
    </row>
    <row r="195" spans="2:25" x14ac:dyDescent="0.2">
      <c r="B195" t="s">
        <v>1668</v>
      </c>
      <c r="K195" s="40">
        <f>STDEV(K52:K65)</f>
        <v>1.5630019025284936E-2</v>
      </c>
      <c r="L195" s="40">
        <f t="shared" ref="L195:Y195" si="97">STDEV(L52:L65)</f>
        <v>0.17761780524826043</v>
      </c>
      <c r="M195" s="40">
        <f t="shared" si="97"/>
        <v>0.19612182780406875</v>
      </c>
      <c r="N195" s="40">
        <f t="shared" si="97"/>
        <v>0.21923490957503464</v>
      </c>
      <c r="O195" s="40">
        <f t="shared" si="97"/>
        <v>1.5178380687928874E-2</v>
      </c>
      <c r="P195" s="40">
        <f t="shared" si="97"/>
        <v>7.1736756146351457E-2</v>
      </c>
      <c r="Q195" s="40"/>
      <c r="R195" s="40">
        <f t="shared" si="97"/>
        <v>2.4734129107880014E-2</v>
      </c>
      <c r="S195" s="40">
        <f t="shared" si="97"/>
        <v>5.0639818151505898E-3</v>
      </c>
      <c r="T195" s="40">
        <f t="shared" si="97"/>
        <v>3.4114099152535333E-3</v>
      </c>
      <c r="U195" s="40">
        <f t="shared" si="97"/>
        <v>6.69207661063719E-3</v>
      </c>
      <c r="V195" s="40" t="e">
        <f t="shared" si="97"/>
        <v>#DIV/0!</v>
      </c>
      <c r="W195" s="40">
        <f t="shared" si="97"/>
        <v>0.42982100847936755</v>
      </c>
      <c r="X195" s="40">
        <f t="shared" si="97"/>
        <v>0.14404903778423342</v>
      </c>
      <c r="Y195" s="40">
        <f t="shared" si="97"/>
        <v>0.20942433926519058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2B35-4E59-C849-BA89-C3DB521CF0CA}">
  <dimension ref="A1:AF28"/>
  <sheetViews>
    <sheetView topLeftCell="A3" workbookViewId="0">
      <selection activeCell="B7" sqref="B7"/>
    </sheetView>
  </sheetViews>
  <sheetFormatPr baseColWidth="10" defaultRowHeight="16" x14ac:dyDescent="0.2"/>
  <cols>
    <col min="1" max="1" width="19.33203125" customWidth="1"/>
  </cols>
  <sheetData>
    <row r="1" spans="1:1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B2" s="59" t="s">
        <v>0</v>
      </c>
      <c r="C2" s="59" t="s">
        <v>1</v>
      </c>
      <c r="D2" s="59" t="s">
        <v>2</v>
      </c>
      <c r="E2" s="59" t="s">
        <v>3</v>
      </c>
      <c r="F2" s="59" t="s">
        <v>4</v>
      </c>
      <c r="G2" s="59" t="s">
        <v>1688</v>
      </c>
      <c r="H2" s="59" t="s">
        <v>6</v>
      </c>
      <c r="I2" s="59" t="s">
        <v>7</v>
      </c>
      <c r="J2" s="59" t="s">
        <v>8</v>
      </c>
      <c r="K2" s="59" t="s">
        <v>9</v>
      </c>
      <c r="L2" s="59" t="s">
        <v>10</v>
      </c>
      <c r="M2" s="59" t="s">
        <v>11</v>
      </c>
    </row>
    <row r="3" spans="1:15" ht="18" x14ac:dyDescent="0.2">
      <c r="A3" s="61" t="s">
        <v>1708</v>
      </c>
      <c r="B3" s="62">
        <v>61.978940000000001</v>
      </c>
      <c r="C3" s="62">
        <v>40.304400000000001</v>
      </c>
      <c r="D3" s="62">
        <v>60.084299999999999</v>
      </c>
      <c r="E3" s="62">
        <v>56.0794</v>
      </c>
      <c r="F3" s="65">
        <v>151.99</v>
      </c>
      <c r="G3" s="62">
        <v>71.846400000000003</v>
      </c>
      <c r="H3" s="62">
        <v>94.195999999999998</v>
      </c>
      <c r="I3" s="64">
        <v>101.96128</v>
      </c>
      <c r="J3" s="63">
        <f>(30.97*2)+(16*5)</f>
        <v>141.94</v>
      </c>
      <c r="K3" s="63">
        <v>79.866</v>
      </c>
      <c r="L3" s="62">
        <v>70.937399999999997</v>
      </c>
      <c r="M3" s="66">
        <v>74.692800000000005</v>
      </c>
    </row>
    <row r="4" spans="1:15" x14ac:dyDescent="0.2">
      <c r="A4" s="61" t="s">
        <v>1709</v>
      </c>
      <c r="B4">
        <v>2</v>
      </c>
      <c r="C4">
        <v>1</v>
      </c>
      <c r="D4">
        <v>1</v>
      </c>
      <c r="E4">
        <v>1</v>
      </c>
      <c r="F4">
        <v>2</v>
      </c>
      <c r="G4">
        <v>1</v>
      </c>
      <c r="H4">
        <v>2</v>
      </c>
      <c r="I4">
        <v>2</v>
      </c>
      <c r="J4">
        <v>2</v>
      </c>
      <c r="K4">
        <v>1</v>
      </c>
      <c r="L4">
        <v>1</v>
      </c>
      <c r="M4">
        <v>1</v>
      </c>
    </row>
    <row r="5" spans="1:15" x14ac:dyDescent="0.2">
      <c r="A5" s="61" t="s">
        <v>1710</v>
      </c>
      <c r="B5">
        <v>1</v>
      </c>
      <c r="C5">
        <v>1</v>
      </c>
      <c r="D5">
        <v>2</v>
      </c>
      <c r="E5">
        <v>1</v>
      </c>
      <c r="F5">
        <v>3</v>
      </c>
      <c r="G5">
        <v>1</v>
      </c>
      <c r="H5">
        <v>1</v>
      </c>
      <c r="I5">
        <v>3</v>
      </c>
      <c r="J5">
        <v>5</v>
      </c>
      <c r="K5">
        <v>2</v>
      </c>
      <c r="L5">
        <v>1</v>
      </c>
      <c r="M5">
        <v>1</v>
      </c>
    </row>
    <row r="6" spans="1:15" x14ac:dyDescent="0.2">
      <c r="A6" s="61" t="s">
        <v>1724</v>
      </c>
      <c r="B6">
        <f>B5/B4</f>
        <v>0.5</v>
      </c>
      <c r="C6">
        <f t="shared" ref="C6:M6" si="0">C5/C4</f>
        <v>1</v>
      </c>
      <c r="D6">
        <f t="shared" si="0"/>
        <v>2</v>
      </c>
      <c r="E6">
        <f t="shared" si="0"/>
        <v>1</v>
      </c>
      <c r="F6">
        <f t="shared" si="0"/>
        <v>1.5</v>
      </c>
      <c r="G6">
        <f t="shared" si="0"/>
        <v>1</v>
      </c>
      <c r="H6">
        <f t="shared" si="0"/>
        <v>0.5</v>
      </c>
      <c r="I6">
        <f t="shared" si="0"/>
        <v>1.5</v>
      </c>
      <c r="J6">
        <f t="shared" si="0"/>
        <v>2.5</v>
      </c>
      <c r="K6">
        <f t="shared" si="0"/>
        <v>2</v>
      </c>
      <c r="L6">
        <f t="shared" si="0"/>
        <v>1</v>
      </c>
      <c r="M6">
        <f t="shared" si="0"/>
        <v>1</v>
      </c>
    </row>
    <row r="11" spans="1:15" x14ac:dyDescent="0.2">
      <c r="B11" s="57" t="s">
        <v>2</v>
      </c>
      <c r="C11" s="58" t="s">
        <v>9</v>
      </c>
      <c r="D11" s="58" t="s">
        <v>7</v>
      </c>
      <c r="E11" s="58" t="s">
        <v>1686</v>
      </c>
      <c r="F11" s="58" t="s">
        <v>10</v>
      </c>
      <c r="G11" s="58" t="s">
        <v>1</v>
      </c>
      <c r="H11" s="58" t="s">
        <v>3</v>
      </c>
      <c r="I11" s="58" t="s">
        <v>0</v>
      </c>
      <c r="J11" s="58" t="s">
        <v>6</v>
      </c>
      <c r="K11" s="58" t="s">
        <v>4</v>
      </c>
      <c r="L11" s="58" t="s">
        <v>8</v>
      </c>
      <c r="M11" s="58" t="s">
        <v>1687</v>
      </c>
    </row>
    <row r="12" spans="1:15" x14ac:dyDescent="0.2">
      <c r="M12" s="59" t="s">
        <v>1689</v>
      </c>
    </row>
    <row r="13" spans="1:15" x14ac:dyDescent="0.2">
      <c r="A13" s="61" t="s">
        <v>1708</v>
      </c>
      <c r="M13">
        <v>18.0153</v>
      </c>
    </row>
    <row r="14" spans="1:15" x14ac:dyDescent="0.2">
      <c r="A14" s="61" t="s">
        <v>1709</v>
      </c>
      <c r="M14">
        <v>2</v>
      </c>
    </row>
    <row r="15" spans="1:15" x14ac:dyDescent="0.2">
      <c r="A15" s="61" t="s">
        <v>1710</v>
      </c>
      <c r="M15">
        <v>1</v>
      </c>
    </row>
    <row r="24" spans="1:32" x14ac:dyDescent="0.2">
      <c r="B24" s="57" t="s">
        <v>2</v>
      </c>
      <c r="C24" s="58" t="s">
        <v>9</v>
      </c>
      <c r="D24" s="58" t="s">
        <v>7</v>
      </c>
      <c r="E24" s="58" t="s">
        <v>1686</v>
      </c>
      <c r="F24" s="58" t="s">
        <v>10</v>
      </c>
      <c r="G24" s="58" t="s">
        <v>1</v>
      </c>
      <c r="H24" s="58" t="s">
        <v>3</v>
      </c>
      <c r="I24" s="58" t="s">
        <v>0</v>
      </c>
      <c r="J24" s="58" t="s">
        <v>6</v>
      </c>
      <c r="K24" s="58" t="s">
        <v>4</v>
      </c>
      <c r="L24" s="58" t="s">
        <v>8</v>
      </c>
      <c r="M24" s="58" t="s">
        <v>1687</v>
      </c>
    </row>
    <row r="25" spans="1:32" x14ac:dyDescent="0.2">
      <c r="B25" s="59" t="s">
        <v>2</v>
      </c>
      <c r="C25" s="59" t="s">
        <v>9</v>
      </c>
      <c r="D25" s="59" t="s">
        <v>7</v>
      </c>
      <c r="E25" s="59" t="s">
        <v>1688</v>
      </c>
      <c r="F25" s="59" t="s">
        <v>10</v>
      </c>
      <c r="G25" s="59" t="s">
        <v>1</v>
      </c>
      <c r="H25" s="59" t="s">
        <v>3</v>
      </c>
      <c r="I25" s="59" t="s">
        <v>0</v>
      </c>
      <c r="J25" s="59" t="s">
        <v>6</v>
      </c>
      <c r="L25" s="59" t="s">
        <v>8</v>
      </c>
      <c r="M25" s="59" t="s">
        <v>1689</v>
      </c>
      <c r="N25" s="59" t="s">
        <v>1690</v>
      </c>
      <c r="O25" s="59" t="s">
        <v>1691</v>
      </c>
      <c r="P25" s="59" t="s">
        <v>1692</v>
      </c>
      <c r="Q25" s="59" t="s">
        <v>418</v>
      </c>
      <c r="R25" s="59" t="s">
        <v>1693</v>
      </c>
      <c r="S25" s="59" t="s">
        <v>1694</v>
      </c>
      <c r="T25" s="59" t="s">
        <v>1695</v>
      </c>
      <c r="U25" s="9" t="s">
        <v>1696</v>
      </c>
      <c r="V25" s="59" t="s">
        <v>1697</v>
      </c>
      <c r="W25" s="59" t="s">
        <v>1698</v>
      </c>
      <c r="X25" s="59" t="s">
        <v>1699</v>
      </c>
      <c r="Y25" s="59" t="s">
        <v>1700</v>
      </c>
      <c r="Z25" s="59" t="s">
        <v>1701</v>
      </c>
      <c r="AA25" s="59" t="s">
        <v>1702</v>
      </c>
      <c r="AB25" s="59" t="s">
        <v>1703</v>
      </c>
      <c r="AC25" s="59" t="s">
        <v>1704</v>
      </c>
      <c r="AD25" s="60" t="s">
        <v>1705</v>
      </c>
      <c r="AE25" s="59" t="s">
        <v>1706</v>
      </c>
      <c r="AF25" s="59" t="s">
        <v>1707</v>
      </c>
    </row>
    <row r="26" spans="1:32" ht="18" x14ac:dyDescent="0.2">
      <c r="A26" s="61" t="s">
        <v>1708</v>
      </c>
      <c r="B26" s="62">
        <v>60.084299999999999</v>
      </c>
      <c r="C26" s="63">
        <v>79.866</v>
      </c>
      <c r="D26" s="64">
        <v>101.96128</v>
      </c>
      <c r="E26" s="62">
        <v>71.846400000000003</v>
      </c>
      <c r="F26" s="62">
        <v>70.937399999999997</v>
      </c>
      <c r="G26" s="62">
        <v>40.304400000000001</v>
      </c>
      <c r="H26" s="62">
        <v>56.0794</v>
      </c>
      <c r="I26" s="62">
        <v>61.978940000000001</v>
      </c>
      <c r="J26" s="62">
        <v>94.195999999999998</v>
      </c>
      <c r="K26" s="65">
        <v>151.99</v>
      </c>
      <c r="L26" s="63">
        <f>(30.97*2)+(16*5)</f>
        <v>141.94</v>
      </c>
      <c r="M26">
        <v>18.0153</v>
      </c>
      <c r="N26" s="63">
        <v>15.9994</v>
      </c>
      <c r="O26" s="66">
        <v>44.01</v>
      </c>
      <c r="P26" s="66">
        <v>18.998403</v>
      </c>
      <c r="Q26" s="66">
        <v>35.453000000000003</v>
      </c>
      <c r="R26" s="66">
        <v>22.989768999999999</v>
      </c>
      <c r="S26" s="66">
        <v>24.305</v>
      </c>
      <c r="T26" s="66">
        <v>58.44</v>
      </c>
      <c r="U26" s="66">
        <v>62.3018</v>
      </c>
      <c r="V26" s="66">
        <v>136.13999999999999</v>
      </c>
      <c r="W26" s="66">
        <v>32.064999999999998</v>
      </c>
      <c r="X26" s="66">
        <v>40.07</v>
      </c>
      <c r="Y26" s="66">
        <v>15.999000000000001</v>
      </c>
      <c r="Z26" s="66">
        <v>73.891000000000005</v>
      </c>
      <c r="AA26" s="66">
        <v>6.9409999999999998</v>
      </c>
      <c r="AB26" s="66">
        <v>29.88</v>
      </c>
      <c r="AC26" s="66">
        <v>87.62</v>
      </c>
      <c r="AD26" s="66">
        <v>103.62</v>
      </c>
      <c r="AE26" s="66">
        <v>159.69</v>
      </c>
      <c r="AF26" s="66">
        <v>55.844999999999999</v>
      </c>
    </row>
    <row r="27" spans="1:32" x14ac:dyDescent="0.2">
      <c r="A27" s="61" t="s">
        <v>1709</v>
      </c>
      <c r="B27">
        <v>1</v>
      </c>
      <c r="C27">
        <v>1</v>
      </c>
      <c r="D27">
        <v>2</v>
      </c>
      <c r="E27">
        <v>1</v>
      </c>
      <c r="F27">
        <v>1</v>
      </c>
      <c r="G27">
        <v>1</v>
      </c>
      <c r="H27">
        <v>1</v>
      </c>
      <c r="I27">
        <v>2</v>
      </c>
      <c r="J27">
        <v>2</v>
      </c>
      <c r="K27">
        <v>2</v>
      </c>
      <c r="L27">
        <v>2</v>
      </c>
      <c r="M27">
        <v>2</v>
      </c>
      <c r="N27">
        <v>0</v>
      </c>
      <c r="O27">
        <v>1</v>
      </c>
      <c r="AE27">
        <v>2</v>
      </c>
    </row>
    <row r="28" spans="1:32" x14ac:dyDescent="0.2">
      <c r="A28" s="61" t="s">
        <v>1710</v>
      </c>
      <c r="B28">
        <v>2</v>
      </c>
      <c r="C28">
        <v>2</v>
      </c>
      <c r="D28">
        <v>3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3</v>
      </c>
      <c r="L28">
        <v>5</v>
      </c>
      <c r="M28">
        <v>1</v>
      </c>
      <c r="N28">
        <v>1</v>
      </c>
      <c r="O28">
        <v>2</v>
      </c>
      <c r="S28" t="s">
        <v>1711</v>
      </c>
      <c r="T28" t="s">
        <v>1711</v>
      </c>
      <c r="AE28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7C44-7FE3-3742-86B5-789C391129A5}">
  <sheetPr codeName="Sheet2"/>
  <dimension ref="A1:AJ121"/>
  <sheetViews>
    <sheetView tabSelected="1" zoomScale="94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P37" sqref="O37:P37"/>
    </sheetView>
  </sheetViews>
  <sheetFormatPr baseColWidth="10" defaultRowHeight="16" x14ac:dyDescent="0.2"/>
  <cols>
    <col min="1" max="1" width="12.1640625" customWidth="1"/>
    <col min="2" max="2" width="46.83203125" customWidth="1"/>
    <col min="3" max="3" width="17.6640625" customWidth="1"/>
    <col min="4" max="4" width="14" customWidth="1"/>
    <col min="24" max="24" width="16.83203125" customWidth="1"/>
    <col min="30" max="30" width="16.83203125" customWidth="1"/>
  </cols>
  <sheetData>
    <row r="1" spans="1:36" s="2" customFormat="1" ht="48" x14ac:dyDescent="0.2">
      <c r="A1" s="36" t="s">
        <v>25</v>
      </c>
      <c r="B1" s="37" t="s">
        <v>372</v>
      </c>
      <c r="C1" s="37" t="s">
        <v>1677</v>
      </c>
      <c r="D1" s="37" t="s">
        <v>28</v>
      </c>
      <c r="E1" s="37" t="s">
        <v>0</v>
      </c>
      <c r="F1" s="37" t="s">
        <v>1</v>
      </c>
      <c r="G1" s="37" t="s">
        <v>7</v>
      </c>
      <c r="H1" s="37" t="s">
        <v>2</v>
      </c>
      <c r="I1" s="37" t="s">
        <v>8</v>
      </c>
      <c r="J1" s="37" t="s">
        <v>6</v>
      </c>
      <c r="K1" s="37" t="s">
        <v>3</v>
      </c>
      <c r="L1" s="37" t="s">
        <v>9</v>
      </c>
      <c r="M1" s="37" t="s">
        <v>10</v>
      </c>
      <c r="N1" s="37" t="s">
        <v>5</v>
      </c>
      <c r="O1" s="37" t="s">
        <v>417</v>
      </c>
      <c r="P1" s="37" t="s">
        <v>418</v>
      </c>
      <c r="Q1" s="37" t="s">
        <v>420</v>
      </c>
      <c r="R1" s="37" t="s">
        <v>4</v>
      </c>
      <c r="S1" s="37" t="s">
        <v>12</v>
      </c>
      <c r="T1" s="2" t="s">
        <v>13</v>
      </c>
      <c r="U1" s="2" t="s">
        <v>419</v>
      </c>
      <c r="V1" s="2" t="s">
        <v>592</v>
      </c>
      <c r="W1" s="4" t="s">
        <v>591</v>
      </c>
      <c r="X1" s="2" t="s">
        <v>28</v>
      </c>
      <c r="Y1" s="2" t="s">
        <v>421</v>
      </c>
      <c r="Z1" s="2" t="s">
        <v>1853</v>
      </c>
    </row>
    <row r="2" spans="1:36" x14ac:dyDescent="0.2">
      <c r="A2" s="24" t="s">
        <v>264</v>
      </c>
      <c r="B2" t="s">
        <v>373</v>
      </c>
      <c r="C2" t="s">
        <v>1679</v>
      </c>
      <c r="D2" t="s">
        <v>165</v>
      </c>
      <c r="E2">
        <v>2.1263700000000001</v>
      </c>
      <c r="F2">
        <v>8.3078690000000002</v>
      </c>
      <c r="G2">
        <v>16.304130000000001</v>
      </c>
      <c r="H2">
        <v>49.445129999999999</v>
      </c>
      <c r="I2">
        <v>5.7873000000000001E-2</v>
      </c>
      <c r="J2">
        <v>0.17793800000000001</v>
      </c>
      <c r="K2">
        <v>13.060359999999999</v>
      </c>
      <c r="L2">
        <v>0.83523000000000003</v>
      </c>
      <c r="M2">
        <v>0.16165399999999999</v>
      </c>
      <c r="N2">
        <v>8.1752590000000005</v>
      </c>
      <c r="O2">
        <v>0.154282</v>
      </c>
      <c r="P2">
        <v>3.3390000000000003E-2</v>
      </c>
      <c r="S2">
        <v>98.839479999999995</v>
      </c>
      <c r="T2">
        <v>0.64431784491724675</v>
      </c>
      <c r="X2" t="s">
        <v>165</v>
      </c>
      <c r="Z2">
        <f>P2*10000</f>
        <v>333.90000000000003</v>
      </c>
    </row>
    <row r="3" spans="1:36" x14ac:dyDescent="0.2">
      <c r="A3" s="24" t="s">
        <v>261</v>
      </c>
      <c r="B3" t="s">
        <v>374</v>
      </c>
      <c r="C3" t="s">
        <v>1679</v>
      </c>
      <c r="D3" t="s">
        <v>165</v>
      </c>
      <c r="E3">
        <v>2.1262889999999999</v>
      </c>
      <c r="F3">
        <v>8.3051999999999992</v>
      </c>
      <c r="G3">
        <v>16.290990000000001</v>
      </c>
      <c r="H3">
        <v>49.458919999999999</v>
      </c>
      <c r="I3">
        <v>6.2315000000000002E-2</v>
      </c>
      <c r="J3">
        <v>0.16561899999999999</v>
      </c>
      <c r="K3">
        <v>13.11504</v>
      </c>
      <c r="L3">
        <v>0.83762899999999996</v>
      </c>
      <c r="M3">
        <v>0.17317199999999999</v>
      </c>
      <c r="N3">
        <v>8.0234769999999997</v>
      </c>
      <c r="O3">
        <v>0.15085499999999999</v>
      </c>
      <c r="P3">
        <v>2.1638000000000001E-2</v>
      </c>
      <c r="S3">
        <v>98.731129999999993</v>
      </c>
      <c r="T3">
        <v>0.64852774506891653</v>
      </c>
      <c r="X3" t="s">
        <v>165</v>
      </c>
      <c r="Z3">
        <f t="shared" ref="Z3:Z66" si="0">P3*10000</f>
        <v>216.38000000000002</v>
      </c>
    </row>
    <row r="4" spans="1:36" ht="34" x14ac:dyDescent="0.2">
      <c r="A4" s="24" t="s">
        <v>270</v>
      </c>
      <c r="B4" t="s">
        <v>375</v>
      </c>
      <c r="C4" t="s">
        <v>1679</v>
      </c>
      <c r="D4" t="s">
        <v>165</v>
      </c>
      <c r="E4">
        <v>2.2220749999999998</v>
      </c>
      <c r="F4">
        <v>8.3545529999999992</v>
      </c>
      <c r="G4">
        <v>16.342040000000001</v>
      </c>
      <c r="H4">
        <v>49.575330000000001</v>
      </c>
      <c r="I4">
        <v>8.5860000000000006E-2</v>
      </c>
      <c r="J4">
        <v>0.166102</v>
      </c>
      <c r="K4">
        <v>12.90122</v>
      </c>
      <c r="L4">
        <v>0.84151699999999996</v>
      </c>
      <c r="M4">
        <v>0.20152200000000001</v>
      </c>
      <c r="N4">
        <v>8.0802820000000004</v>
      </c>
      <c r="O4">
        <v>0.180842</v>
      </c>
      <c r="P4">
        <v>2.9304E-2</v>
      </c>
      <c r="S4">
        <v>98.980639999999994</v>
      </c>
      <c r="T4">
        <v>0.64827006625320471</v>
      </c>
      <c r="X4" t="s">
        <v>165</v>
      </c>
      <c r="Z4">
        <f t="shared" si="0"/>
        <v>293.04000000000002</v>
      </c>
      <c r="AC4" t="s">
        <v>418</v>
      </c>
      <c r="AD4" s="2" t="s">
        <v>1854</v>
      </c>
      <c r="AE4" s="2" t="s">
        <v>1855</v>
      </c>
      <c r="AF4" s="2" t="s">
        <v>1856</v>
      </c>
      <c r="AG4" s="2" t="s">
        <v>1857</v>
      </c>
      <c r="AI4">
        <v>-5</v>
      </c>
      <c r="AJ4">
        <v>15</v>
      </c>
    </row>
    <row r="5" spans="1:36" x14ac:dyDescent="0.2">
      <c r="A5" s="24" t="s">
        <v>273</v>
      </c>
      <c r="B5" t="s">
        <v>376</v>
      </c>
      <c r="C5" t="s">
        <v>1679</v>
      </c>
      <c r="D5" t="s">
        <v>165</v>
      </c>
      <c r="E5">
        <v>2.2421440000000001</v>
      </c>
      <c r="F5">
        <v>8.3547569999999993</v>
      </c>
      <c r="G5">
        <v>16.343340000000001</v>
      </c>
      <c r="H5">
        <v>49.597580000000001</v>
      </c>
      <c r="I5">
        <v>0.13702300000000001</v>
      </c>
      <c r="J5">
        <v>0.16755600000000001</v>
      </c>
      <c r="K5">
        <v>12.952400000000001</v>
      </c>
      <c r="L5">
        <v>0.82909100000000002</v>
      </c>
      <c r="M5">
        <v>0.13620399999999999</v>
      </c>
      <c r="N5">
        <v>8.0160300000000007</v>
      </c>
      <c r="O5">
        <v>0.19323499999999999</v>
      </c>
      <c r="P5">
        <v>2.4299000000000001E-2</v>
      </c>
      <c r="S5">
        <v>98.993660000000006</v>
      </c>
      <c r="T5">
        <v>0.65009386569818139</v>
      </c>
      <c r="X5" t="s">
        <v>165</v>
      </c>
      <c r="Z5">
        <f t="shared" si="0"/>
        <v>242.99</v>
      </c>
      <c r="AA5" t="s">
        <v>1668</v>
      </c>
      <c r="AD5" s="89">
        <v>196.87576920000001</v>
      </c>
      <c r="AE5" s="10">
        <v>70.722435320000002</v>
      </c>
      <c r="AF5" s="10">
        <f>AD5+AE7</f>
        <v>210.7455798822316</v>
      </c>
      <c r="AG5" s="10">
        <f>AD5-AE7</f>
        <v>183.00595851776842</v>
      </c>
      <c r="AI5">
        <v>45</v>
      </c>
    </row>
    <row r="6" spans="1:36" x14ac:dyDescent="0.2">
      <c r="A6" s="24" t="s">
        <v>105</v>
      </c>
      <c r="B6" t="s">
        <v>377</v>
      </c>
      <c r="D6" t="s">
        <v>426</v>
      </c>
      <c r="E6">
        <v>4.5513599999999999</v>
      </c>
      <c r="F6">
        <v>4.392989</v>
      </c>
      <c r="G6">
        <v>17.672689999999999</v>
      </c>
      <c r="H6">
        <v>43.899979999999999</v>
      </c>
      <c r="I6">
        <v>0.70816100000000004</v>
      </c>
      <c r="J6">
        <v>3.206375</v>
      </c>
      <c r="K6">
        <v>9.2030820000000002</v>
      </c>
      <c r="L6">
        <v>3.300624</v>
      </c>
      <c r="M6">
        <v>7.7202000000000007E-2</v>
      </c>
      <c r="N6">
        <v>9.3759829999999997</v>
      </c>
      <c r="O6">
        <v>0.15046999999999999</v>
      </c>
      <c r="P6">
        <v>3.7552000000000002E-2</v>
      </c>
      <c r="S6">
        <v>96.576480000000004</v>
      </c>
      <c r="T6">
        <v>0.45510191531733535</v>
      </c>
      <c r="U6">
        <v>7.7577350000000003</v>
      </c>
      <c r="W6">
        <v>-3</v>
      </c>
      <c r="X6" t="s">
        <v>426</v>
      </c>
      <c r="Y6">
        <v>0.5</v>
      </c>
      <c r="Z6">
        <f t="shared" si="0"/>
        <v>375.52000000000004</v>
      </c>
      <c r="AA6">
        <f>STDEV(Z6:Z7,Z10)</f>
        <v>27.309401921926671</v>
      </c>
      <c r="AB6">
        <f>STDEV(Z8,Z11)</f>
        <v>3.3375440072005236</v>
      </c>
      <c r="AE6" t="s">
        <v>1859</v>
      </c>
    </row>
    <row r="7" spans="1:36" x14ac:dyDescent="0.2">
      <c r="A7" s="24" t="s">
        <v>140</v>
      </c>
      <c r="B7" t="s">
        <v>378</v>
      </c>
      <c r="D7" t="s">
        <v>426</v>
      </c>
      <c r="E7">
        <v>4.6364489999999998</v>
      </c>
      <c r="F7">
        <v>4.3411049999999998</v>
      </c>
      <c r="G7">
        <v>17.78678</v>
      </c>
      <c r="H7">
        <v>44.586799999999997</v>
      </c>
      <c r="I7">
        <v>0.51374399999999998</v>
      </c>
      <c r="J7">
        <v>3.3419880000000002</v>
      </c>
      <c r="K7">
        <v>9.1020629999999993</v>
      </c>
      <c r="L7">
        <v>3.2656900000000002</v>
      </c>
      <c r="M7">
        <v>0.130633</v>
      </c>
      <c r="N7">
        <v>9.6903869999999994</v>
      </c>
      <c r="O7">
        <v>0.15615299999999999</v>
      </c>
      <c r="P7">
        <v>3.9051000000000002E-2</v>
      </c>
      <c r="S7">
        <v>97.590860000000006</v>
      </c>
      <c r="T7">
        <v>0.44400055563675722</v>
      </c>
      <c r="U7">
        <v>7.9784369999999996</v>
      </c>
      <c r="W7">
        <v>-3</v>
      </c>
      <c r="X7" t="s">
        <v>426</v>
      </c>
      <c r="Y7">
        <v>0.5</v>
      </c>
      <c r="Z7">
        <f t="shared" si="0"/>
        <v>390.51000000000005</v>
      </c>
      <c r="AE7">
        <v>13.869810682231583</v>
      </c>
    </row>
    <row r="8" spans="1:36" x14ac:dyDescent="0.2">
      <c r="A8" s="24" t="s">
        <v>141</v>
      </c>
      <c r="B8" t="s">
        <v>379</v>
      </c>
      <c r="D8" t="s">
        <v>426</v>
      </c>
      <c r="E8">
        <v>3.8973620000000002</v>
      </c>
      <c r="F8">
        <v>6.0441159999999998</v>
      </c>
      <c r="G8">
        <v>15.36481</v>
      </c>
      <c r="H8">
        <v>42.2258</v>
      </c>
      <c r="I8">
        <v>0.83709</v>
      </c>
      <c r="J8">
        <v>1.4051149999999999</v>
      </c>
      <c r="K8">
        <v>12.067209999999999</v>
      </c>
      <c r="L8">
        <v>2.506243</v>
      </c>
      <c r="M8">
        <v>0.171823</v>
      </c>
      <c r="N8">
        <v>10.341839999999999</v>
      </c>
      <c r="O8">
        <v>0.27078000000000002</v>
      </c>
      <c r="P8">
        <v>7.8003000000000003E-2</v>
      </c>
      <c r="S8">
        <v>95.240440000000007</v>
      </c>
      <c r="T8">
        <v>0.51023643302507471</v>
      </c>
      <c r="U8">
        <v>5.3024769999999997</v>
      </c>
      <c r="W8">
        <v>-3</v>
      </c>
      <c r="X8" t="s">
        <v>426</v>
      </c>
      <c r="Y8">
        <v>0.5</v>
      </c>
      <c r="Z8">
        <f t="shared" si="0"/>
        <v>780.03</v>
      </c>
    </row>
    <row r="9" spans="1:36" x14ac:dyDescent="0.2">
      <c r="A9" s="24"/>
      <c r="Y9">
        <v>0.5</v>
      </c>
    </row>
    <row r="10" spans="1:36" x14ac:dyDescent="0.2">
      <c r="A10" s="24" t="s">
        <v>323</v>
      </c>
      <c r="B10" t="s">
        <v>380</v>
      </c>
      <c r="D10" t="s">
        <v>426</v>
      </c>
      <c r="E10">
        <v>4.42814</v>
      </c>
      <c r="F10">
        <v>4.428515</v>
      </c>
      <c r="G10">
        <v>17.698460000000001</v>
      </c>
      <c r="H10">
        <v>44.205629999999999</v>
      </c>
      <c r="I10">
        <v>0.62044699999999997</v>
      </c>
      <c r="J10">
        <v>3.2951130000000002</v>
      </c>
      <c r="K10">
        <v>8.9701240000000002</v>
      </c>
      <c r="L10">
        <v>3.211598</v>
      </c>
      <c r="M10">
        <v>9.7338999999999995E-2</v>
      </c>
      <c r="N10">
        <v>9.6060859999999995</v>
      </c>
      <c r="O10">
        <v>0.15051300000000001</v>
      </c>
      <c r="P10">
        <v>4.2849999999999999E-2</v>
      </c>
      <c r="S10">
        <v>96.754819999999995</v>
      </c>
      <c r="T10">
        <v>0.45108972644470557</v>
      </c>
      <c r="U10">
        <v>7.7232529999999997</v>
      </c>
      <c r="W10">
        <v>-3</v>
      </c>
      <c r="X10" t="s">
        <v>426</v>
      </c>
      <c r="Y10">
        <v>0.5</v>
      </c>
      <c r="Z10">
        <f t="shared" si="0"/>
        <v>428.5</v>
      </c>
    </row>
    <row r="11" spans="1:36" x14ac:dyDescent="0.2">
      <c r="A11" s="24" t="s">
        <v>331</v>
      </c>
      <c r="B11" t="s">
        <v>381</v>
      </c>
      <c r="D11" t="s">
        <v>426</v>
      </c>
      <c r="E11">
        <v>3.8655029999999999</v>
      </c>
      <c r="F11">
        <v>5.989452</v>
      </c>
      <c r="G11">
        <v>15.38546</v>
      </c>
      <c r="H11">
        <v>42.5274</v>
      </c>
      <c r="I11">
        <v>0.84445899999999996</v>
      </c>
      <c r="J11">
        <v>1.3943939999999999</v>
      </c>
      <c r="K11">
        <v>11.791980000000001</v>
      </c>
      <c r="L11">
        <v>2.4778280000000001</v>
      </c>
      <c r="M11">
        <v>0.17269599999999999</v>
      </c>
      <c r="N11">
        <v>10.130140000000001</v>
      </c>
      <c r="O11">
        <v>0.24773400000000001</v>
      </c>
      <c r="P11">
        <v>7.8475000000000003E-2</v>
      </c>
      <c r="S11">
        <v>94.905510000000007</v>
      </c>
      <c r="T11">
        <v>0.51313413816201103</v>
      </c>
      <c r="U11">
        <v>5.2598969999999996</v>
      </c>
      <c r="W11">
        <v>-3</v>
      </c>
      <c r="X11" t="s">
        <v>426</v>
      </c>
      <c r="Y11">
        <v>0.5</v>
      </c>
      <c r="Z11">
        <f t="shared" si="0"/>
        <v>784.75</v>
      </c>
    </row>
    <row r="12" spans="1:36" x14ac:dyDescent="0.2">
      <c r="A12" s="24" t="s">
        <v>395</v>
      </c>
      <c r="B12" t="s">
        <v>382</v>
      </c>
      <c r="D12" t="s">
        <v>426</v>
      </c>
      <c r="E12">
        <v>3.9000919999999999</v>
      </c>
      <c r="F12">
        <v>6.4271140000000004</v>
      </c>
      <c r="G12">
        <v>15.46472</v>
      </c>
      <c r="H12">
        <v>36.44408</v>
      </c>
      <c r="I12">
        <v>0.91757900000000003</v>
      </c>
      <c r="J12">
        <v>1.3073079999999999</v>
      </c>
      <c r="K12">
        <v>11.54579</v>
      </c>
      <c r="L12">
        <v>2.821272</v>
      </c>
      <c r="M12">
        <v>0.15403900000000001</v>
      </c>
      <c r="N12">
        <v>9.8705680000000005</v>
      </c>
      <c r="O12">
        <v>0.37742100000000001</v>
      </c>
      <c r="P12">
        <v>8.2235000000000003E-2</v>
      </c>
      <c r="S12">
        <v>89.31223</v>
      </c>
      <c r="T12">
        <v>0.53718919299573498</v>
      </c>
      <c r="U12">
        <v>5.2073999999999998</v>
      </c>
      <c r="W12">
        <v>-3</v>
      </c>
      <c r="X12" t="s">
        <v>426</v>
      </c>
      <c r="Y12">
        <v>0.5</v>
      </c>
      <c r="Z12">
        <f t="shared" si="0"/>
        <v>822.35</v>
      </c>
    </row>
    <row r="13" spans="1:36" x14ac:dyDescent="0.2">
      <c r="A13" s="24" t="s">
        <v>334</v>
      </c>
      <c r="B13" t="s">
        <v>383</v>
      </c>
      <c r="D13" t="s">
        <v>426</v>
      </c>
      <c r="E13">
        <v>4.0974329999999997</v>
      </c>
      <c r="F13">
        <v>5.2150780000000001</v>
      </c>
      <c r="G13">
        <v>15.90043</v>
      </c>
      <c r="H13">
        <v>40.451180000000001</v>
      </c>
      <c r="I13">
        <v>0.86263299999999998</v>
      </c>
      <c r="J13">
        <v>1.447916</v>
      </c>
      <c r="K13">
        <v>12.665179999999999</v>
      </c>
      <c r="L13">
        <v>3.0939749999999999</v>
      </c>
      <c r="M13">
        <v>0.16913400000000001</v>
      </c>
      <c r="N13">
        <v>10.355499999999999</v>
      </c>
      <c r="O13">
        <v>0.364035</v>
      </c>
      <c r="P13">
        <v>8.9190000000000005E-2</v>
      </c>
      <c r="S13">
        <v>94.711690000000004</v>
      </c>
      <c r="T13">
        <v>0.47305121503504877</v>
      </c>
      <c r="U13">
        <v>5.5453489999999999</v>
      </c>
      <c r="W13">
        <v>-3</v>
      </c>
      <c r="X13" t="s">
        <v>426</v>
      </c>
      <c r="Y13">
        <v>0.5</v>
      </c>
      <c r="Z13">
        <f t="shared" si="0"/>
        <v>891.90000000000009</v>
      </c>
    </row>
    <row r="14" spans="1:36" x14ac:dyDescent="0.2">
      <c r="A14" s="24" t="s">
        <v>343</v>
      </c>
      <c r="B14" t="s">
        <v>384</v>
      </c>
      <c r="D14" t="s">
        <v>426</v>
      </c>
      <c r="E14">
        <v>4.0662739999999999</v>
      </c>
      <c r="F14">
        <v>5.3444450000000003</v>
      </c>
      <c r="G14">
        <v>16.602589999999999</v>
      </c>
      <c r="H14">
        <v>42.506900000000002</v>
      </c>
      <c r="I14">
        <v>0.82511900000000005</v>
      </c>
      <c r="J14">
        <v>1.4113279999999999</v>
      </c>
      <c r="K14">
        <v>12.70875</v>
      </c>
      <c r="L14">
        <v>2.616708</v>
      </c>
      <c r="M14">
        <v>0.14293800000000001</v>
      </c>
      <c r="N14">
        <v>8.9932250000000007</v>
      </c>
      <c r="O14">
        <v>0.32307900000000001</v>
      </c>
      <c r="P14">
        <v>7.6341000000000006E-2</v>
      </c>
      <c r="S14">
        <v>95.617710000000002</v>
      </c>
      <c r="T14">
        <v>0.51440853955234256</v>
      </c>
      <c r="U14">
        <v>5.4776020000000001</v>
      </c>
      <c r="W14">
        <v>-3</v>
      </c>
      <c r="X14" t="s">
        <v>426</v>
      </c>
      <c r="Y14">
        <v>0.5</v>
      </c>
      <c r="Z14">
        <f t="shared" si="0"/>
        <v>763.41000000000008</v>
      </c>
    </row>
    <row r="15" spans="1:36" x14ac:dyDescent="0.2">
      <c r="A15" s="24" t="s">
        <v>346</v>
      </c>
      <c r="B15" t="s">
        <v>385</v>
      </c>
      <c r="D15" t="s">
        <v>426</v>
      </c>
      <c r="E15">
        <v>3.8845209999999999</v>
      </c>
      <c r="F15">
        <v>5.5429870000000001</v>
      </c>
      <c r="G15">
        <v>15.088850000000001</v>
      </c>
      <c r="H15">
        <v>41.449039999999997</v>
      </c>
      <c r="I15">
        <v>0.86388900000000002</v>
      </c>
      <c r="J15">
        <v>1.40679</v>
      </c>
      <c r="K15">
        <v>12.995290000000001</v>
      </c>
      <c r="L15">
        <v>2.6062219999999998</v>
      </c>
      <c r="M15">
        <v>0.123293</v>
      </c>
      <c r="N15">
        <v>9.5902910000000006</v>
      </c>
      <c r="O15">
        <v>0.39192100000000002</v>
      </c>
      <c r="P15">
        <v>8.3438999999999999E-2</v>
      </c>
      <c r="S15">
        <v>94.026539999999997</v>
      </c>
      <c r="T15">
        <v>0.50746101856196779</v>
      </c>
      <c r="U15">
        <v>5.2913110000000003</v>
      </c>
      <c r="W15">
        <v>-3</v>
      </c>
      <c r="X15" t="s">
        <v>426</v>
      </c>
      <c r="Y15">
        <v>0.5</v>
      </c>
      <c r="Z15">
        <f t="shared" si="0"/>
        <v>834.39</v>
      </c>
    </row>
    <row r="16" spans="1:36" x14ac:dyDescent="0.2">
      <c r="A16" s="24" t="s">
        <v>349</v>
      </c>
      <c r="B16" t="s">
        <v>386</v>
      </c>
      <c r="D16" t="s">
        <v>426</v>
      </c>
      <c r="E16">
        <v>4.2116420000000003</v>
      </c>
      <c r="F16">
        <v>4.0560729999999996</v>
      </c>
      <c r="G16">
        <v>17.975650000000002</v>
      </c>
      <c r="H16">
        <v>43.937919999999998</v>
      </c>
      <c r="I16">
        <v>0.673041</v>
      </c>
      <c r="J16">
        <v>2.9097420000000001</v>
      </c>
      <c r="K16">
        <v>8.8818230000000007</v>
      </c>
      <c r="L16">
        <v>3.004772</v>
      </c>
      <c r="M16">
        <v>9.0671000000000002E-2</v>
      </c>
      <c r="N16">
        <v>9.1131270000000004</v>
      </c>
      <c r="O16">
        <v>0.20063300000000001</v>
      </c>
      <c r="P16">
        <v>4.8533E-2</v>
      </c>
      <c r="S16">
        <v>95.103629999999995</v>
      </c>
      <c r="T16">
        <v>0.44239776297364253</v>
      </c>
      <c r="U16">
        <v>7.1213840000000008</v>
      </c>
      <c r="W16">
        <v>-3</v>
      </c>
      <c r="X16" t="s">
        <v>426</v>
      </c>
      <c r="Y16">
        <v>0.5</v>
      </c>
    </row>
    <row r="17" spans="1:26" x14ac:dyDescent="0.2">
      <c r="A17" s="24" t="s">
        <v>396</v>
      </c>
      <c r="B17" t="s">
        <v>387</v>
      </c>
      <c r="D17" t="s">
        <v>426</v>
      </c>
      <c r="E17">
        <v>4.3220419999999997</v>
      </c>
      <c r="F17">
        <v>4.2000390000000003</v>
      </c>
      <c r="G17">
        <v>18.460249999999998</v>
      </c>
      <c r="H17">
        <v>44.429380000000002</v>
      </c>
      <c r="I17">
        <v>0.65769900000000003</v>
      </c>
      <c r="J17">
        <v>2.8978670000000002</v>
      </c>
      <c r="K17">
        <v>8.9244789999999998</v>
      </c>
      <c r="L17">
        <v>3.0609030000000002</v>
      </c>
      <c r="M17">
        <v>0.11165799999999999</v>
      </c>
      <c r="N17">
        <v>8.9418430000000004</v>
      </c>
      <c r="O17">
        <v>0.213063</v>
      </c>
      <c r="P17">
        <v>4.2300999999999998E-2</v>
      </c>
      <c r="S17">
        <v>96.261520000000004</v>
      </c>
      <c r="T17">
        <v>0.45572038752566163</v>
      </c>
      <c r="U17">
        <v>7.2199089999999995</v>
      </c>
      <c r="W17">
        <v>-3</v>
      </c>
      <c r="X17" t="s">
        <v>426</v>
      </c>
      <c r="Y17">
        <v>0.5</v>
      </c>
      <c r="Z17">
        <f t="shared" si="0"/>
        <v>423.01</v>
      </c>
    </row>
    <row r="18" spans="1:26" x14ac:dyDescent="0.2">
      <c r="A18" s="24" t="s">
        <v>397</v>
      </c>
      <c r="B18" t="s">
        <v>388</v>
      </c>
      <c r="D18" t="s">
        <v>1678</v>
      </c>
      <c r="E18">
        <v>4.8882190000000003</v>
      </c>
      <c r="F18">
        <v>3.9235410000000002</v>
      </c>
      <c r="G18">
        <v>16.55039</v>
      </c>
      <c r="H18">
        <v>45.224589999999999</v>
      </c>
      <c r="I18">
        <v>0.59597500000000003</v>
      </c>
      <c r="J18">
        <v>2.1062159999999999</v>
      </c>
      <c r="K18">
        <v>9.2106429999999992</v>
      </c>
      <c r="L18">
        <v>3.0482079999999998</v>
      </c>
      <c r="M18">
        <v>0.15912399999999999</v>
      </c>
      <c r="N18">
        <v>11.346719999999999</v>
      </c>
      <c r="O18">
        <v>0.199633</v>
      </c>
      <c r="P18">
        <v>4.5385000000000002E-2</v>
      </c>
      <c r="S18">
        <v>97.298649999999995</v>
      </c>
      <c r="T18">
        <v>0.38133857914454422</v>
      </c>
      <c r="U18">
        <v>6.9944350000000002</v>
      </c>
      <c r="W18">
        <v>-3</v>
      </c>
      <c r="X18" t="s">
        <v>426</v>
      </c>
      <c r="Y18">
        <v>0.5</v>
      </c>
      <c r="Z18">
        <f t="shared" si="0"/>
        <v>453.85</v>
      </c>
    </row>
    <row r="19" spans="1:26" x14ac:dyDescent="0.2">
      <c r="A19" s="24" t="s">
        <v>398</v>
      </c>
      <c r="B19" t="s">
        <v>388</v>
      </c>
      <c r="D19" t="s">
        <v>1678</v>
      </c>
      <c r="E19">
        <v>4.8536539999999997</v>
      </c>
      <c r="F19">
        <v>3.942094</v>
      </c>
      <c r="G19">
        <v>16.517790000000002</v>
      </c>
      <c r="H19">
        <v>45.161450000000002</v>
      </c>
      <c r="I19">
        <v>0.65977200000000003</v>
      </c>
      <c r="J19">
        <v>2.124371</v>
      </c>
      <c r="K19">
        <v>9.4758270000000007</v>
      </c>
      <c r="L19">
        <v>3.0797560000000002</v>
      </c>
      <c r="M19">
        <v>0.150341</v>
      </c>
      <c r="N19">
        <v>11.40982</v>
      </c>
      <c r="O19">
        <v>0.196881</v>
      </c>
      <c r="P19">
        <v>4.8161000000000002E-2</v>
      </c>
      <c r="S19">
        <v>97.619919999999993</v>
      </c>
      <c r="T19">
        <v>0.38114327581387719</v>
      </c>
      <c r="U19">
        <v>6.9780249999999997</v>
      </c>
      <c r="W19">
        <v>-3</v>
      </c>
      <c r="X19" t="s">
        <v>426</v>
      </c>
      <c r="Y19">
        <v>0.5</v>
      </c>
      <c r="Z19">
        <f t="shared" si="0"/>
        <v>481.61</v>
      </c>
    </row>
    <row r="20" spans="1:26" x14ac:dyDescent="0.2">
      <c r="A20" s="24" t="s">
        <v>399</v>
      </c>
      <c r="B20" t="s">
        <v>388</v>
      </c>
      <c r="D20" t="s">
        <v>1678</v>
      </c>
      <c r="E20">
        <v>5.0763189999999998</v>
      </c>
      <c r="F20">
        <v>3.9322699999999999</v>
      </c>
      <c r="G20">
        <v>16.66686</v>
      </c>
      <c r="H20">
        <v>45.277180000000001</v>
      </c>
      <c r="I20">
        <v>0.61469700000000005</v>
      </c>
      <c r="J20">
        <v>2.150995</v>
      </c>
      <c r="K20">
        <v>9.2726100000000002</v>
      </c>
      <c r="L20">
        <v>3.0408330000000001</v>
      </c>
      <c r="M20">
        <v>0.17415800000000001</v>
      </c>
      <c r="N20">
        <v>11.30486</v>
      </c>
      <c r="O20">
        <v>0.18451500000000001</v>
      </c>
      <c r="P20">
        <v>4.5999999999999999E-2</v>
      </c>
      <c r="S20">
        <v>97.741299999999995</v>
      </c>
      <c r="T20">
        <v>0.38273584010042827</v>
      </c>
      <c r="U20">
        <v>7.2273139999999998</v>
      </c>
      <c r="W20">
        <v>-3</v>
      </c>
      <c r="X20" t="s">
        <v>426</v>
      </c>
      <c r="Y20">
        <v>0.5</v>
      </c>
      <c r="Z20">
        <f t="shared" si="0"/>
        <v>460</v>
      </c>
    </row>
    <row r="21" spans="1:26" x14ac:dyDescent="0.2">
      <c r="A21" s="24" t="s">
        <v>400</v>
      </c>
      <c r="B21" t="s">
        <v>388</v>
      </c>
      <c r="D21" t="s">
        <v>1678</v>
      </c>
      <c r="E21">
        <v>4.941192</v>
      </c>
      <c r="F21">
        <v>4.1201210000000001</v>
      </c>
      <c r="G21">
        <v>16.676269999999999</v>
      </c>
      <c r="H21">
        <v>45.09225</v>
      </c>
      <c r="I21">
        <v>0.69193899999999997</v>
      </c>
      <c r="J21">
        <v>2.1075499999999998</v>
      </c>
      <c r="K21">
        <v>9.2927649999999993</v>
      </c>
      <c r="L21">
        <v>3.043758</v>
      </c>
      <c r="M21">
        <v>0.15403600000000001</v>
      </c>
      <c r="N21">
        <v>11.24836</v>
      </c>
      <c r="O21">
        <v>0.19381899999999999</v>
      </c>
      <c r="P21">
        <v>4.7285000000000001E-2</v>
      </c>
      <c r="S21">
        <v>97.609340000000003</v>
      </c>
      <c r="T21">
        <v>0.39501592978450079</v>
      </c>
      <c r="U21">
        <v>7.0487419999999998</v>
      </c>
      <c r="W21">
        <v>-3</v>
      </c>
      <c r="X21" t="s">
        <v>426</v>
      </c>
      <c r="Y21">
        <v>0.5</v>
      </c>
      <c r="Z21">
        <f t="shared" si="0"/>
        <v>472.85</v>
      </c>
    </row>
    <row r="22" spans="1:26" x14ac:dyDescent="0.2">
      <c r="A22" s="24" t="s">
        <v>401</v>
      </c>
      <c r="B22" t="s">
        <v>388</v>
      </c>
      <c r="D22" t="s">
        <v>1678</v>
      </c>
      <c r="E22">
        <v>5.1358319999999997</v>
      </c>
      <c r="F22">
        <v>3.855496</v>
      </c>
      <c r="G22">
        <v>16.781020000000002</v>
      </c>
      <c r="H22">
        <v>46.189190000000004</v>
      </c>
      <c r="I22">
        <v>0.61606499999999997</v>
      </c>
      <c r="J22">
        <v>2.2825169999999999</v>
      </c>
      <c r="K22">
        <v>8.9202829999999995</v>
      </c>
      <c r="L22">
        <v>3.0477099999999999</v>
      </c>
      <c r="M22">
        <v>0.160693</v>
      </c>
      <c r="N22">
        <v>10.808160000000001</v>
      </c>
      <c r="O22">
        <v>0.142378</v>
      </c>
      <c r="P22">
        <v>5.5766999999999997E-2</v>
      </c>
      <c r="S22">
        <v>97.995109999999997</v>
      </c>
      <c r="T22">
        <v>0.38870998002648177</v>
      </c>
      <c r="U22">
        <v>7.4183489999999992</v>
      </c>
      <c r="W22">
        <v>-3</v>
      </c>
      <c r="X22" t="s">
        <v>426</v>
      </c>
      <c r="Y22">
        <v>0.5</v>
      </c>
      <c r="Z22">
        <f t="shared" si="0"/>
        <v>557.66999999999996</v>
      </c>
    </row>
    <row r="23" spans="1:26" x14ac:dyDescent="0.2">
      <c r="A23" s="24" t="s">
        <v>402</v>
      </c>
      <c r="B23" t="s">
        <v>388</v>
      </c>
      <c r="D23" t="s">
        <v>1678</v>
      </c>
      <c r="E23">
        <v>5.0013779999999999</v>
      </c>
      <c r="F23">
        <v>3.742934</v>
      </c>
      <c r="G23">
        <v>16.690110000000001</v>
      </c>
      <c r="H23">
        <v>45.854950000000002</v>
      </c>
      <c r="I23">
        <v>0.61484700000000003</v>
      </c>
      <c r="J23">
        <v>2.2949359999999999</v>
      </c>
      <c r="K23">
        <v>9.2437509999999996</v>
      </c>
      <c r="L23">
        <v>3.023469</v>
      </c>
      <c r="M23">
        <v>0.14139399999999999</v>
      </c>
      <c r="N23">
        <v>10.84104</v>
      </c>
      <c r="O23">
        <v>0.16203400000000001</v>
      </c>
      <c r="P23">
        <v>4.7261999999999998E-2</v>
      </c>
      <c r="S23">
        <v>97.658109999999994</v>
      </c>
      <c r="T23">
        <v>0.38097667297958737</v>
      </c>
      <c r="U23">
        <v>7.2963139999999997</v>
      </c>
      <c r="W23">
        <v>-3</v>
      </c>
      <c r="X23" t="s">
        <v>426</v>
      </c>
      <c r="Y23">
        <v>0.5</v>
      </c>
      <c r="Z23">
        <f t="shared" si="0"/>
        <v>472.62</v>
      </c>
    </row>
    <row r="24" spans="1:26" x14ac:dyDescent="0.2">
      <c r="A24" s="24" t="s">
        <v>403</v>
      </c>
      <c r="B24" t="s">
        <v>388</v>
      </c>
      <c r="D24" t="s">
        <v>1678</v>
      </c>
      <c r="E24">
        <v>4.7172369999999999</v>
      </c>
      <c r="F24">
        <v>3.9065279999999998</v>
      </c>
      <c r="G24">
        <v>16.798439999999999</v>
      </c>
      <c r="H24">
        <v>46.062579999999997</v>
      </c>
      <c r="I24">
        <v>0.63311200000000001</v>
      </c>
      <c r="J24">
        <v>2.261987</v>
      </c>
      <c r="K24">
        <v>9.2487890000000004</v>
      </c>
      <c r="L24">
        <v>3.0508739999999999</v>
      </c>
      <c r="M24">
        <v>0.18847</v>
      </c>
      <c r="N24">
        <v>11.079319999999999</v>
      </c>
      <c r="O24">
        <v>0.169099</v>
      </c>
      <c r="P24">
        <v>4.3104000000000003E-2</v>
      </c>
      <c r="S24">
        <v>98.159549999999996</v>
      </c>
      <c r="T24">
        <v>0.38595028227564304</v>
      </c>
      <c r="U24">
        <v>6.9792240000000003</v>
      </c>
      <c r="W24">
        <v>-3</v>
      </c>
      <c r="X24" t="s">
        <v>426</v>
      </c>
      <c r="Y24">
        <v>0.5</v>
      </c>
      <c r="Z24">
        <f t="shared" si="0"/>
        <v>431.04</v>
      </c>
    </row>
    <row r="25" spans="1:26" x14ac:dyDescent="0.2">
      <c r="A25" s="24" t="s">
        <v>404</v>
      </c>
      <c r="B25" t="s">
        <v>388</v>
      </c>
      <c r="D25" t="s">
        <v>1678</v>
      </c>
      <c r="E25">
        <v>4.4236079999999998</v>
      </c>
      <c r="F25">
        <v>3.8998439999999999</v>
      </c>
      <c r="G25">
        <v>16.72316</v>
      </c>
      <c r="H25">
        <v>45.955419999999997</v>
      </c>
      <c r="I25">
        <v>0.57538299999999998</v>
      </c>
      <c r="J25">
        <v>2.2183549999999999</v>
      </c>
      <c r="K25">
        <v>9.2180730000000004</v>
      </c>
      <c r="L25">
        <v>3.0215640000000001</v>
      </c>
      <c r="M25">
        <v>0.163914</v>
      </c>
      <c r="N25">
        <v>11.43623</v>
      </c>
      <c r="O25">
        <v>0.17380000000000001</v>
      </c>
      <c r="P25">
        <v>4.9860000000000002E-2</v>
      </c>
      <c r="S25">
        <v>97.859210000000004</v>
      </c>
      <c r="T25">
        <v>0.37806119127680177</v>
      </c>
      <c r="U25">
        <v>6.6419629999999996</v>
      </c>
      <c r="W25">
        <v>-3</v>
      </c>
      <c r="X25" t="s">
        <v>426</v>
      </c>
      <c r="Y25">
        <v>0.5</v>
      </c>
      <c r="Z25">
        <f t="shared" si="0"/>
        <v>498.6</v>
      </c>
    </row>
    <row r="26" spans="1:26" x14ac:dyDescent="0.2">
      <c r="A26" s="24" t="s">
        <v>405</v>
      </c>
      <c r="B26" t="s">
        <v>388</v>
      </c>
      <c r="D26" t="s">
        <v>1678</v>
      </c>
      <c r="E26">
        <v>4.845961</v>
      </c>
      <c r="F26">
        <v>3.9993059999999998</v>
      </c>
      <c r="G26">
        <v>16.46762</v>
      </c>
      <c r="H26">
        <v>45.102089999999997</v>
      </c>
      <c r="I26">
        <v>0.57986300000000002</v>
      </c>
      <c r="J26">
        <v>2.194356</v>
      </c>
      <c r="K26">
        <v>9.4524349999999995</v>
      </c>
      <c r="L26">
        <v>3.0699149999999999</v>
      </c>
      <c r="M26">
        <v>0.17715700000000001</v>
      </c>
      <c r="N26">
        <v>11.58441</v>
      </c>
      <c r="O26">
        <v>0.21953800000000001</v>
      </c>
      <c r="P26">
        <v>5.1122000000000001E-2</v>
      </c>
      <c r="S26">
        <v>97.743759999999995</v>
      </c>
      <c r="T26">
        <v>0.38096011277272601</v>
      </c>
      <c r="U26">
        <v>7.0403169999999999</v>
      </c>
      <c r="W26">
        <v>-3</v>
      </c>
      <c r="X26" t="s">
        <v>426</v>
      </c>
      <c r="Y26">
        <v>0.5</v>
      </c>
      <c r="Z26">
        <f t="shared" si="0"/>
        <v>511.22</v>
      </c>
    </row>
    <row r="27" spans="1:26" x14ac:dyDescent="0.2">
      <c r="A27" s="24" t="s">
        <v>406</v>
      </c>
      <c r="B27" t="s">
        <v>388</v>
      </c>
      <c r="D27" t="s">
        <v>1678</v>
      </c>
      <c r="E27">
        <v>4.4410090000000002</v>
      </c>
      <c r="F27">
        <v>3.9461840000000001</v>
      </c>
      <c r="G27">
        <v>16.474989999999998</v>
      </c>
      <c r="H27">
        <v>45.696089999999998</v>
      </c>
      <c r="I27">
        <v>0.61755499999999997</v>
      </c>
      <c r="J27">
        <v>2.1986400000000001</v>
      </c>
      <c r="K27">
        <v>9.340859</v>
      </c>
      <c r="L27">
        <v>3.0714670000000002</v>
      </c>
      <c r="M27">
        <v>0.146148</v>
      </c>
      <c r="N27">
        <v>11.378399999999999</v>
      </c>
      <c r="O27">
        <v>0.20266799999999999</v>
      </c>
      <c r="P27">
        <v>5.0236000000000003E-2</v>
      </c>
      <c r="S27">
        <v>97.564250000000001</v>
      </c>
      <c r="T27">
        <v>0.38203861554577606</v>
      </c>
      <c r="U27">
        <v>6.6396490000000004</v>
      </c>
      <c r="W27">
        <v>-3</v>
      </c>
      <c r="X27" t="s">
        <v>426</v>
      </c>
      <c r="Y27">
        <v>0.5</v>
      </c>
      <c r="Z27">
        <f t="shared" si="0"/>
        <v>502.36</v>
      </c>
    </row>
    <row r="28" spans="1:26" x14ac:dyDescent="0.2">
      <c r="A28" s="24" t="s">
        <v>407</v>
      </c>
      <c r="B28" t="s">
        <v>388</v>
      </c>
      <c r="D28" t="s">
        <v>1678</v>
      </c>
      <c r="E28">
        <v>4.3000360000000004</v>
      </c>
      <c r="F28">
        <v>3.9877799999999999</v>
      </c>
      <c r="G28">
        <v>16.295739999999999</v>
      </c>
      <c r="H28">
        <v>45.622280000000003</v>
      </c>
      <c r="I28">
        <v>0.603186</v>
      </c>
      <c r="J28">
        <v>2.2027649999999999</v>
      </c>
      <c r="K28">
        <v>9.4107230000000008</v>
      </c>
      <c r="L28">
        <v>3.0665680000000002</v>
      </c>
      <c r="M28">
        <v>0.15390200000000001</v>
      </c>
      <c r="N28">
        <v>11.439159999999999</v>
      </c>
      <c r="O28">
        <v>0.192465</v>
      </c>
      <c r="P28">
        <v>3.4824000000000001E-2</v>
      </c>
      <c r="S28">
        <v>97.309430000000006</v>
      </c>
      <c r="T28">
        <v>0.38325777344482054</v>
      </c>
      <c r="U28">
        <v>6.5028009999999998</v>
      </c>
      <c r="W28">
        <v>-3</v>
      </c>
      <c r="X28" t="s">
        <v>426</v>
      </c>
      <c r="Y28">
        <v>0.5</v>
      </c>
      <c r="Z28">
        <f t="shared" si="0"/>
        <v>348.24</v>
      </c>
    </row>
    <row r="29" spans="1:26" x14ac:dyDescent="0.2">
      <c r="A29" s="24" t="s">
        <v>408</v>
      </c>
      <c r="B29" t="s">
        <v>388</v>
      </c>
      <c r="D29" t="s">
        <v>1678</v>
      </c>
      <c r="E29">
        <v>4.8757349999999997</v>
      </c>
      <c r="F29">
        <v>3.9115950000000002</v>
      </c>
      <c r="G29">
        <v>16.379989999999999</v>
      </c>
      <c r="H29">
        <v>45.726480000000002</v>
      </c>
      <c r="I29">
        <v>0.57452499999999995</v>
      </c>
      <c r="J29">
        <v>2.1210559999999998</v>
      </c>
      <c r="K29">
        <v>9.5660959999999999</v>
      </c>
      <c r="L29">
        <v>3.0785040000000001</v>
      </c>
      <c r="M29">
        <v>0.157165</v>
      </c>
      <c r="N29">
        <v>11.546379999999999</v>
      </c>
      <c r="O29">
        <v>0.20746500000000001</v>
      </c>
      <c r="P29">
        <v>5.1382999999999998E-2</v>
      </c>
      <c r="S29">
        <v>98.196370000000002</v>
      </c>
      <c r="T29">
        <v>0.37651604557059659</v>
      </c>
      <c r="U29">
        <v>6.996791</v>
      </c>
      <c r="W29">
        <v>-3</v>
      </c>
      <c r="X29" t="s">
        <v>426</v>
      </c>
      <c r="Y29">
        <v>0.5</v>
      </c>
      <c r="Z29">
        <f t="shared" si="0"/>
        <v>513.82999999999993</v>
      </c>
    </row>
    <row r="30" spans="1:26" x14ac:dyDescent="0.2">
      <c r="A30" s="24" t="s">
        <v>409</v>
      </c>
      <c r="B30" t="s">
        <v>388</v>
      </c>
      <c r="D30" t="s">
        <v>1678</v>
      </c>
      <c r="E30">
        <v>4.4361959999999998</v>
      </c>
      <c r="F30">
        <v>3.991568</v>
      </c>
      <c r="G30">
        <v>16.371839999999999</v>
      </c>
      <c r="H30">
        <v>45.628250000000001</v>
      </c>
      <c r="I30">
        <v>0.56230599999999997</v>
      </c>
      <c r="J30">
        <v>2.114188</v>
      </c>
      <c r="K30">
        <v>9.4626590000000004</v>
      </c>
      <c r="L30">
        <v>3.109359</v>
      </c>
      <c r="M30">
        <v>0.16069600000000001</v>
      </c>
      <c r="N30">
        <v>11.475680000000001</v>
      </c>
      <c r="O30">
        <v>0.22313</v>
      </c>
      <c r="P30">
        <v>5.1756000000000003E-2</v>
      </c>
      <c r="S30">
        <v>97.587620000000001</v>
      </c>
      <c r="T30">
        <v>0.38272875625918384</v>
      </c>
      <c r="U30">
        <v>6.5503839999999993</v>
      </c>
      <c r="W30">
        <v>-3</v>
      </c>
      <c r="X30" t="s">
        <v>426</v>
      </c>
      <c r="Y30">
        <v>0.5</v>
      </c>
      <c r="Z30">
        <f t="shared" si="0"/>
        <v>517.56000000000006</v>
      </c>
    </row>
    <row r="31" spans="1:26" x14ac:dyDescent="0.2">
      <c r="A31" s="24" t="s">
        <v>410</v>
      </c>
      <c r="B31" t="s">
        <v>388</v>
      </c>
      <c r="D31" t="s">
        <v>1678</v>
      </c>
      <c r="E31">
        <v>4.6769790000000002</v>
      </c>
      <c r="F31">
        <v>3.9516490000000002</v>
      </c>
      <c r="G31">
        <v>16.32246</v>
      </c>
      <c r="H31">
        <v>45.536050000000003</v>
      </c>
      <c r="I31">
        <v>0.66681400000000002</v>
      </c>
      <c r="J31">
        <v>2.0657040000000002</v>
      </c>
      <c r="K31">
        <v>9.4005840000000003</v>
      </c>
      <c r="L31">
        <v>3.1176659999999998</v>
      </c>
      <c r="M31">
        <v>0.15043000000000001</v>
      </c>
      <c r="N31">
        <v>11.719250000000001</v>
      </c>
      <c r="O31">
        <v>0.208651</v>
      </c>
      <c r="P31">
        <v>5.2519000000000003E-2</v>
      </c>
      <c r="S31">
        <v>97.868759999999995</v>
      </c>
      <c r="T31">
        <v>0.37541949072212905</v>
      </c>
      <c r="U31">
        <v>6.7426830000000004</v>
      </c>
      <c r="W31">
        <v>-3</v>
      </c>
      <c r="X31" t="s">
        <v>426</v>
      </c>
      <c r="Y31">
        <v>0.5</v>
      </c>
      <c r="Z31">
        <f t="shared" si="0"/>
        <v>525.19000000000005</v>
      </c>
    </row>
    <row r="32" spans="1:26" x14ac:dyDescent="0.2">
      <c r="A32" s="24" t="s">
        <v>411</v>
      </c>
      <c r="B32" t="s">
        <v>389</v>
      </c>
      <c r="C32" t="s">
        <v>1632</v>
      </c>
      <c r="D32" t="s">
        <v>171</v>
      </c>
      <c r="E32">
        <v>5.2646509999999997</v>
      </c>
      <c r="F32">
        <v>4.3624219999999996</v>
      </c>
      <c r="G32">
        <v>23.23395</v>
      </c>
      <c r="H32">
        <v>52.025460000000002</v>
      </c>
      <c r="I32">
        <v>2.3E-5</v>
      </c>
      <c r="J32">
        <v>0.37386399999999997</v>
      </c>
      <c r="K32">
        <v>10.13958</v>
      </c>
      <c r="L32">
        <v>0.18319099999999999</v>
      </c>
      <c r="M32">
        <v>5.6967999999999998E-2</v>
      </c>
      <c r="N32">
        <v>3.4316719999999998</v>
      </c>
      <c r="O32">
        <v>8.2000000000000007E-3</v>
      </c>
      <c r="P32">
        <v>4.0959999999999998E-3</v>
      </c>
      <c r="S32">
        <v>99.08408</v>
      </c>
      <c r="T32">
        <v>0.69382076898605738</v>
      </c>
      <c r="U32">
        <v>5.6385149999999999</v>
      </c>
      <c r="W32">
        <v>-3</v>
      </c>
      <c r="X32" t="s">
        <v>178</v>
      </c>
      <c r="Y32">
        <v>0.5</v>
      </c>
      <c r="Z32">
        <f t="shared" si="0"/>
        <v>40.96</v>
      </c>
    </row>
    <row r="33" spans="1:26" x14ac:dyDescent="0.2">
      <c r="A33" s="24" t="s">
        <v>412</v>
      </c>
      <c r="B33" t="s">
        <v>390</v>
      </c>
      <c r="C33" t="s">
        <v>1632</v>
      </c>
      <c r="D33" t="s">
        <v>171</v>
      </c>
      <c r="E33">
        <v>5.1417929999999998</v>
      </c>
      <c r="F33">
        <v>4.5225220000000004</v>
      </c>
      <c r="G33">
        <v>23.038489999999999</v>
      </c>
      <c r="H33">
        <v>52.12603</v>
      </c>
      <c r="I33">
        <v>4.1330000000000004E-3</v>
      </c>
      <c r="J33">
        <v>0.34179799999999999</v>
      </c>
      <c r="K33">
        <v>10.167730000000001</v>
      </c>
      <c r="L33">
        <v>0.16212099999999999</v>
      </c>
      <c r="M33">
        <v>8.2653000000000004E-2</v>
      </c>
      <c r="N33">
        <v>3.6453700000000002</v>
      </c>
      <c r="O33">
        <v>8.7569999999999992E-3</v>
      </c>
      <c r="P33">
        <v>7.0499999999999998E-3</v>
      </c>
      <c r="S33">
        <v>99.248440000000002</v>
      </c>
      <c r="T33">
        <v>0.68862007452149043</v>
      </c>
      <c r="U33">
        <v>5.4835909999999997</v>
      </c>
      <c r="W33">
        <v>-3</v>
      </c>
      <c r="X33" t="s">
        <v>178</v>
      </c>
      <c r="Y33">
        <v>0.5</v>
      </c>
      <c r="Z33">
        <f t="shared" si="0"/>
        <v>70.5</v>
      </c>
    </row>
    <row r="34" spans="1:26" x14ac:dyDescent="0.2">
      <c r="A34" s="24" t="s">
        <v>413</v>
      </c>
      <c r="B34" t="s">
        <v>391</v>
      </c>
      <c r="C34" t="s">
        <v>1632</v>
      </c>
      <c r="D34" t="s">
        <v>171</v>
      </c>
      <c r="E34">
        <v>5.4069190000000003</v>
      </c>
      <c r="F34">
        <v>4.390574</v>
      </c>
      <c r="G34">
        <v>22.896789999999999</v>
      </c>
      <c r="H34">
        <v>52.159590000000001</v>
      </c>
      <c r="I34">
        <v>1.1346E-2</v>
      </c>
      <c r="J34">
        <v>0.36313400000000001</v>
      </c>
      <c r="K34">
        <v>10.256410000000001</v>
      </c>
      <c r="L34">
        <v>0.144371</v>
      </c>
      <c r="M34">
        <v>9.1897999999999994E-2</v>
      </c>
      <c r="N34">
        <v>3.514608</v>
      </c>
      <c r="O34">
        <v>1.0189999999999999E-3</v>
      </c>
      <c r="P34">
        <v>4.2139999999999999E-3</v>
      </c>
      <c r="S34">
        <v>99.240859999999998</v>
      </c>
      <c r="T34">
        <v>0.69010190167126106</v>
      </c>
      <c r="U34">
        <v>5.7700529999999999</v>
      </c>
      <c r="W34">
        <v>-3</v>
      </c>
      <c r="X34" t="s">
        <v>178</v>
      </c>
      <c r="Y34">
        <v>0.5</v>
      </c>
      <c r="Z34">
        <f t="shared" si="0"/>
        <v>42.14</v>
      </c>
    </row>
    <row r="35" spans="1:26" x14ac:dyDescent="0.2">
      <c r="A35" s="24" t="s">
        <v>414</v>
      </c>
      <c r="B35" t="s">
        <v>392</v>
      </c>
      <c r="C35" t="s">
        <v>1632</v>
      </c>
      <c r="D35" t="s">
        <v>171</v>
      </c>
      <c r="E35">
        <v>5.0976530000000002</v>
      </c>
      <c r="F35">
        <v>4.3936310000000001</v>
      </c>
      <c r="G35">
        <v>22.771159999999998</v>
      </c>
      <c r="H35">
        <v>52.371690000000001</v>
      </c>
      <c r="I35">
        <v>1.4435999999999999E-2</v>
      </c>
      <c r="J35">
        <v>0.35724099999999998</v>
      </c>
      <c r="K35">
        <v>10.52014</v>
      </c>
      <c r="L35">
        <v>0.15703300000000001</v>
      </c>
      <c r="M35">
        <v>6.2135999999999997E-2</v>
      </c>
      <c r="N35">
        <v>3.4897860000000001</v>
      </c>
      <c r="O35">
        <v>6.607E-3</v>
      </c>
      <c r="P35">
        <v>8.3219999999999995E-3</v>
      </c>
      <c r="S35">
        <v>99.249830000000003</v>
      </c>
      <c r="T35">
        <v>0.69176408977704507</v>
      </c>
      <c r="U35">
        <v>5.4548940000000004</v>
      </c>
      <c r="W35">
        <v>-3</v>
      </c>
      <c r="X35" t="s">
        <v>178</v>
      </c>
      <c r="Y35">
        <v>0.5</v>
      </c>
      <c r="Z35">
        <f t="shared" si="0"/>
        <v>83.22</v>
      </c>
    </row>
    <row r="36" spans="1:26" x14ac:dyDescent="0.2">
      <c r="A36" s="24" t="s">
        <v>415</v>
      </c>
      <c r="B36" t="s">
        <v>393</v>
      </c>
      <c r="D36" t="s">
        <v>426</v>
      </c>
      <c r="E36">
        <v>4.0822969999999996</v>
      </c>
      <c r="F36">
        <v>6.0170409999999999</v>
      </c>
      <c r="G36">
        <v>16.082550000000001</v>
      </c>
      <c r="H36">
        <v>43.021210000000004</v>
      </c>
      <c r="I36">
        <v>0.82264300000000001</v>
      </c>
      <c r="J36">
        <v>1.4609909999999999</v>
      </c>
      <c r="K36">
        <v>11.776680000000001</v>
      </c>
      <c r="L36">
        <v>2.520689</v>
      </c>
      <c r="M36">
        <v>0.16833999999999999</v>
      </c>
      <c r="N36">
        <v>8.7905449999999998</v>
      </c>
      <c r="O36">
        <v>0.32967200000000002</v>
      </c>
      <c r="P36">
        <v>7.0373000000000005E-2</v>
      </c>
      <c r="S36">
        <v>95.143039999999999</v>
      </c>
      <c r="T36">
        <v>0.54958218271467929</v>
      </c>
      <c r="U36">
        <v>5.5432879999999995</v>
      </c>
      <c r="W36">
        <v>-3</v>
      </c>
      <c r="X36" t="s">
        <v>178</v>
      </c>
      <c r="Y36">
        <v>0.5</v>
      </c>
      <c r="Z36">
        <f t="shared" si="0"/>
        <v>703.73</v>
      </c>
    </row>
    <row r="37" spans="1:26" x14ac:dyDescent="0.2">
      <c r="A37" s="24" t="s">
        <v>416</v>
      </c>
      <c r="B37" t="s">
        <v>394</v>
      </c>
      <c r="C37" t="s">
        <v>1679</v>
      </c>
      <c r="D37" t="s">
        <v>165</v>
      </c>
      <c r="E37">
        <v>2.0710549999999999</v>
      </c>
      <c r="F37">
        <v>8.3343439999999998</v>
      </c>
      <c r="G37">
        <v>16.386299999999999</v>
      </c>
      <c r="H37">
        <v>49.361870000000003</v>
      </c>
      <c r="I37">
        <v>5.5717000000000003E-2</v>
      </c>
      <c r="J37">
        <v>0.15617</v>
      </c>
      <c r="K37">
        <v>13.06706</v>
      </c>
      <c r="L37">
        <v>0.814083</v>
      </c>
      <c r="M37">
        <v>0.14271400000000001</v>
      </c>
      <c r="N37">
        <v>7.971133</v>
      </c>
      <c r="O37">
        <v>0.17682200000000001</v>
      </c>
      <c r="P37">
        <v>2.8191000000000001E-2</v>
      </c>
      <c r="S37">
        <v>98.565449999999998</v>
      </c>
      <c r="T37">
        <v>0.65081468164427336</v>
      </c>
      <c r="X37" t="s">
        <v>165</v>
      </c>
      <c r="Z37">
        <f t="shared" si="0"/>
        <v>281.91000000000003</v>
      </c>
    </row>
    <row r="38" spans="1:26" x14ac:dyDescent="0.2">
      <c r="A38" s="24" t="s">
        <v>299</v>
      </c>
      <c r="B38" t="s">
        <v>422</v>
      </c>
      <c r="C38" t="s">
        <v>1614</v>
      </c>
      <c r="D38" t="s">
        <v>52</v>
      </c>
      <c r="E38" s="27">
        <v>2.9039600000000001</v>
      </c>
      <c r="F38">
        <v>3.5121690000000001</v>
      </c>
      <c r="G38">
        <v>19.929549999999999</v>
      </c>
      <c r="H38">
        <v>56.323090000000001</v>
      </c>
      <c r="I38">
        <v>0.14538799999999999</v>
      </c>
      <c r="J38">
        <v>1.5801529999999999</v>
      </c>
      <c r="K38">
        <v>7.9481390000000003</v>
      </c>
      <c r="L38">
        <v>1.5523709999999999</v>
      </c>
      <c r="M38">
        <v>8.4411E-2</v>
      </c>
      <c r="N38">
        <v>3.5687340000000001</v>
      </c>
      <c r="Q38">
        <v>1.7666000000000001E-2</v>
      </c>
      <c r="S38">
        <v>97.796890000000005</v>
      </c>
      <c r="T38" s="15">
        <v>0.63693527153636365</v>
      </c>
      <c r="U38">
        <f>E38+J38</f>
        <v>4.4841129999999998</v>
      </c>
      <c r="W38">
        <v>-0.5</v>
      </c>
      <c r="X38" t="s">
        <v>1614</v>
      </c>
      <c r="Z38">
        <f t="shared" si="0"/>
        <v>0</v>
      </c>
    </row>
    <row r="39" spans="1:26" x14ac:dyDescent="0.2">
      <c r="A39" s="24" t="s">
        <v>302</v>
      </c>
      <c r="B39" t="s">
        <v>423</v>
      </c>
      <c r="C39" t="s">
        <v>1614</v>
      </c>
      <c r="D39" t="s">
        <v>52</v>
      </c>
      <c r="E39" s="27">
        <v>2.922523</v>
      </c>
      <c r="F39">
        <v>3.4964909999999998</v>
      </c>
      <c r="G39">
        <v>20.549150000000001</v>
      </c>
      <c r="H39">
        <v>56.106639999999999</v>
      </c>
      <c r="I39">
        <v>0.14929300000000001</v>
      </c>
      <c r="J39">
        <v>1.560311</v>
      </c>
      <c r="K39">
        <v>7.991816</v>
      </c>
      <c r="L39">
        <v>1.5706530000000001</v>
      </c>
      <c r="M39">
        <v>5.9223999999999999E-2</v>
      </c>
      <c r="N39">
        <v>3.2542990000000001</v>
      </c>
      <c r="Q39">
        <v>1.3864E-2</v>
      </c>
      <c r="S39">
        <v>97.928389999999993</v>
      </c>
      <c r="T39" s="15">
        <v>0.6569760536838074</v>
      </c>
      <c r="U39">
        <f t="shared" ref="U39:U41" si="1">E39+J39</f>
        <v>4.4828340000000004</v>
      </c>
      <c r="W39">
        <v>-0.5</v>
      </c>
      <c r="X39" t="s">
        <v>1614</v>
      </c>
      <c r="Z39">
        <f t="shared" si="0"/>
        <v>0</v>
      </c>
    </row>
    <row r="40" spans="1:26" x14ac:dyDescent="0.2">
      <c r="A40" s="24" t="s">
        <v>355</v>
      </c>
      <c r="B40" t="s">
        <v>424</v>
      </c>
      <c r="C40" t="s">
        <v>1614</v>
      </c>
      <c r="D40" t="s">
        <v>52</v>
      </c>
      <c r="E40" s="27">
        <v>3.072835</v>
      </c>
      <c r="F40">
        <v>3.5181249999999999</v>
      </c>
      <c r="G40">
        <v>19.982240000000001</v>
      </c>
      <c r="H40">
        <v>55.922890000000002</v>
      </c>
      <c r="I40">
        <v>0.165434</v>
      </c>
      <c r="J40">
        <v>1.5949390000000001</v>
      </c>
      <c r="K40">
        <v>8.0218240000000005</v>
      </c>
      <c r="L40">
        <v>1.6028389999999999</v>
      </c>
      <c r="M40">
        <v>6.8450999999999998E-2</v>
      </c>
      <c r="N40">
        <v>3.6278480000000002</v>
      </c>
      <c r="Q40">
        <v>1.2999999999999999E-5</v>
      </c>
      <c r="S40">
        <v>97.81062</v>
      </c>
      <c r="T40" s="15">
        <v>0.63352120029585701</v>
      </c>
      <c r="U40">
        <f t="shared" si="1"/>
        <v>4.6677739999999996</v>
      </c>
      <c r="W40">
        <v>-0.5</v>
      </c>
      <c r="X40" t="s">
        <v>1614</v>
      </c>
      <c r="Z40">
        <f t="shared" si="0"/>
        <v>0</v>
      </c>
    </row>
    <row r="41" spans="1:26" x14ac:dyDescent="0.2">
      <c r="A41" s="24" t="s">
        <v>352</v>
      </c>
      <c r="B41" t="s">
        <v>425</v>
      </c>
      <c r="C41" t="s">
        <v>1614</v>
      </c>
      <c r="D41" t="s">
        <v>52</v>
      </c>
      <c r="E41" s="27">
        <v>2.6257109999999999</v>
      </c>
      <c r="F41">
        <v>3.362098</v>
      </c>
      <c r="G41">
        <v>20.372720000000001</v>
      </c>
      <c r="H41">
        <v>56.959530000000001</v>
      </c>
      <c r="I41">
        <v>0.18030499999999999</v>
      </c>
      <c r="J41">
        <v>1.601475</v>
      </c>
      <c r="K41">
        <v>7.8120580000000004</v>
      </c>
      <c r="L41">
        <v>1.616778</v>
      </c>
      <c r="M41">
        <v>8.4837999999999997E-2</v>
      </c>
      <c r="N41">
        <v>3.2184819999999998</v>
      </c>
      <c r="Q41">
        <v>8.4600000000000005E-3</v>
      </c>
      <c r="S41">
        <v>98.092879999999994</v>
      </c>
      <c r="T41" s="15">
        <v>0.65060950295168096</v>
      </c>
      <c r="U41">
        <f t="shared" si="1"/>
        <v>4.2271859999999997</v>
      </c>
      <c r="W41">
        <v>-0.5</v>
      </c>
      <c r="X41" t="s">
        <v>1614</v>
      </c>
      <c r="Z41">
        <f t="shared" si="0"/>
        <v>0</v>
      </c>
    </row>
    <row r="42" spans="1:26" s="39" customFormat="1" x14ac:dyDescent="0.2">
      <c r="B42" s="82" t="s">
        <v>545</v>
      </c>
      <c r="C42" s="39" t="s">
        <v>1614</v>
      </c>
      <c r="D42" s="39" t="s">
        <v>171</v>
      </c>
      <c r="E42" s="39">
        <v>0.69273700000000005</v>
      </c>
      <c r="F42" s="39">
        <v>2.972035</v>
      </c>
      <c r="G42" s="39">
        <v>20.090119999999999</v>
      </c>
      <c r="H42" s="39">
        <v>60.252800000000001</v>
      </c>
      <c r="I42" s="39">
        <v>0.41944599999999999</v>
      </c>
      <c r="J42" s="39">
        <v>2.375864</v>
      </c>
      <c r="K42" s="39">
        <v>6.0167719999999996</v>
      </c>
      <c r="L42" s="39">
        <v>1.753976</v>
      </c>
      <c r="M42" s="39">
        <v>7.7221999999999999E-2</v>
      </c>
      <c r="N42" s="39">
        <v>4.3193890000000001</v>
      </c>
      <c r="O42" s="39">
        <v>2.2536E-2</v>
      </c>
      <c r="P42" s="39">
        <v>4.5795000000000002E-2</v>
      </c>
      <c r="Q42" s="39">
        <v>1.1812E-2</v>
      </c>
      <c r="R42" s="39">
        <v>2.2189E-2</v>
      </c>
      <c r="S42" s="39">
        <v>99.072689999999994</v>
      </c>
      <c r="T42" s="39">
        <v>0.55087249372722069</v>
      </c>
      <c r="U42" s="39">
        <f>E42+J42</f>
        <v>3.0686010000000001</v>
      </c>
      <c r="W42" s="39">
        <v>0.44136232962625288</v>
      </c>
      <c r="X42" s="39" t="s">
        <v>1614</v>
      </c>
      <c r="Z42">
        <f t="shared" si="0"/>
        <v>457.95000000000005</v>
      </c>
    </row>
    <row r="43" spans="1:26" x14ac:dyDescent="0.2">
      <c r="B43" s="9" t="s">
        <v>546</v>
      </c>
      <c r="C43" t="s">
        <v>1614</v>
      </c>
      <c r="D43" t="s">
        <v>171</v>
      </c>
      <c r="E43">
        <v>4.7770640000000002</v>
      </c>
      <c r="F43">
        <v>3.4710529999999999</v>
      </c>
      <c r="G43">
        <v>19.263259999999999</v>
      </c>
      <c r="H43">
        <v>54.620959999999997</v>
      </c>
      <c r="I43">
        <v>0.55347199999999996</v>
      </c>
      <c r="J43">
        <v>2.1045150000000001</v>
      </c>
      <c r="K43">
        <v>7.9437530000000001</v>
      </c>
      <c r="L43">
        <v>1.9534629999999999</v>
      </c>
      <c r="M43">
        <v>6.9501999999999994E-2</v>
      </c>
      <c r="N43">
        <v>5.4620559999999996</v>
      </c>
      <c r="O43">
        <v>5.8985000000000003E-2</v>
      </c>
      <c r="P43">
        <v>3.9230000000000001E-2</v>
      </c>
      <c r="Q43">
        <v>7.2750000000000002E-3</v>
      </c>
      <c r="R43">
        <v>1.5E-5</v>
      </c>
      <c r="S43">
        <v>100.3246</v>
      </c>
      <c r="T43">
        <v>0.53113383584284746</v>
      </c>
      <c r="U43">
        <f t="shared" ref="U43:U91" si="2">E43+J43</f>
        <v>6.8815790000000003</v>
      </c>
      <c r="W43">
        <v>0.79740980371405157</v>
      </c>
      <c r="X43" t="s">
        <v>1614</v>
      </c>
      <c r="Z43">
        <f t="shared" si="0"/>
        <v>392.3</v>
      </c>
    </row>
    <row r="44" spans="1:26" x14ac:dyDescent="0.2">
      <c r="B44" s="9" t="s">
        <v>547</v>
      </c>
      <c r="C44" t="s">
        <v>1614</v>
      </c>
      <c r="D44" t="s">
        <v>171</v>
      </c>
      <c r="E44">
        <v>4.7251300000000001</v>
      </c>
      <c r="F44">
        <v>3.2813810000000001</v>
      </c>
      <c r="G44">
        <v>19.669350000000001</v>
      </c>
      <c r="H44">
        <v>55.526359999999997</v>
      </c>
      <c r="I44">
        <v>0.35397899999999999</v>
      </c>
      <c r="J44">
        <v>2.3142360000000002</v>
      </c>
      <c r="K44">
        <v>7.1545709999999998</v>
      </c>
      <c r="L44">
        <v>1.700334</v>
      </c>
      <c r="M44">
        <v>7.0503999999999997E-2</v>
      </c>
      <c r="N44">
        <v>4.3317699999999997</v>
      </c>
      <c r="O44">
        <v>4.4366999999999997E-2</v>
      </c>
      <c r="P44">
        <v>3.9093999999999997E-2</v>
      </c>
      <c r="Q44">
        <v>7.4790000000000004E-3</v>
      </c>
      <c r="R44">
        <v>5.7200000000000003E-4</v>
      </c>
      <c r="S44">
        <v>99.219130000000007</v>
      </c>
      <c r="T44">
        <v>0.57452859006921875</v>
      </c>
      <c r="U44">
        <f t="shared" si="2"/>
        <v>7.0393660000000002</v>
      </c>
      <c r="W44">
        <v>0.83789562431871878</v>
      </c>
      <c r="X44" t="s">
        <v>1614</v>
      </c>
      <c r="Z44">
        <f t="shared" si="0"/>
        <v>390.93999999999994</v>
      </c>
    </row>
    <row r="45" spans="1:26" x14ac:dyDescent="0.2">
      <c r="B45" s="9" t="s">
        <v>548</v>
      </c>
      <c r="C45" t="s">
        <v>1614</v>
      </c>
      <c r="D45" t="s">
        <v>171</v>
      </c>
      <c r="E45">
        <v>5.1334080000000002</v>
      </c>
      <c r="F45">
        <v>3.0888360000000001</v>
      </c>
      <c r="G45">
        <v>19.168410000000002</v>
      </c>
      <c r="H45">
        <v>55.478769999999997</v>
      </c>
      <c r="I45">
        <v>0.20402999999999999</v>
      </c>
      <c r="J45">
        <v>2.355998</v>
      </c>
      <c r="K45">
        <v>6.8132279999999996</v>
      </c>
      <c r="L45">
        <v>1.6843509999999999</v>
      </c>
      <c r="M45">
        <v>3.6899000000000001E-2</v>
      </c>
      <c r="N45">
        <v>4.5440139999999998</v>
      </c>
      <c r="O45">
        <v>4.1507000000000002E-2</v>
      </c>
      <c r="P45">
        <v>4.3048000000000003E-2</v>
      </c>
      <c r="Q45">
        <v>2.0021000000000001E-2</v>
      </c>
      <c r="R45">
        <v>7.4019999999999997E-3</v>
      </c>
      <c r="S45">
        <v>98.619929999999997</v>
      </c>
      <c r="T45">
        <v>0.54786479597837567</v>
      </c>
      <c r="U45">
        <f t="shared" si="2"/>
        <v>7.4894060000000007</v>
      </c>
      <c r="W45">
        <v>0.94878974225820634</v>
      </c>
      <c r="X45" t="s">
        <v>1614</v>
      </c>
      <c r="Z45">
        <f t="shared" si="0"/>
        <v>430.48</v>
      </c>
    </row>
    <row r="46" spans="1:26" x14ac:dyDescent="0.2">
      <c r="B46" s="9" t="s">
        <v>549</v>
      </c>
      <c r="C46" t="s">
        <v>1614</v>
      </c>
      <c r="D46" t="s">
        <v>171</v>
      </c>
      <c r="E46">
        <v>3.119659</v>
      </c>
      <c r="F46">
        <v>3.3797890000000002</v>
      </c>
      <c r="G46">
        <v>19.325389999999999</v>
      </c>
      <c r="H46">
        <v>54.964190000000002</v>
      </c>
      <c r="I46">
        <v>0.44678600000000002</v>
      </c>
      <c r="J46">
        <v>2.1829329999999998</v>
      </c>
      <c r="K46">
        <v>7.1923329999999996</v>
      </c>
      <c r="L46">
        <v>1.7878039999999999</v>
      </c>
      <c r="M46">
        <v>0.112678</v>
      </c>
      <c r="N46">
        <v>4.9043679999999998</v>
      </c>
      <c r="O46">
        <v>3.8226999999999997E-2</v>
      </c>
      <c r="P46">
        <v>4.5255999999999998E-2</v>
      </c>
      <c r="Q46">
        <v>1.5235E-2</v>
      </c>
      <c r="R46">
        <v>5.398E-2</v>
      </c>
      <c r="S46">
        <v>97.568619999999996</v>
      </c>
      <c r="T46">
        <v>0.55125707669984281</v>
      </c>
      <c r="U46">
        <f t="shared" si="2"/>
        <v>5.3025919999999998</v>
      </c>
      <c r="W46">
        <v>0.95308893000582096</v>
      </c>
      <c r="X46" t="s">
        <v>1614</v>
      </c>
      <c r="Z46">
        <f t="shared" si="0"/>
        <v>452.56</v>
      </c>
    </row>
    <row r="47" spans="1:26" x14ac:dyDescent="0.2">
      <c r="B47" s="9" t="s">
        <v>550</v>
      </c>
      <c r="C47" t="s">
        <v>1614</v>
      </c>
      <c r="D47" t="s">
        <v>171</v>
      </c>
      <c r="E47">
        <v>3.1435629999999999</v>
      </c>
      <c r="F47">
        <v>2.640971</v>
      </c>
      <c r="G47">
        <v>18.964469999999999</v>
      </c>
      <c r="H47">
        <v>61.891219999999997</v>
      </c>
      <c r="I47">
        <v>0.18373999999999999</v>
      </c>
      <c r="J47">
        <v>2.5040070000000001</v>
      </c>
      <c r="K47">
        <v>5.9545870000000001</v>
      </c>
      <c r="L47">
        <v>1.3814379999999999</v>
      </c>
      <c r="M47">
        <v>3.2406999999999998E-2</v>
      </c>
      <c r="N47">
        <v>2.8827069999999999</v>
      </c>
      <c r="O47">
        <v>1.7624000000000001E-2</v>
      </c>
      <c r="P47">
        <v>4.4373000000000003E-2</v>
      </c>
      <c r="Q47">
        <v>4.4029999999999998E-3</v>
      </c>
      <c r="R47">
        <v>2.299E-2</v>
      </c>
      <c r="S47">
        <v>99.668509999999998</v>
      </c>
      <c r="T47">
        <v>0.62021975004296381</v>
      </c>
      <c r="U47">
        <f t="shared" si="2"/>
        <v>5.64757</v>
      </c>
      <c r="W47">
        <v>1.2859726749554996</v>
      </c>
      <c r="X47" t="s">
        <v>1614</v>
      </c>
      <c r="Z47">
        <f t="shared" si="0"/>
        <v>443.73</v>
      </c>
    </row>
    <row r="48" spans="1:26" x14ac:dyDescent="0.2">
      <c r="B48" s="9" t="s">
        <v>551</v>
      </c>
      <c r="C48" t="s">
        <v>1614</v>
      </c>
      <c r="D48" t="s">
        <v>171</v>
      </c>
      <c r="E48">
        <v>5.07728</v>
      </c>
      <c r="F48">
        <v>3.469395</v>
      </c>
      <c r="G48">
        <v>21.642430000000001</v>
      </c>
      <c r="H48">
        <v>51.11092</v>
      </c>
      <c r="I48">
        <v>0.22428999999999999</v>
      </c>
      <c r="J48">
        <v>2.2019150000000001</v>
      </c>
      <c r="K48">
        <v>8.4566909999999993</v>
      </c>
      <c r="L48">
        <v>1.581863</v>
      </c>
      <c r="M48">
        <v>9.0503E-2</v>
      </c>
      <c r="N48">
        <v>5.2395699999999996</v>
      </c>
      <c r="O48">
        <v>3.3612999999999997E-2</v>
      </c>
      <c r="P48">
        <v>5.6717999999999998E-2</v>
      </c>
      <c r="Q48">
        <v>2.7144000000000001E-2</v>
      </c>
      <c r="R48">
        <v>1.5E-5</v>
      </c>
      <c r="S48">
        <v>99.212350000000001</v>
      </c>
      <c r="T48">
        <v>0.54135652220458352</v>
      </c>
      <c r="U48">
        <f t="shared" si="2"/>
        <v>7.2791949999999996</v>
      </c>
      <c r="W48">
        <v>1.5024027381309049</v>
      </c>
      <c r="X48" t="s">
        <v>1614</v>
      </c>
      <c r="Z48">
        <f t="shared" si="0"/>
        <v>567.17999999999995</v>
      </c>
    </row>
    <row r="49" spans="2:26" x14ac:dyDescent="0.2">
      <c r="B49" s="9" t="s">
        <v>552</v>
      </c>
      <c r="C49" t="s">
        <v>1614</v>
      </c>
      <c r="D49" t="s">
        <v>171</v>
      </c>
      <c r="E49">
        <v>5.2010059999999996</v>
      </c>
      <c r="F49">
        <v>3.5405869999999999</v>
      </c>
      <c r="G49">
        <v>21.59835</v>
      </c>
      <c r="H49">
        <v>51.290059999999997</v>
      </c>
      <c r="I49">
        <v>0.22886999999999999</v>
      </c>
      <c r="J49">
        <v>2.068791</v>
      </c>
      <c r="K49">
        <v>8.5318559999999994</v>
      </c>
      <c r="L49">
        <v>1.6000799999999999</v>
      </c>
      <c r="M49">
        <v>5.3039000000000003E-2</v>
      </c>
      <c r="N49">
        <v>5.2649520000000001</v>
      </c>
      <c r="O49">
        <v>2.4767999999999998E-2</v>
      </c>
      <c r="P49">
        <v>4.6538999999999997E-2</v>
      </c>
      <c r="Q49">
        <v>2.7358E-2</v>
      </c>
      <c r="R49">
        <v>2.1679E-2</v>
      </c>
      <c r="S49">
        <v>99.497929999999997</v>
      </c>
      <c r="T49">
        <v>0.54519743743508475</v>
      </c>
      <c r="U49">
        <f t="shared" si="2"/>
        <v>7.2697969999999996</v>
      </c>
      <c r="W49">
        <v>1.5036413621172988</v>
      </c>
      <c r="X49" t="s">
        <v>1614</v>
      </c>
      <c r="Z49">
        <f t="shared" si="0"/>
        <v>465.39</v>
      </c>
    </row>
    <row r="50" spans="2:26" s="39" customFormat="1" x14ac:dyDescent="0.2">
      <c r="B50" s="82" t="s">
        <v>553</v>
      </c>
      <c r="C50" s="39" t="s">
        <v>1614</v>
      </c>
      <c r="D50" s="39" t="s">
        <v>171</v>
      </c>
      <c r="E50" s="39">
        <v>1.384091</v>
      </c>
      <c r="F50" s="39">
        <v>3.548708</v>
      </c>
      <c r="G50" s="39">
        <v>20.326270000000001</v>
      </c>
      <c r="H50" s="39">
        <v>57.669550000000001</v>
      </c>
      <c r="I50" s="39">
        <v>0.43571300000000002</v>
      </c>
      <c r="J50" s="39">
        <v>1.7931809999999999</v>
      </c>
      <c r="K50" s="39">
        <v>7.504308</v>
      </c>
      <c r="L50" s="39">
        <v>1.690142</v>
      </c>
      <c r="M50" s="39">
        <v>0.102142</v>
      </c>
      <c r="N50" s="39">
        <v>4.6224090000000002</v>
      </c>
      <c r="O50" s="39">
        <v>2.8923000000000001E-2</v>
      </c>
      <c r="P50" s="39">
        <v>4.2701000000000003E-2</v>
      </c>
      <c r="Q50" s="39">
        <v>2.0102999999999999E-2</v>
      </c>
      <c r="R50" s="39">
        <v>4.6607000000000003E-2</v>
      </c>
      <c r="S50" s="39">
        <v>99.214870000000005</v>
      </c>
      <c r="T50" s="39">
        <v>0.57779587413304601</v>
      </c>
      <c r="U50" s="39">
        <f t="shared" si="2"/>
        <v>3.1772719999999999</v>
      </c>
      <c r="W50" s="39">
        <v>2.1397245266098888</v>
      </c>
      <c r="X50" s="39" t="s">
        <v>1614</v>
      </c>
      <c r="Z50">
        <f t="shared" si="0"/>
        <v>427.01000000000005</v>
      </c>
    </row>
    <row r="51" spans="2:26" x14ac:dyDescent="0.2">
      <c r="B51" s="9" t="s">
        <v>554</v>
      </c>
      <c r="C51" t="s">
        <v>1614</v>
      </c>
      <c r="D51" t="s">
        <v>171</v>
      </c>
      <c r="E51">
        <v>4.2588379999999999</v>
      </c>
      <c r="F51">
        <v>3.5228290000000002</v>
      </c>
      <c r="G51">
        <v>19.892620000000001</v>
      </c>
      <c r="H51">
        <v>56.0871</v>
      </c>
      <c r="I51">
        <v>0.30251800000000001</v>
      </c>
      <c r="J51">
        <v>1.8491899999999999</v>
      </c>
      <c r="K51">
        <v>7.5071750000000002</v>
      </c>
      <c r="L51">
        <v>1.7737579999999999</v>
      </c>
      <c r="M51">
        <v>8.7415999999999994E-2</v>
      </c>
      <c r="N51">
        <v>4.5906380000000002</v>
      </c>
      <c r="O51">
        <v>2.2234E-2</v>
      </c>
      <c r="P51">
        <v>4.5476000000000003E-2</v>
      </c>
      <c r="Q51">
        <v>2.0895E-2</v>
      </c>
      <c r="R51">
        <v>5.0202999999999998E-2</v>
      </c>
      <c r="S51">
        <v>100.01090000000001</v>
      </c>
      <c r="T51">
        <v>0.57769299775852734</v>
      </c>
      <c r="U51">
        <f t="shared" si="2"/>
        <v>6.108028</v>
      </c>
      <c r="W51">
        <v>2.2079465963897764</v>
      </c>
      <c r="X51" t="s">
        <v>1614</v>
      </c>
      <c r="Z51">
        <f t="shared" si="0"/>
        <v>454.76000000000005</v>
      </c>
    </row>
    <row r="52" spans="2:26" x14ac:dyDescent="0.2">
      <c r="B52" s="9" t="s">
        <v>555</v>
      </c>
      <c r="C52" t="s">
        <v>1614</v>
      </c>
      <c r="D52" t="s">
        <v>171</v>
      </c>
      <c r="E52">
        <v>5.0151599999999998</v>
      </c>
      <c r="F52">
        <v>3.5932520000000001</v>
      </c>
      <c r="G52">
        <v>21.117049999999999</v>
      </c>
      <c r="H52">
        <v>53.597799999999999</v>
      </c>
      <c r="I52">
        <v>0.24366599999999999</v>
      </c>
      <c r="J52">
        <v>1.045677</v>
      </c>
      <c r="K52">
        <v>9.2915720000000004</v>
      </c>
      <c r="L52">
        <v>1.653769</v>
      </c>
      <c r="M52">
        <v>0.108558</v>
      </c>
      <c r="N52">
        <v>4.7626780000000002</v>
      </c>
      <c r="O52">
        <v>2.5884999999999998E-2</v>
      </c>
      <c r="P52">
        <v>7.034E-2</v>
      </c>
      <c r="Q52">
        <v>5.6675999999999997E-2</v>
      </c>
      <c r="R52">
        <v>2.6839999999999999E-2</v>
      </c>
      <c r="S52">
        <v>100.60890000000001</v>
      </c>
      <c r="T52">
        <v>0.57354057597178709</v>
      </c>
      <c r="U52">
        <f t="shared" si="2"/>
        <v>6.0608369999999994</v>
      </c>
      <c r="W52">
        <v>2.6693664303369822</v>
      </c>
      <c r="X52" t="s">
        <v>1614</v>
      </c>
      <c r="Z52">
        <f t="shared" si="0"/>
        <v>703.4</v>
      </c>
    </row>
    <row r="53" spans="2:26" x14ac:dyDescent="0.2">
      <c r="B53" s="9" t="s">
        <v>556</v>
      </c>
      <c r="C53" t="s">
        <v>1614</v>
      </c>
      <c r="D53" t="s">
        <v>171</v>
      </c>
      <c r="E53">
        <v>4.9008190000000003</v>
      </c>
      <c r="F53">
        <v>3.945621</v>
      </c>
      <c r="G53">
        <v>20.898319999999998</v>
      </c>
      <c r="H53">
        <v>54.137340000000002</v>
      </c>
      <c r="I53">
        <v>0.239921</v>
      </c>
      <c r="J53">
        <v>0.96391899999999997</v>
      </c>
      <c r="K53">
        <v>9.2942009999999993</v>
      </c>
      <c r="L53">
        <v>1.697948</v>
      </c>
      <c r="M53">
        <v>8.3266000000000007E-2</v>
      </c>
      <c r="N53">
        <v>4.4236050000000002</v>
      </c>
      <c r="O53">
        <v>1.7422E-2</v>
      </c>
      <c r="P53">
        <v>3.4551999999999999E-2</v>
      </c>
      <c r="Q53">
        <v>2.4431000000000001E-2</v>
      </c>
      <c r="R53">
        <v>3.2818E-2</v>
      </c>
      <c r="S53">
        <v>100.6942</v>
      </c>
      <c r="T53">
        <v>0.6138952802189348</v>
      </c>
      <c r="U53">
        <f t="shared" si="2"/>
        <v>5.864738</v>
      </c>
      <c r="W53">
        <v>3.5084054431265943</v>
      </c>
      <c r="X53" t="s">
        <v>1614</v>
      </c>
      <c r="Z53">
        <f t="shared" si="0"/>
        <v>345.52</v>
      </c>
    </row>
    <row r="54" spans="2:26" x14ac:dyDescent="0.2">
      <c r="B54" s="9" t="s">
        <v>557</v>
      </c>
      <c r="C54" t="s">
        <v>1614</v>
      </c>
      <c r="D54" t="s">
        <v>171</v>
      </c>
      <c r="E54">
        <v>4.9038519999999997</v>
      </c>
      <c r="F54">
        <v>4.2544190000000004</v>
      </c>
      <c r="G54">
        <v>17.839670000000002</v>
      </c>
      <c r="H54">
        <v>55.024590000000003</v>
      </c>
      <c r="I54">
        <v>0.191495</v>
      </c>
      <c r="J54">
        <v>3.3069109999999999</v>
      </c>
      <c r="K54">
        <v>5.7661360000000004</v>
      </c>
      <c r="L54">
        <v>2.360843</v>
      </c>
      <c r="M54">
        <v>0.124041</v>
      </c>
      <c r="N54">
        <v>6.8942459999999999</v>
      </c>
      <c r="O54">
        <v>3.4030000000000002E-3</v>
      </c>
      <c r="P54">
        <v>5.8986999999999998E-2</v>
      </c>
      <c r="Q54">
        <v>8.7460000000000003E-3</v>
      </c>
      <c r="R54">
        <v>1.2455000000000001E-2</v>
      </c>
      <c r="S54">
        <v>100.74979999999999</v>
      </c>
      <c r="T54">
        <v>0.52381576894936821</v>
      </c>
      <c r="U54">
        <f t="shared" si="2"/>
        <v>8.210763</v>
      </c>
      <c r="W54">
        <v>3.826687394699487</v>
      </c>
      <c r="X54" t="s">
        <v>1614</v>
      </c>
      <c r="Z54">
        <f t="shared" si="0"/>
        <v>589.87</v>
      </c>
    </row>
    <row r="55" spans="2:26" s="39" customFormat="1" x14ac:dyDescent="0.2">
      <c r="B55" s="82" t="s">
        <v>558</v>
      </c>
      <c r="C55" s="39" t="s">
        <v>1614</v>
      </c>
      <c r="D55" s="39" t="s">
        <v>171</v>
      </c>
      <c r="E55" s="39">
        <v>2.3543210000000001</v>
      </c>
      <c r="F55" s="39">
        <v>3.6393550000000001</v>
      </c>
      <c r="G55" s="39">
        <v>17.068660000000001</v>
      </c>
      <c r="H55" s="39">
        <v>58.327280000000002</v>
      </c>
      <c r="I55" s="39">
        <v>0.33245000000000002</v>
      </c>
      <c r="J55" s="39">
        <v>2.4024570000000001</v>
      </c>
      <c r="K55" s="39">
        <v>7.6199440000000003</v>
      </c>
      <c r="L55" s="39">
        <v>2.3691749999999998</v>
      </c>
      <c r="M55" s="39">
        <v>9.3187000000000006E-2</v>
      </c>
      <c r="N55" s="39">
        <v>4.7918219999999998</v>
      </c>
      <c r="O55" s="39">
        <v>1.2589999999999999E-3</v>
      </c>
      <c r="P55" s="39">
        <v>5.2482000000000001E-2</v>
      </c>
      <c r="Q55" s="39">
        <v>7.5589999999999997E-3</v>
      </c>
      <c r="R55" s="39">
        <v>1.5E-5</v>
      </c>
      <c r="S55" s="39">
        <v>99.059950000000001</v>
      </c>
      <c r="T55" s="39">
        <v>0.57516601928102995</v>
      </c>
      <c r="U55" s="39">
        <f t="shared" si="2"/>
        <v>4.7567780000000006</v>
      </c>
      <c r="W55" s="39">
        <v>4.0962824758572722</v>
      </c>
      <c r="X55" s="39" t="s">
        <v>1614</v>
      </c>
      <c r="Z55">
        <f t="shared" si="0"/>
        <v>524.82000000000005</v>
      </c>
    </row>
    <row r="56" spans="2:26" x14ac:dyDescent="0.2">
      <c r="B56" s="9" t="s">
        <v>559</v>
      </c>
      <c r="C56" t="s">
        <v>1614</v>
      </c>
      <c r="D56" t="s">
        <v>171</v>
      </c>
      <c r="E56">
        <v>3.466548</v>
      </c>
      <c r="F56">
        <v>3.762254</v>
      </c>
      <c r="G56">
        <v>17.683199999999999</v>
      </c>
      <c r="H56">
        <v>57.501390000000001</v>
      </c>
      <c r="I56">
        <v>0.35620800000000002</v>
      </c>
      <c r="J56">
        <v>2.5697670000000001</v>
      </c>
      <c r="K56">
        <v>7.3536270000000004</v>
      </c>
      <c r="L56">
        <v>2.271515</v>
      </c>
      <c r="M56">
        <v>0.13109000000000001</v>
      </c>
      <c r="N56">
        <v>4.7111340000000004</v>
      </c>
      <c r="O56">
        <v>7.0819999999999998E-3</v>
      </c>
      <c r="P56">
        <v>5.6693E-2</v>
      </c>
      <c r="Q56">
        <v>4.4660000000000004E-3</v>
      </c>
      <c r="R56">
        <v>1.3094E-2</v>
      </c>
      <c r="S56">
        <v>99.888059999999996</v>
      </c>
      <c r="T56">
        <v>0.58738210805960467</v>
      </c>
      <c r="U56">
        <f t="shared" si="2"/>
        <v>6.0363150000000001</v>
      </c>
      <c r="W56">
        <v>4.1952060830164957</v>
      </c>
      <c r="X56" t="s">
        <v>1614</v>
      </c>
      <c r="Z56">
        <f t="shared" si="0"/>
        <v>566.92999999999995</v>
      </c>
    </row>
    <row r="57" spans="2:26" x14ac:dyDescent="0.2">
      <c r="B57" s="9" t="s">
        <v>560</v>
      </c>
      <c r="C57" t="s">
        <v>1614</v>
      </c>
      <c r="D57" t="s">
        <v>171</v>
      </c>
      <c r="E57">
        <v>3.0730590000000002</v>
      </c>
      <c r="F57">
        <v>4.0077920000000002</v>
      </c>
      <c r="G57">
        <v>16.317519999999998</v>
      </c>
      <c r="H57">
        <v>58.19529</v>
      </c>
      <c r="I57">
        <v>0.273206</v>
      </c>
      <c r="J57">
        <v>3.0975679999999999</v>
      </c>
      <c r="K57">
        <v>5.8791200000000003</v>
      </c>
      <c r="L57">
        <v>2.3768389999999999</v>
      </c>
      <c r="M57">
        <v>0.112301</v>
      </c>
      <c r="N57">
        <v>4.9584200000000003</v>
      </c>
      <c r="O57">
        <v>1.6837000000000001E-2</v>
      </c>
      <c r="P57">
        <v>5.2234000000000003E-2</v>
      </c>
      <c r="Q57">
        <v>7.6509999999999998E-3</v>
      </c>
      <c r="R57">
        <v>5.9880000000000003E-3</v>
      </c>
      <c r="S57">
        <v>98.373829999999998</v>
      </c>
      <c r="T57">
        <v>0.59030273352009111</v>
      </c>
      <c r="U57">
        <f t="shared" si="2"/>
        <v>6.1706269999999996</v>
      </c>
      <c r="W57">
        <v>5.2195076379948881</v>
      </c>
      <c r="X57" t="s">
        <v>1614</v>
      </c>
      <c r="Z57">
        <f t="shared" si="0"/>
        <v>522.34</v>
      </c>
    </row>
    <row r="58" spans="2:26" x14ac:dyDescent="0.2">
      <c r="B58" s="9" t="s">
        <v>561</v>
      </c>
      <c r="C58" t="s">
        <v>1614</v>
      </c>
      <c r="D58" t="s">
        <v>171</v>
      </c>
      <c r="E58">
        <v>3.4001250000000001</v>
      </c>
      <c r="F58">
        <v>3.7310370000000002</v>
      </c>
      <c r="G58">
        <v>17.128489999999999</v>
      </c>
      <c r="H58">
        <v>59.021149999999999</v>
      </c>
      <c r="I58">
        <v>0.1535</v>
      </c>
      <c r="J58">
        <v>2.2868400000000002</v>
      </c>
      <c r="K58">
        <v>7.0009620000000004</v>
      </c>
      <c r="L58">
        <v>2.2029839999999998</v>
      </c>
      <c r="M58">
        <v>0.1169</v>
      </c>
      <c r="N58">
        <v>4.577725</v>
      </c>
      <c r="O58">
        <v>6.4799999999999996E-3</v>
      </c>
      <c r="P58">
        <v>4.5166999999999999E-2</v>
      </c>
      <c r="Q58">
        <v>3.5430000000000001E-3</v>
      </c>
      <c r="R58">
        <v>2.2817E-2</v>
      </c>
      <c r="S58">
        <v>99.697720000000004</v>
      </c>
      <c r="T58">
        <v>0.59231601916426158</v>
      </c>
      <c r="U58">
        <f t="shared" si="2"/>
        <v>5.6869650000000007</v>
      </c>
      <c r="W58">
        <v>5.3408858450312158</v>
      </c>
      <c r="X58" t="s">
        <v>1614</v>
      </c>
      <c r="Z58">
        <f t="shared" si="0"/>
        <v>451.67</v>
      </c>
    </row>
    <row r="59" spans="2:26" x14ac:dyDescent="0.2">
      <c r="B59" s="9" t="s">
        <v>562</v>
      </c>
      <c r="C59" t="s">
        <v>1614</v>
      </c>
      <c r="D59" t="s">
        <v>171</v>
      </c>
      <c r="E59">
        <v>2.8610660000000001</v>
      </c>
      <c r="F59">
        <v>3.907419</v>
      </c>
      <c r="G59">
        <v>16.637219999999999</v>
      </c>
      <c r="H59">
        <v>59.132579999999997</v>
      </c>
      <c r="I59">
        <v>0.100928</v>
      </c>
      <c r="J59">
        <v>2.8473470000000001</v>
      </c>
      <c r="K59">
        <v>6.5094779999999997</v>
      </c>
      <c r="L59">
        <v>2.3009040000000001</v>
      </c>
      <c r="M59">
        <v>7.1695999999999996E-2</v>
      </c>
      <c r="N59">
        <v>4.6445600000000002</v>
      </c>
      <c r="O59">
        <v>4.1419999999999998E-3</v>
      </c>
      <c r="P59">
        <v>3.1692999999999999E-2</v>
      </c>
      <c r="Q59">
        <v>1.493E-3</v>
      </c>
      <c r="R59">
        <v>2.6263000000000002E-2</v>
      </c>
      <c r="S59">
        <v>99.076779999999999</v>
      </c>
      <c r="T59">
        <v>0.5999471877475574</v>
      </c>
      <c r="U59">
        <f t="shared" si="2"/>
        <v>5.7084130000000002</v>
      </c>
      <c r="W59">
        <v>5.9226393465446154</v>
      </c>
      <c r="X59" t="s">
        <v>1614</v>
      </c>
      <c r="Z59">
        <f t="shared" si="0"/>
        <v>316.93</v>
      </c>
    </row>
    <row r="60" spans="2:26" x14ac:dyDescent="0.2">
      <c r="B60" s="9" t="s">
        <v>563</v>
      </c>
      <c r="C60" t="s">
        <v>1614</v>
      </c>
      <c r="D60" t="s">
        <v>171</v>
      </c>
      <c r="E60">
        <v>4.6586379999999998</v>
      </c>
      <c r="F60">
        <v>3.8204050000000001</v>
      </c>
      <c r="G60">
        <v>17.118169999999999</v>
      </c>
      <c r="H60">
        <v>57.557009999999998</v>
      </c>
      <c r="I60">
        <v>0.124489</v>
      </c>
      <c r="J60">
        <v>1.2827189999999999</v>
      </c>
      <c r="K60">
        <v>7.0081340000000001</v>
      </c>
      <c r="L60">
        <v>2.2800250000000002</v>
      </c>
      <c r="M60">
        <v>0.10525</v>
      </c>
      <c r="N60">
        <v>5.1064920000000003</v>
      </c>
      <c r="O60">
        <v>8.8249999999999995E-3</v>
      </c>
      <c r="P60">
        <v>4.3142E-2</v>
      </c>
      <c r="Q60">
        <v>5.6860000000000001E-3</v>
      </c>
      <c r="R60">
        <v>2.8745E-2</v>
      </c>
      <c r="S60">
        <v>99.147739999999999</v>
      </c>
      <c r="T60">
        <v>0.57148386350192704</v>
      </c>
      <c r="U60">
        <f t="shared" si="2"/>
        <v>5.941357</v>
      </c>
      <c r="W60">
        <v>5.9429883517905777</v>
      </c>
      <c r="X60" t="s">
        <v>1614</v>
      </c>
      <c r="Z60">
        <f t="shared" si="0"/>
        <v>431.42</v>
      </c>
    </row>
    <row r="61" spans="2:26" x14ac:dyDescent="0.2">
      <c r="B61" s="9" t="s">
        <v>564</v>
      </c>
      <c r="C61" t="s">
        <v>1614</v>
      </c>
      <c r="D61" t="s">
        <v>171</v>
      </c>
      <c r="E61">
        <v>4.2241989999999996</v>
      </c>
      <c r="F61">
        <v>3.5292490000000001</v>
      </c>
      <c r="G61">
        <v>16.985479999999999</v>
      </c>
      <c r="H61">
        <v>59.979669999999999</v>
      </c>
      <c r="I61">
        <v>0.10992300000000001</v>
      </c>
      <c r="J61">
        <v>1.4756590000000001</v>
      </c>
      <c r="K61">
        <v>7.1177349999999997</v>
      </c>
      <c r="L61">
        <v>2.1922410000000001</v>
      </c>
      <c r="M61">
        <v>7.0269999999999999E-2</v>
      </c>
      <c r="N61">
        <v>3.9854059999999998</v>
      </c>
      <c r="O61">
        <v>4.7029999999999997E-3</v>
      </c>
      <c r="P61">
        <v>3.2707E-2</v>
      </c>
      <c r="Q61">
        <v>1.5806000000000001E-2</v>
      </c>
      <c r="R61">
        <v>4.0086999999999998E-2</v>
      </c>
      <c r="S61">
        <v>99.763120000000001</v>
      </c>
      <c r="T61">
        <v>0.61218592112345349</v>
      </c>
      <c r="U61">
        <f t="shared" si="2"/>
        <v>5.6998579999999999</v>
      </c>
      <c r="W61">
        <v>6.0867090062736011</v>
      </c>
      <c r="X61" t="s">
        <v>1614</v>
      </c>
      <c r="Z61">
        <f t="shared" si="0"/>
        <v>327.07</v>
      </c>
    </row>
    <row r="62" spans="2:26" x14ac:dyDescent="0.2">
      <c r="B62" s="9" t="s">
        <v>565</v>
      </c>
      <c r="C62" t="s">
        <v>1614</v>
      </c>
      <c r="D62" t="s">
        <v>171</v>
      </c>
      <c r="E62">
        <v>2.8093129999999999</v>
      </c>
      <c r="F62">
        <v>3.300662</v>
      </c>
      <c r="G62">
        <v>17.17586</v>
      </c>
      <c r="H62">
        <v>59.553159999999998</v>
      </c>
      <c r="I62">
        <v>0.16442200000000001</v>
      </c>
      <c r="J62">
        <v>3.2406990000000002</v>
      </c>
      <c r="K62">
        <v>6.3294249999999996</v>
      </c>
      <c r="L62">
        <v>2.230613</v>
      </c>
      <c r="M62">
        <v>8.5859000000000005E-2</v>
      </c>
      <c r="N62">
        <v>4.5661110000000003</v>
      </c>
      <c r="O62">
        <v>1.163E-2</v>
      </c>
      <c r="P62">
        <v>3.7311999999999998E-2</v>
      </c>
      <c r="Q62">
        <v>1.3361E-2</v>
      </c>
      <c r="R62">
        <v>0.11837499999999999</v>
      </c>
      <c r="S62">
        <v>99.636799999999994</v>
      </c>
      <c r="T62">
        <v>0.56304402289473177</v>
      </c>
      <c r="U62">
        <f t="shared" si="2"/>
        <v>6.0500120000000006</v>
      </c>
      <c r="W62">
        <v>6.0944834546221038</v>
      </c>
      <c r="X62" t="s">
        <v>1614</v>
      </c>
      <c r="Z62">
        <f t="shared" si="0"/>
        <v>373.12</v>
      </c>
    </row>
    <row r="63" spans="2:26" x14ac:dyDescent="0.2">
      <c r="B63" s="9" t="s">
        <v>566</v>
      </c>
      <c r="C63" t="s">
        <v>1614</v>
      </c>
      <c r="D63" t="s">
        <v>171</v>
      </c>
      <c r="E63">
        <v>4.1777509999999998</v>
      </c>
      <c r="F63">
        <v>3.2594599999999998</v>
      </c>
      <c r="G63">
        <v>19.23068</v>
      </c>
      <c r="H63">
        <v>61.324460000000002</v>
      </c>
      <c r="I63">
        <v>3.3253999999999999E-2</v>
      </c>
      <c r="J63">
        <v>1.268797</v>
      </c>
      <c r="K63">
        <v>7.3312439999999999</v>
      </c>
      <c r="L63">
        <v>1.004794</v>
      </c>
      <c r="M63">
        <v>3.9913999999999998E-2</v>
      </c>
      <c r="N63">
        <v>2.926037</v>
      </c>
      <c r="O63">
        <v>1.4777999999999999E-2</v>
      </c>
      <c r="P63">
        <v>1.9903000000000001E-2</v>
      </c>
      <c r="Q63">
        <v>3.2929999999999999E-3</v>
      </c>
      <c r="R63">
        <v>3.4616000000000001E-2</v>
      </c>
      <c r="S63">
        <v>100.669</v>
      </c>
      <c r="T63">
        <v>0.66507112692191361</v>
      </c>
      <c r="U63">
        <f t="shared" si="2"/>
        <v>5.4465479999999999</v>
      </c>
      <c r="W63">
        <v>6.6620647245847682</v>
      </c>
      <c r="X63" t="s">
        <v>1614</v>
      </c>
      <c r="Z63">
        <f t="shared" si="0"/>
        <v>199.03</v>
      </c>
    </row>
    <row r="64" spans="2:26" x14ac:dyDescent="0.2">
      <c r="B64" s="9" t="s">
        <v>567</v>
      </c>
      <c r="C64" t="s">
        <v>1614</v>
      </c>
      <c r="D64" t="s">
        <v>171</v>
      </c>
      <c r="E64">
        <v>3.9319790000000001</v>
      </c>
      <c r="F64">
        <v>3.951848</v>
      </c>
      <c r="G64">
        <v>19.555330000000001</v>
      </c>
      <c r="H64">
        <v>59.203270000000003</v>
      </c>
      <c r="I64">
        <v>3.6172000000000003E-2</v>
      </c>
      <c r="J64">
        <v>1.1176060000000001</v>
      </c>
      <c r="K64">
        <v>8.3404469999999993</v>
      </c>
      <c r="L64">
        <v>0.98307199999999995</v>
      </c>
      <c r="M64">
        <v>3.1202000000000001E-2</v>
      </c>
      <c r="N64">
        <v>3.362746</v>
      </c>
      <c r="O64">
        <v>1.7395000000000001E-2</v>
      </c>
      <c r="P64">
        <v>1.5643000000000001E-2</v>
      </c>
      <c r="Q64">
        <v>2.0507999999999998E-2</v>
      </c>
      <c r="R64">
        <v>5.5107999999999997E-2</v>
      </c>
      <c r="S64">
        <v>100.6223</v>
      </c>
      <c r="T64">
        <v>0.67688424053799534</v>
      </c>
      <c r="U64">
        <f t="shared" si="2"/>
        <v>5.0495850000000004</v>
      </c>
      <c r="W64">
        <v>9.7186507083508005</v>
      </c>
      <c r="X64" t="s">
        <v>1614</v>
      </c>
      <c r="Z64">
        <f t="shared" si="0"/>
        <v>156.43</v>
      </c>
    </row>
    <row r="65" spans="2:28" x14ac:dyDescent="0.2">
      <c r="B65" s="9" t="s">
        <v>568</v>
      </c>
      <c r="C65" t="s">
        <v>1614</v>
      </c>
      <c r="D65" t="s">
        <v>171</v>
      </c>
      <c r="E65">
        <v>3.912312</v>
      </c>
      <c r="F65">
        <v>3.908182</v>
      </c>
      <c r="G65">
        <v>19.590260000000001</v>
      </c>
      <c r="H65">
        <v>59.21604</v>
      </c>
      <c r="I65">
        <v>8.0612000000000003E-2</v>
      </c>
      <c r="J65">
        <v>1.119645</v>
      </c>
      <c r="K65">
        <v>8.1603399999999997</v>
      </c>
      <c r="L65">
        <v>1.015876</v>
      </c>
      <c r="M65">
        <v>6.4581E-2</v>
      </c>
      <c r="N65">
        <v>3.333161</v>
      </c>
      <c r="O65">
        <v>1.2041E-2</v>
      </c>
      <c r="P65">
        <v>1.6046000000000001E-2</v>
      </c>
      <c r="Q65">
        <v>1.2818E-2</v>
      </c>
      <c r="R65">
        <v>4.3618999999999998E-2</v>
      </c>
      <c r="S65">
        <v>100.4855</v>
      </c>
      <c r="T65">
        <v>0.67638663014850109</v>
      </c>
      <c r="U65">
        <f t="shared" si="2"/>
        <v>5.0319570000000002</v>
      </c>
      <c r="W65">
        <v>9.8319492622410767</v>
      </c>
      <c r="X65" t="s">
        <v>1614</v>
      </c>
      <c r="Z65">
        <f t="shared" si="0"/>
        <v>160.46</v>
      </c>
    </row>
    <row r="66" spans="2:28" x14ac:dyDescent="0.2">
      <c r="B66" s="9" t="s">
        <v>569</v>
      </c>
      <c r="C66" t="s">
        <v>1614</v>
      </c>
      <c r="D66" t="s">
        <v>171</v>
      </c>
      <c r="E66">
        <v>3.4570959999999999</v>
      </c>
      <c r="F66">
        <v>4.1981789999999997</v>
      </c>
      <c r="G66">
        <v>20.407019999999999</v>
      </c>
      <c r="H66">
        <v>56.82161</v>
      </c>
      <c r="I66">
        <v>2.5693000000000001E-2</v>
      </c>
      <c r="J66">
        <v>1.0071870000000001</v>
      </c>
      <c r="K66">
        <v>8.7780229999999992</v>
      </c>
      <c r="L66">
        <v>1.1124039999999999</v>
      </c>
      <c r="M66">
        <v>6.0484999999999997E-2</v>
      </c>
      <c r="N66">
        <v>3.8521010000000002</v>
      </c>
      <c r="O66">
        <v>8.8739999999999999E-3</v>
      </c>
      <c r="P66">
        <v>2.8327000000000001E-2</v>
      </c>
      <c r="Q66">
        <v>4.2180000000000004E-3</v>
      </c>
      <c r="R66">
        <v>2.6412000000000001E-2</v>
      </c>
      <c r="S66">
        <v>99.787629999999993</v>
      </c>
      <c r="T66">
        <v>0.66017997652843696</v>
      </c>
      <c r="U66">
        <f t="shared" si="2"/>
        <v>4.464283</v>
      </c>
      <c r="W66">
        <v>10.705768544460639</v>
      </c>
      <c r="X66" t="s">
        <v>1614</v>
      </c>
      <c r="Z66">
        <f t="shared" si="0"/>
        <v>283.27000000000004</v>
      </c>
    </row>
    <row r="67" spans="2:28" x14ac:dyDescent="0.2">
      <c r="B67" s="9" t="s">
        <v>570</v>
      </c>
      <c r="C67" t="s">
        <v>1614</v>
      </c>
      <c r="D67" t="s">
        <v>171</v>
      </c>
      <c r="E67">
        <v>3.3602979999999998</v>
      </c>
      <c r="F67">
        <v>3.9559920000000002</v>
      </c>
      <c r="G67">
        <v>19.67708</v>
      </c>
      <c r="H67">
        <v>58.452500000000001</v>
      </c>
      <c r="I67">
        <v>4.0446999999999997E-2</v>
      </c>
      <c r="J67">
        <v>0.90013600000000005</v>
      </c>
      <c r="K67">
        <v>9.1396870000000003</v>
      </c>
      <c r="L67">
        <v>0.98365800000000003</v>
      </c>
      <c r="M67">
        <v>8.5791999999999993E-2</v>
      </c>
      <c r="N67">
        <v>3.5622509999999998</v>
      </c>
      <c r="O67">
        <v>9.0050000000000009E-3</v>
      </c>
      <c r="P67">
        <v>2.2884999999999999E-2</v>
      </c>
      <c r="Q67">
        <v>1.025E-2</v>
      </c>
      <c r="R67">
        <v>6.1119E-2</v>
      </c>
      <c r="S67">
        <v>100.2611</v>
      </c>
      <c r="T67">
        <v>0.66438631351678856</v>
      </c>
      <c r="U67">
        <f t="shared" si="2"/>
        <v>4.2604340000000001</v>
      </c>
      <c r="W67">
        <v>10.735322450811921</v>
      </c>
      <c r="X67" t="s">
        <v>1614</v>
      </c>
      <c r="Z67">
        <f t="shared" ref="Z67:Z106" si="3">P67*10000</f>
        <v>228.85</v>
      </c>
    </row>
    <row r="68" spans="2:28" x14ac:dyDescent="0.2">
      <c r="B68" s="9" t="s">
        <v>571</v>
      </c>
      <c r="C68" t="s">
        <v>1614</v>
      </c>
      <c r="D68" t="s">
        <v>171</v>
      </c>
      <c r="E68">
        <v>3.029868</v>
      </c>
      <c r="F68">
        <v>4.6157659999999998</v>
      </c>
      <c r="G68">
        <v>20.97092</v>
      </c>
      <c r="H68">
        <v>55.068890000000003</v>
      </c>
      <c r="I68">
        <v>3.635E-2</v>
      </c>
      <c r="J68">
        <v>0.87547200000000003</v>
      </c>
      <c r="K68">
        <v>9.8338020000000004</v>
      </c>
      <c r="L68">
        <v>1.1820170000000001</v>
      </c>
      <c r="M68">
        <v>5.5177999999999998E-2</v>
      </c>
      <c r="N68">
        <v>4.3026780000000002</v>
      </c>
      <c r="O68">
        <v>1.8394000000000001E-2</v>
      </c>
      <c r="P68">
        <v>2.2339000000000001E-2</v>
      </c>
      <c r="Q68">
        <v>1.0479E-2</v>
      </c>
      <c r="R68">
        <v>0.125467</v>
      </c>
      <c r="S68">
        <v>100.1476</v>
      </c>
      <c r="T68">
        <v>0.65662809558806867</v>
      </c>
      <c r="U68">
        <f t="shared" si="2"/>
        <v>3.9053399999999998</v>
      </c>
      <c r="W68">
        <v>10.900258313976908</v>
      </c>
      <c r="X68" t="s">
        <v>1614</v>
      </c>
      <c r="Z68">
        <f t="shared" si="3"/>
        <v>223.39000000000001</v>
      </c>
    </row>
    <row r="69" spans="2:28" x14ac:dyDescent="0.2">
      <c r="B69" s="9" t="s">
        <v>572</v>
      </c>
      <c r="C69" t="s">
        <v>1614</v>
      </c>
      <c r="D69" t="s">
        <v>171</v>
      </c>
      <c r="E69">
        <v>3.4196749999999998</v>
      </c>
      <c r="F69">
        <v>4.157788</v>
      </c>
      <c r="G69">
        <v>19.831489999999999</v>
      </c>
      <c r="H69">
        <v>57.856920000000002</v>
      </c>
      <c r="I69">
        <v>5.1444999999999998E-2</v>
      </c>
      <c r="J69">
        <v>0.861263</v>
      </c>
      <c r="K69">
        <v>9.1644419999999993</v>
      </c>
      <c r="L69">
        <v>0.93999299999999997</v>
      </c>
      <c r="M69">
        <v>7.2169999999999998E-2</v>
      </c>
      <c r="N69">
        <v>3.2679469999999999</v>
      </c>
      <c r="O69">
        <v>6.6119999999999998E-3</v>
      </c>
      <c r="P69">
        <v>2.1249000000000001E-2</v>
      </c>
      <c r="Q69">
        <v>1.0217E-2</v>
      </c>
      <c r="R69">
        <v>5.4615999999999998E-2</v>
      </c>
      <c r="S69">
        <v>99.715819999999994</v>
      </c>
      <c r="T69">
        <v>0.69399972939134014</v>
      </c>
      <c r="U69">
        <f t="shared" si="2"/>
        <v>4.2809379999999999</v>
      </c>
      <c r="W69">
        <v>15.851734448733152</v>
      </c>
      <c r="X69" t="s">
        <v>1614</v>
      </c>
      <c r="Z69">
        <f t="shared" si="3"/>
        <v>212.49</v>
      </c>
    </row>
    <row r="70" spans="2:28" x14ac:dyDescent="0.2">
      <c r="B70" s="9" t="s">
        <v>573</v>
      </c>
      <c r="C70" t="s">
        <v>1614</v>
      </c>
      <c r="D70" t="s">
        <v>171</v>
      </c>
      <c r="E70">
        <v>3.1380849999999998</v>
      </c>
      <c r="F70">
        <v>3.8494120000000001</v>
      </c>
      <c r="G70">
        <v>20.370850000000001</v>
      </c>
      <c r="H70">
        <v>57.08135</v>
      </c>
      <c r="I70">
        <v>0.142682</v>
      </c>
      <c r="J70">
        <v>0.81585600000000003</v>
      </c>
      <c r="K70">
        <v>9.8024620000000002</v>
      </c>
      <c r="L70">
        <v>0.92596900000000004</v>
      </c>
      <c r="M70">
        <v>0.109983</v>
      </c>
      <c r="N70">
        <v>3.7802850000000001</v>
      </c>
      <c r="O70">
        <v>1.8721000000000002E-2</v>
      </c>
      <c r="P70">
        <v>2.1811000000000001E-2</v>
      </c>
      <c r="Q70">
        <v>1.4244E-2</v>
      </c>
      <c r="R70">
        <v>2.8142E-2</v>
      </c>
      <c r="S70">
        <v>100.09990000000001</v>
      </c>
      <c r="T70">
        <v>0.64478312176800268</v>
      </c>
      <c r="U70">
        <f t="shared" si="2"/>
        <v>3.9539409999999999</v>
      </c>
      <c r="W70">
        <v>15.87843813014474</v>
      </c>
      <c r="X70" t="s">
        <v>1614</v>
      </c>
      <c r="Z70">
        <f t="shared" si="3"/>
        <v>218.11</v>
      </c>
    </row>
    <row r="71" spans="2:28" x14ac:dyDescent="0.2">
      <c r="B71" s="9" t="s">
        <v>574</v>
      </c>
      <c r="C71" t="s">
        <v>1614</v>
      </c>
      <c r="D71" t="s">
        <v>171</v>
      </c>
      <c r="E71">
        <v>3.2539340000000001</v>
      </c>
      <c r="F71">
        <v>4.1315330000000001</v>
      </c>
      <c r="G71">
        <v>20.34986</v>
      </c>
      <c r="H71">
        <v>57.39705</v>
      </c>
      <c r="I71">
        <v>4.7731999999999997E-2</v>
      </c>
      <c r="J71">
        <v>0.90009600000000001</v>
      </c>
      <c r="K71">
        <v>9.4639889999999998</v>
      </c>
      <c r="L71">
        <v>0.94655299999999998</v>
      </c>
      <c r="M71">
        <v>5.8597000000000003E-2</v>
      </c>
      <c r="N71">
        <v>3.561814</v>
      </c>
      <c r="O71">
        <v>7.1580000000000003E-3</v>
      </c>
      <c r="P71">
        <v>2.1552999999999999E-2</v>
      </c>
      <c r="Q71">
        <v>4.0350000000000004E-3</v>
      </c>
      <c r="R71">
        <v>4.0556000000000002E-2</v>
      </c>
      <c r="S71">
        <v>100.1844</v>
      </c>
      <c r="T71">
        <v>0.67402406290617356</v>
      </c>
      <c r="U71">
        <f t="shared" si="2"/>
        <v>4.1540300000000006</v>
      </c>
      <c r="W71">
        <v>18.772796032066729</v>
      </c>
      <c r="X71" t="s">
        <v>1614</v>
      </c>
      <c r="Z71">
        <f t="shared" si="3"/>
        <v>215.53</v>
      </c>
    </row>
    <row r="72" spans="2:28" x14ac:dyDescent="0.2">
      <c r="B72" s="9" t="s">
        <v>575</v>
      </c>
      <c r="C72" t="s">
        <v>1614</v>
      </c>
      <c r="D72" t="s">
        <v>171</v>
      </c>
      <c r="E72">
        <v>3.1755119999999999</v>
      </c>
      <c r="F72">
        <v>3.8324389999999999</v>
      </c>
      <c r="G72">
        <v>19.084219999999998</v>
      </c>
      <c r="H72">
        <v>53.4589</v>
      </c>
      <c r="I72">
        <v>2.3E-5</v>
      </c>
      <c r="J72">
        <v>0.78092499999999998</v>
      </c>
      <c r="K72">
        <v>9.083774</v>
      </c>
      <c r="L72">
        <v>0.80079800000000001</v>
      </c>
      <c r="M72">
        <v>8.6652999999999994E-2</v>
      </c>
      <c r="N72">
        <v>3.5343049999999998</v>
      </c>
      <c r="O72">
        <v>1.7649999999999999E-2</v>
      </c>
      <c r="P72">
        <v>2.2010999999999999E-2</v>
      </c>
      <c r="Q72">
        <v>1.2999999999999999E-5</v>
      </c>
      <c r="R72">
        <v>2.2297999999999998E-2</v>
      </c>
      <c r="S72">
        <v>93.899519999999995</v>
      </c>
      <c r="T72">
        <v>0.65904661702717027</v>
      </c>
      <c r="U72">
        <f t="shared" si="2"/>
        <v>3.9564369999999998</v>
      </c>
      <c r="W72">
        <v>22.347835044357762</v>
      </c>
      <c r="X72" t="s">
        <v>1614</v>
      </c>
      <c r="Z72">
        <f t="shared" si="3"/>
        <v>220.10999999999999</v>
      </c>
      <c r="AB72">
        <f>14.6/22</f>
        <v>0.66363636363636358</v>
      </c>
    </row>
    <row r="73" spans="2:28" x14ac:dyDescent="0.2">
      <c r="B73" s="9" t="s">
        <v>576</v>
      </c>
      <c r="C73" t="s">
        <v>1614</v>
      </c>
      <c r="D73" t="s">
        <v>171</v>
      </c>
      <c r="E73">
        <v>3.5731510000000002</v>
      </c>
      <c r="F73">
        <v>2.9911129999999999</v>
      </c>
      <c r="G73">
        <v>19.411210000000001</v>
      </c>
      <c r="H73">
        <v>52.252009999999999</v>
      </c>
      <c r="I73">
        <v>9.1142000000000001E-2</v>
      </c>
      <c r="J73">
        <v>0.94423599999999996</v>
      </c>
      <c r="K73">
        <v>8.5964569999999991</v>
      </c>
      <c r="L73">
        <v>0.84024100000000002</v>
      </c>
      <c r="M73">
        <v>5.6082E-2</v>
      </c>
      <c r="N73">
        <v>3.0645389999999999</v>
      </c>
      <c r="O73">
        <v>1.5743E-2</v>
      </c>
      <c r="P73">
        <v>1.3268E-2</v>
      </c>
      <c r="Q73">
        <v>2.4083E-2</v>
      </c>
      <c r="R73">
        <v>6.0065E-2</v>
      </c>
      <c r="S73">
        <v>91.933329999999998</v>
      </c>
      <c r="T73">
        <v>0.63501959559452359</v>
      </c>
      <c r="U73">
        <f t="shared" si="2"/>
        <v>4.5173870000000003</v>
      </c>
      <c r="W73">
        <v>23.72033873570145</v>
      </c>
      <c r="X73" t="s">
        <v>1614</v>
      </c>
      <c r="Z73">
        <f t="shared" si="3"/>
        <v>132.68</v>
      </c>
      <c r="AB73">
        <f>0.4*-1.7874+15.357</f>
        <v>14.64204</v>
      </c>
    </row>
    <row r="74" spans="2:28" x14ac:dyDescent="0.2">
      <c r="B74" s="9" t="s">
        <v>577</v>
      </c>
      <c r="C74" t="s">
        <v>1614</v>
      </c>
      <c r="D74" t="s">
        <v>171</v>
      </c>
      <c r="E74">
        <v>3.4396179999999998</v>
      </c>
      <c r="F74">
        <v>4.018205</v>
      </c>
      <c r="G74">
        <v>21.114270000000001</v>
      </c>
      <c r="H74">
        <v>55.566299999999998</v>
      </c>
      <c r="I74">
        <v>5.4823999999999998E-2</v>
      </c>
      <c r="J74">
        <v>0.89851099999999995</v>
      </c>
      <c r="K74">
        <v>9.679665</v>
      </c>
      <c r="L74">
        <v>0.96169899999999997</v>
      </c>
      <c r="M74">
        <v>7.4159000000000003E-2</v>
      </c>
      <c r="N74">
        <v>3.8155929999999998</v>
      </c>
      <c r="O74">
        <v>9.2999999999999992E-3</v>
      </c>
      <c r="P74">
        <v>2.4133000000000002E-2</v>
      </c>
      <c r="Q74">
        <v>1.8817E-2</v>
      </c>
      <c r="R74">
        <v>7.8593999999999997E-2</v>
      </c>
      <c r="S74">
        <v>99.753680000000003</v>
      </c>
      <c r="T74">
        <v>0.65244486201197816</v>
      </c>
      <c r="U74">
        <f t="shared" si="2"/>
        <v>4.3381289999999995</v>
      </c>
      <c r="W74">
        <v>24.884014503848757</v>
      </c>
      <c r="X74" t="s">
        <v>1614</v>
      </c>
      <c r="Z74">
        <f t="shared" si="3"/>
        <v>241.33</v>
      </c>
    </row>
    <row r="75" spans="2:28" x14ac:dyDescent="0.2">
      <c r="B75" s="9" t="s">
        <v>578</v>
      </c>
      <c r="C75" t="s">
        <v>1614</v>
      </c>
      <c r="D75" t="s">
        <v>171</v>
      </c>
      <c r="E75">
        <v>3.4927760000000001</v>
      </c>
      <c r="F75">
        <v>4.1834819999999997</v>
      </c>
      <c r="G75">
        <v>21.316089999999999</v>
      </c>
      <c r="H75">
        <v>55.183309999999999</v>
      </c>
      <c r="I75">
        <v>4.3968E-2</v>
      </c>
      <c r="J75">
        <v>0.88839800000000002</v>
      </c>
      <c r="K75">
        <v>9.4657339999999994</v>
      </c>
      <c r="L75">
        <v>1.0823069999999999</v>
      </c>
      <c r="M75">
        <v>4.6421999999999998E-2</v>
      </c>
      <c r="N75">
        <v>3.8045810000000002</v>
      </c>
      <c r="O75">
        <v>3.4420000000000002E-3</v>
      </c>
      <c r="P75">
        <v>3.0700000000000002E-2</v>
      </c>
      <c r="Q75">
        <v>1.8779999999999999E-3</v>
      </c>
      <c r="R75">
        <v>3.7107000000000001E-2</v>
      </c>
      <c r="S75">
        <v>99.580209999999994</v>
      </c>
      <c r="T75">
        <v>0.66217507098496486</v>
      </c>
      <c r="U75">
        <f t="shared" si="2"/>
        <v>4.3811739999999997</v>
      </c>
      <c r="W75">
        <v>26.429302053211558</v>
      </c>
      <c r="X75" t="s">
        <v>1614</v>
      </c>
      <c r="Z75">
        <f t="shared" si="3"/>
        <v>307</v>
      </c>
    </row>
    <row r="76" spans="2:28" x14ac:dyDescent="0.2">
      <c r="B76" s="9" t="s">
        <v>579</v>
      </c>
      <c r="C76" t="s">
        <v>1614</v>
      </c>
      <c r="D76" t="s">
        <v>171</v>
      </c>
      <c r="E76">
        <v>3.2460209999999998</v>
      </c>
      <c r="F76">
        <v>4.1290459999999998</v>
      </c>
      <c r="G76">
        <v>21.293659999999999</v>
      </c>
      <c r="H76">
        <v>54.718710000000002</v>
      </c>
      <c r="I76">
        <v>2.3E-5</v>
      </c>
      <c r="J76">
        <v>0.88548000000000004</v>
      </c>
      <c r="K76">
        <v>10.272130000000001</v>
      </c>
      <c r="L76">
        <v>1.089996</v>
      </c>
      <c r="M76">
        <v>8.7570999999999996E-2</v>
      </c>
      <c r="N76">
        <v>3.6219009999999998</v>
      </c>
      <c r="O76">
        <v>5.2399999999999999E-3</v>
      </c>
      <c r="P76">
        <v>2.2970999999999998E-2</v>
      </c>
      <c r="Q76">
        <v>1.8760000000000001E-3</v>
      </c>
      <c r="R76">
        <v>2.9049999999999999E-2</v>
      </c>
      <c r="S76">
        <v>99.403679999999994</v>
      </c>
      <c r="T76">
        <v>0.67020474555186782</v>
      </c>
      <c r="U76">
        <f t="shared" si="2"/>
        <v>4.1315010000000001</v>
      </c>
      <c r="W76">
        <v>26.566081867642851</v>
      </c>
      <c r="X76" t="s">
        <v>1614</v>
      </c>
      <c r="Z76">
        <f t="shared" si="3"/>
        <v>229.70999999999998</v>
      </c>
    </row>
    <row r="77" spans="2:28" x14ac:dyDescent="0.2">
      <c r="B77" s="9" t="s">
        <v>580</v>
      </c>
      <c r="C77" t="s">
        <v>1614</v>
      </c>
      <c r="D77" t="s">
        <v>171</v>
      </c>
      <c r="E77">
        <v>3.1371820000000001</v>
      </c>
      <c r="F77">
        <v>4.1061920000000001</v>
      </c>
      <c r="G77">
        <v>20.40615</v>
      </c>
      <c r="H77">
        <v>54.091900000000003</v>
      </c>
      <c r="I77">
        <v>2.3E-5</v>
      </c>
      <c r="J77">
        <v>0.813079</v>
      </c>
      <c r="K77">
        <v>9.8877380000000006</v>
      </c>
      <c r="L77">
        <v>0.95285299999999995</v>
      </c>
      <c r="M77">
        <v>7.5107999999999994E-2</v>
      </c>
      <c r="N77">
        <v>3.9264640000000002</v>
      </c>
      <c r="O77">
        <v>1.6469000000000001E-2</v>
      </c>
      <c r="P77">
        <v>2.2296E-2</v>
      </c>
      <c r="Q77">
        <v>2.0449999999999999E-2</v>
      </c>
      <c r="R77">
        <v>1.2014E-2</v>
      </c>
      <c r="S77">
        <v>97.467929999999996</v>
      </c>
      <c r="T77">
        <v>0.65085983289887905</v>
      </c>
      <c r="U77">
        <f t="shared" si="2"/>
        <v>3.9502610000000002</v>
      </c>
      <c r="W77">
        <v>27.066154204783938</v>
      </c>
      <c r="X77" t="s">
        <v>1614</v>
      </c>
      <c r="Z77">
        <f t="shared" si="3"/>
        <v>222.96</v>
      </c>
    </row>
    <row r="78" spans="2:28" x14ac:dyDescent="0.2">
      <c r="B78" s="9" t="s">
        <v>581</v>
      </c>
      <c r="C78" t="s">
        <v>1614</v>
      </c>
      <c r="D78" t="s">
        <v>171</v>
      </c>
      <c r="E78">
        <v>3.51139</v>
      </c>
      <c r="F78">
        <v>4.0900100000000004</v>
      </c>
      <c r="G78">
        <v>21.348649999999999</v>
      </c>
      <c r="H78">
        <v>54.363860000000003</v>
      </c>
      <c r="I78">
        <v>4.3933E-2</v>
      </c>
      <c r="J78">
        <v>0.88233899999999998</v>
      </c>
      <c r="K78">
        <v>9.5867450000000005</v>
      </c>
      <c r="L78">
        <v>1.0048999999999999</v>
      </c>
      <c r="M78">
        <v>7.9515000000000002E-2</v>
      </c>
      <c r="N78">
        <v>3.8164570000000002</v>
      </c>
      <c r="O78">
        <v>1.6559999999999998E-2</v>
      </c>
      <c r="P78">
        <v>2.8457E-2</v>
      </c>
      <c r="Q78">
        <v>9.3340000000000003E-3</v>
      </c>
      <c r="R78">
        <v>5.1476000000000001E-2</v>
      </c>
      <c r="S78">
        <v>98.833629999999999</v>
      </c>
      <c r="T78">
        <v>0.65639914695508683</v>
      </c>
      <c r="U78">
        <f t="shared" si="2"/>
        <v>4.3937290000000004</v>
      </c>
      <c r="W78">
        <v>28.69523525496572</v>
      </c>
      <c r="X78" t="s">
        <v>1614</v>
      </c>
      <c r="Z78">
        <f t="shared" si="3"/>
        <v>284.57</v>
      </c>
    </row>
    <row r="79" spans="2:28" x14ac:dyDescent="0.2">
      <c r="B79" s="9" t="s">
        <v>582</v>
      </c>
      <c r="C79" t="s">
        <v>1614</v>
      </c>
      <c r="D79" t="s">
        <v>171</v>
      </c>
      <c r="E79">
        <v>3.4081830000000002</v>
      </c>
      <c r="F79">
        <v>3.9248810000000001</v>
      </c>
      <c r="G79">
        <v>20.973130000000001</v>
      </c>
      <c r="H79">
        <v>56.628590000000003</v>
      </c>
      <c r="I79">
        <v>2.606E-2</v>
      </c>
      <c r="J79">
        <v>0.83305399999999996</v>
      </c>
      <c r="K79">
        <v>10.123279999999999</v>
      </c>
      <c r="L79">
        <v>0.96733599999999997</v>
      </c>
      <c r="M79">
        <v>7.4317999999999995E-2</v>
      </c>
      <c r="N79">
        <v>3.7449150000000002</v>
      </c>
      <c r="O79">
        <v>1.0817999999999999E-2</v>
      </c>
      <c r="P79">
        <v>7.9340000000000001E-3</v>
      </c>
      <c r="Q79">
        <v>1.0938E-2</v>
      </c>
      <c r="R79">
        <v>3.0949000000000001E-2</v>
      </c>
      <c r="S79">
        <v>100.76439999999999</v>
      </c>
      <c r="T79">
        <v>0.65135513153284441</v>
      </c>
      <c r="U79">
        <f t="shared" si="2"/>
        <v>4.2412369999999999</v>
      </c>
      <c r="W79">
        <v>28.872712416647662</v>
      </c>
      <c r="X79" t="s">
        <v>1614</v>
      </c>
      <c r="Z79">
        <f t="shared" si="3"/>
        <v>79.34</v>
      </c>
    </row>
    <row r="80" spans="2:28" x14ac:dyDescent="0.2">
      <c r="B80" s="9" t="s">
        <v>583</v>
      </c>
      <c r="C80" t="s">
        <v>1614</v>
      </c>
      <c r="D80" t="s">
        <v>171</v>
      </c>
      <c r="E80">
        <v>3.0202979999999999</v>
      </c>
      <c r="F80">
        <v>4.0122900000000001</v>
      </c>
      <c r="G80">
        <v>18.807459999999999</v>
      </c>
      <c r="H80">
        <v>55.971269999999997</v>
      </c>
      <c r="I80">
        <v>3.2702000000000002E-2</v>
      </c>
      <c r="J80">
        <v>0.87487999999999999</v>
      </c>
      <c r="K80">
        <v>9.6019620000000003</v>
      </c>
      <c r="L80">
        <v>0.97601700000000002</v>
      </c>
      <c r="M80">
        <v>0.100245</v>
      </c>
      <c r="N80">
        <v>3.6175600000000001</v>
      </c>
      <c r="O80">
        <v>7.7710000000000001E-3</v>
      </c>
      <c r="P80">
        <v>1.7964999999999998E-2</v>
      </c>
      <c r="Q80">
        <v>5.62E-3</v>
      </c>
      <c r="R80">
        <v>4.8239999999999998E-2</v>
      </c>
      <c r="S80">
        <v>97.094279999999998</v>
      </c>
      <c r="T80">
        <v>0.6641015056326881</v>
      </c>
      <c r="U80">
        <f t="shared" si="2"/>
        <v>3.895178</v>
      </c>
      <c r="W80">
        <v>29.185405344044934</v>
      </c>
      <c r="X80" t="s">
        <v>1614</v>
      </c>
      <c r="Z80">
        <f t="shared" si="3"/>
        <v>179.64999999999998</v>
      </c>
    </row>
    <row r="81" spans="2:26" x14ac:dyDescent="0.2">
      <c r="B81" s="9" t="s">
        <v>583</v>
      </c>
      <c r="C81" t="s">
        <v>1614</v>
      </c>
      <c r="D81" t="s">
        <v>171</v>
      </c>
      <c r="E81">
        <v>3.4891239999999999</v>
      </c>
      <c r="F81">
        <v>4.1507009999999998</v>
      </c>
      <c r="G81">
        <v>19.99418</v>
      </c>
      <c r="H81">
        <v>56.653619999999997</v>
      </c>
      <c r="I81">
        <v>4.4009E-2</v>
      </c>
      <c r="J81">
        <v>0.90289200000000003</v>
      </c>
      <c r="K81">
        <v>9.4451269999999994</v>
      </c>
      <c r="L81">
        <v>0.96310399999999996</v>
      </c>
      <c r="M81">
        <v>8.4758E-2</v>
      </c>
      <c r="N81">
        <v>3.60473</v>
      </c>
      <c r="O81">
        <v>8.43E-3</v>
      </c>
      <c r="P81">
        <v>1.7134E-2</v>
      </c>
      <c r="Q81">
        <v>1.1833E-2</v>
      </c>
      <c r="R81">
        <v>2.8784000000000001E-2</v>
      </c>
      <c r="S81">
        <v>99.398409999999998</v>
      </c>
      <c r="T81">
        <v>0.67240751703319135</v>
      </c>
      <c r="U81">
        <f t="shared" si="2"/>
        <v>4.3920159999999999</v>
      </c>
      <c r="W81">
        <v>29.185405344044934</v>
      </c>
      <c r="X81" t="s">
        <v>1614</v>
      </c>
      <c r="Z81">
        <f t="shared" si="3"/>
        <v>171.34</v>
      </c>
    </row>
    <row r="82" spans="2:26" x14ac:dyDescent="0.2">
      <c r="B82" s="9" t="s">
        <v>583</v>
      </c>
      <c r="C82" t="s">
        <v>1614</v>
      </c>
      <c r="D82" t="s">
        <v>171</v>
      </c>
      <c r="E82">
        <v>3.3393980000000001</v>
      </c>
      <c r="F82">
        <v>4.2637720000000003</v>
      </c>
      <c r="G82">
        <v>20.725739999999998</v>
      </c>
      <c r="H82">
        <v>55.953620000000001</v>
      </c>
      <c r="I82">
        <v>6.6019999999999995E-2</v>
      </c>
      <c r="J82">
        <v>0.91834800000000005</v>
      </c>
      <c r="K82">
        <v>9.3152399999999993</v>
      </c>
      <c r="L82">
        <v>0.97418300000000002</v>
      </c>
      <c r="M82">
        <v>8.0834000000000003E-2</v>
      </c>
      <c r="N82">
        <v>3.6264569999999998</v>
      </c>
      <c r="O82">
        <v>6.4390000000000003E-3</v>
      </c>
      <c r="P82">
        <v>2.3938999999999998E-2</v>
      </c>
      <c r="Q82">
        <v>1.1838E-2</v>
      </c>
      <c r="R82">
        <v>2.5336000000000001E-2</v>
      </c>
      <c r="S82">
        <v>99.331159999999997</v>
      </c>
      <c r="T82">
        <v>0.6769875263101186</v>
      </c>
      <c r="U82">
        <f t="shared" si="2"/>
        <v>4.257746</v>
      </c>
      <c r="W82">
        <v>29.185405344044934</v>
      </c>
      <c r="X82" t="s">
        <v>1614</v>
      </c>
      <c r="Z82">
        <f t="shared" si="3"/>
        <v>239.39</v>
      </c>
    </row>
    <row r="83" spans="2:26" x14ac:dyDescent="0.2">
      <c r="B83" s="9" t="s">
        <v>583</v>
      </c>
      <c r="C83" t="s">
        <v>1614</v>
      </c>
      <c r="D83" t="s">
        <v>171</v>
      </c>
      <c r="E83">
        <v>3.2220339999999998</v>
      </c>
      <c r="F83">
        <v>4.1330679999999997</v>
      </c>
      <c r="G83">
        <v>21.056270000000001</v>
      </c>
      <c r="H83">
        <v>54.0379</v>
      </c>
      <c r="I83">
        <v>6.5142000000000005E-2</v>
      </c>
      <c r="J83">
        <v>0.92262599999999995</v>
      </c>
      <c r="K83">
        <v>9.1938040000000001</v>
      </c>
      <c r="L83">
        <v>0.96168900000000002</v>
      </c>
      <c r="M83">
        <v>8.9030999999999999E-2</v>
      </c>
      <c r="N83">
        <v>3.7314099999999999</v>
      </c>
      <c r="O83">
        <v>5.1380000000000002E-3</v>
      </c>
      <c r="P83">
        <v>2.1447000000000001E-2</v>
      </c>
      <c r="Q83">
        <v>1.2999999999999999E-5</v>
      </c>
      <c r="R83">
        <v>2.8334999999999999E-2</v>
      </c>
      <c r="S83">
        <v>97.467910000000003</v>
      </c>
      <c r="T83">
        <v>0.6638052358500951</v>
      </c>
      <c r="U83">
        <f t="shared" si="2"/>
        <v>4.14466</v>
      </c>
      <c r="W83">
        <v>29.185405344044934</v>
      </c>
      <c r="X83" t="s">
        <v>1614</v>
      </c>
      <c r="Z83">
        <f t="shared" si="3"/>
        <v>214.47</v>
      </c>
    </row>
    <row r="84" spans="2:26" x14ac:dyDescent="0.2">
      <c r="B84" s="9" t="s">
        <v>583</v>
      </c>
      <c r="C84" t="s">
        <v>1614</v>
      </c>
      <c r="D84" t="s">
        <v>171</v>
      </c>
      <c r="E84">
        <v>3.5443190000000002</v>
      </c>
      <c r="F84">
        <v>4.0577589999999999</v>
      </c>
      <c r="G84">
        <v>21.362590000000001</v>
      </c>
      <c r="H84">
        <v>50.553179999999998</v>
      </c>
      <c r="I84">
        <v>4.0237000000000002E-2</v>
      </c>
      <c r="J84">
        <v>0.93669199999999997</v>
      </c>
      <c r="K84">
        <v>9.0267660000000003</v>
      </c>
      <c r="L84">
        <v>0.96798300000000004</v>
      </c>
      <c r="M84">
        <v>4.1695000000000003E-2</v>
      </c>
      <c r="N84">
        <v>3.7727300000000001</v>
      </c>
      <c r="O84">
        <v>6.3039999999999997E-3</v>
      </c>
      <c r="P84">
        <v>5.2839999999999996E-3</v>
      </c>
      <c r="Q84">
        <v>9.4369999999999992E-3</v>
      </c>
      <c r="R84">
        <v>2.4895E-2</v>
      </c>
      <c r="S84">
        <v>94.349879999999999</v>
      </c>
      <c r="T84">
        <v>0.65721236466684563</v>
      </c>
      <c r="U84">
        <f t="shared" si="2"/>
        <v>4.4810110000000005</v>
      </c>
      <c r="W84">
        <v>29.185405344044934</v>
      </c>
      <c r="X84" t="s">
        <v>1614</v>
      </c>
      <c r="Z84">
        <f t="shared" si="3"/>
        <v>52.839999999999996</v>
      </c>
    </row>
    <row r="85" spans="2:26" x14ac:dyDescent="0.2">
      <c r="B85" s="9" t="s">
        <v>584</v>
      </c>
      <c r="C85" t="s">
        <v>1614</v>
      </c>
      <c r="D85" t="s">
        <v>171</v>
      </c>
      <c r="E85">
        <v>3.5105780000000002</v>
      </c>
      <c r="F85">
        <v>4.2258149999999999</v>
      </c>
      <c r="G85">
        <v>20.661639999999998</v>
      </c>
      <c r="H85">
        <v>57.042769999999997</v>
      </c>
      <c r="I85">
        <v>1.3141999999999999E-2</v>
      </c>
      <c r="J85">
        <v>0.91225800000000001</v>
      </c>
      <c r="K85">
        <v>9.1692730000000005</v>
      </c>
      <c r="L85">
        <v>0.96615099999999998</v>
      </c>
      <c r="M85">
        <v>6.0040999999999997E-2</v>
      </c>
      <c r="N85">
        <v>3.752427</v>
      </c>
      <c r="O85">
        <v>1.6414000000000002E-2</v>
      </c>
      <c r="P85">
        <v>1.0580000000000001E-2</v>
      </c>
      <c r="Q85">
        <v>2.6150000000000001E-3</v>
      </c>
      <c r="R85">
        <v>4.1191999999999999E-2</v>
      </c>
      <c r="S85">
        <v>100.3849</v>
      </c>
      <c r="T85">
        <v>0.66749425353988878</v>
      </c>
      <c r="U85">
        <f t="shared" si="2"/>
        <v>4.4228360000000002</v>
      </c>
      <c r="W85">
        <v>30.559901324985749</v>
      </c>
      <c r="X85" t="s">
        <v>1614</v>
      </c>
      <c r="Z85">
        <f t="shared" si="3"/>
        <v>105.80000000000001</v>
      </c>
    </row>
    <row r="86" spans="2:26" x14ac:dyDescent="0.2">
      <c r="B86" s="9" t="s">
        <v>585</v>
      </c>
      <c r="C86" t="s">
        <v>1614</v>
      </c>
      <c r="D86" t="s">
        <v>171</v>
      </c>
      <c r="E86">
        <v>3.229876</v>
      </c>
      <c r="F86">
        <v>4.3503790000000002</v>
      </c>
      <c r="G86">
        <v>20.7516</v>
      </c>
      <c r="H86">
        <v>56.081189999999999</v>
      </c>
      <c r="I86">
        <v>2.3E-5</v>
      </c>
      <c r="J86">
        <v>0.91042299999999998</v>
      </c>
      <c r="K86">
        <v>9.6257730000000006</v>
      </c>
      <c r="L86">
        <v>0.96186000000000005</v>
      </c>
      <c r="M86">
        <v>9.4071000000000002E-2</v>
      </c>
      <c r="N86">
        <v>3.6967949999999998</v>
      </c>
      <c r="O86">
        <v>1.9189000000000001E-2</v>
      </c>
      <c r="P86">
        <v>2.8027E-2</v>
      </c>
      <c r="Q86">
        <v>1.2197E-2</v>
      </c>
      <c r="R86">
        <v>2.2714999999999999E-2</v>
      </c>
      <c r="S86">
        <v>99.784109999999998</v>
      </c>
      <c r="T86">
        <v>0.67718404817215072</v>
      </c>
      <c r="U86">
        <f t="shared" si="2"/>
        <v>4.1402989999999997</v>
      </c>
      <c r="W86">
        <v>31.840513697492451</v>
      </c>
      <c r="X86" t="s">
        <v>1614</v>
      </c>
      <c r="Z86">
        <f t="shared" si="3"/>
        <v>280.27</v>
      </c>
    </row>
    <row r="87" spans="2:26" x14ac:dyDescent="0.2">
      <c r="B87" s="9" t="s">
        <v>586</v>
      </c>
      <c r="C87" t="s">
        <v>1614</v>
      </c>
      <c r="D87" t="s">
        <v>171</v>
      </c>
      <c r="E87">
        <v>3.6909149999999999</v>
      </c>
      <c r="F87">
        <v>3.7215600000000002</v>
      </c>
      <c r="G87">
        <v>20.017040000000001</v>
      </c>
      <c r="H87">
        <v>57.477699999999999</v>
      </c>
      <c r="I87">
        <v>2.3E-5</v>
      </c>
      <c r="J87">
        <v>1.0373760000000001</v>
      </c>
      <c r="K87">
        <v>8.5931569999999997</v>
      </c>
      <c r="L87">
        <v>0.95167400000000002</v>
      </c>
      <c r="M87">
        <v>8.6545999999999998E-2</v>
      </c>
      <c r="N87">
        <v>3.2048670000000001</v>
      </c>
      <c r="O87">
        <v>1.2543E-2</v>
      </c>
      <c r="P87">
        <v>9.1800000000000007E-3</v>
      </c>
      <c r="Q87">
        <v>2.1527000000000001E-2</v>
      </c>
      <c r="R87">
        <v>2.0465000000000001E-2</v>
      </c>
      <c r="S87">
        <v>98.844549999999998</v>
      </c>
      <c r="T87">
        <v>0.67426441717707475</v>
      </c>
      <c r="U87">
        <f t="shared" si="2"/>
        <v>4.7282910000000005</v>
      </c>
      <c r="W87">
        <v>32.168957351395569</v>
      </c>
      <c r="X87" t="s">
        <v>1614</v>
      </c>
      <c r="Z87">
        <f t="shared" si="3"/>
        <v>91.800000000000011</v>
      </c>
    </row>
    <row r="88" spans="2:26" x14ac:dyDescent="0.2">
      <c r="B88" s="9" t="s">
        <v>587</v>
      </c>
      <c r="C88" t="s">
        <v>1614</v>
      </c>
      <c r="D88" t="s">
        <v>171</v>
      </c>
      <c r="E88">
        <v>3.6566930000000002</v>
      </c>
      <c r="F88">
        <v>3.954555</v>
      </c>
      <c r="G88">
        <v>20.318629999999999</v>
      </c>
      <c r="H88">
        <v>58.372439999999997</v>
      </c>
      <c r="I88">
        <v>2.3E-5</v>
      </c>
      <c r="J88">
        <v>0.85092400000000001</v>
      </c>
      <c r="K88">
        <v>9.1746739999999996</v>
      </c>
      <c r="L88">
        <v>0.992815</v>
      </c>
      <c r="M88">
        <v>5.2571E-2</v>
      </c>
      <c r="N88">
        <v>3.3521160000000001</v>
      </c>
      <c r="O88">
        <v>8.12E-4</v>
      </c>
      <c r="P88">
        <v>0.02</v>
      </c>
      <c r="Q88">
        <v>1.5412E-2</v>
      </c>
      <c r="R88">
        <v>3.9237000000000001E-2</v>
      </c>
      <c r="S88">
        <v>100.8009</v>
      </c>
      <c r="T88">
        <v>0.67772588720030225</v>
      </c>
      <c r="U88">
        <f t="shared" si="2"/>
        <v>4.5076169999999998</v>
      </c>
      <c r="W88">
        <v>33.535562175037235</v>
      </c>
      <c r="X88" t="s">
        <v>1614</v>
      </c>
      <c r="Z88">
        <f t="shared" si="3"/>
        <v>200</v>
      </c>
    </row>
    <row r="89" spans="2:26" x14ac:dyDescent="0.2">
      <c r="B89" s="9" t="s">
        <v>588</v>
      </c>
      <c r="C89" t="s">
        <v>1614</v>
      </c>
      <c r="D89" t="s">
        <v>171</v>
      </c>
      <c r="E89">
        <v>3.5753629999999998</v>
      </c>
      <c r="F89">
        <v>3.987311</v>
      </c>
      <c r="G89">
        <v>19.039000000000001</v>
      </c>
      <c r="H89">
        <v>56.64875</v>
      </c>
      <c r="I89">
        <v>3.9337999999999998E-2</v>
      </c>
      <c r="J89">
        <v>0.88024999999999998</v>
      </c>
      <c r="K89">
        <v>8.7281180000000003</v>
      </c>
      <c r="L89">
        <v>0.88103799999999999</v>
      </c>
      <c r="M89">
        <v>6.5412999999999999E-2</v>
      </c>
      <c r="N89">
        <v>3.1416629999999999</v>
      </c>
      <c r="O89">
        <v>9.3970000000000008E-3</v>
      </c>
      <c r="P89">
        <v>1.7957999999999998E-2</v>
      </c>
      <c r="Q89">
        <v>1.2999999999999999E-5</v>
      </c>
      <c r="R89">
        <v>1.4905E-2</v>
      </c>
      <c r="S89">
        <v>97.028530000000003</v>
      </c>
      <c r="T89">
        <v>0.69347784676406399</v>
      </c>
      <c r="U89">
        <f t="shared" si="2"/>
        <v>4.4556129999999996</v>
      </c>
      <c r="W89">
        <v>34.494991589953429</v>
      </c>
      <c r="X89" t="s">
        <v>1614</v>
      </c>
      <c r="Z89">
        <f t="shared" si="3"/>
        <v>179.57999999999998</v>
      </c>
    </row>
    <row r="90" spans="2:26" x14ac:dyDescent="0.2">
      <c r="B90" s="9" t="s">
        <v>589</v>
      </c>
      <c r="C90" t="s">
        <v>1614</v>
      </c>
      <c r="D90" t="s">
        <v>171</v>
      </c>
      <c r="E90">
        <v>3.6953230000000001</v>
      </c>
      <c r="F90">
        <v>3.8998400000000002</v>
      </c>
      <c r="G90">
        <v>19.85162</v>
      </c>
      <c r="H90">
        <v>58.789369999999998</v>
      </c>
      <c r="I90">
        <v>5.9577999999999999E-2</v>
      </c>
      <c r="J90">
        <v>0.89761599999999997</v>
      </c>
      <c r="K90">
        <v>8.2913680000000003</v>
      </c>
      <c r="L90">
        <v>0.88861699999999999</v>
      </c>
      <c r="M90">
        <v>4.3041999999999997E-2</v>
      </c>
      <c r="N90">
        <v>3.1300430000000001</v>
      </c>
      <c r="O90">
        <v>7.4320000000000002E-3</v>
      </c>
      <c r="P90">
        <v>2.4798000000000001E-2</v>
      </c>
      <c r="Q90">
        <v>6.8329999999999997E-3</v>
      </c>
      <c r="R90">
        <v>2.8126000000000002E-2</v>
      </c>
      <c r="S90">
        <v>99.613609999999994</v>
      </c>
      <c r="T90">
        <v>0.68953648834037706</v>
      </c>
      <c r="U90">
        <f t="shared" si="2"/>
        <v>4.5929390000000003</v>
      </c>
      <c r="W90">
        <v>34.503686304422217</v>
      </c>
      <c r="X90" t="s">
        <v>1614</v>
      </c>
      <c r="Z90">
        <f t="shared" si="3"/>
        <v>247.98000000000002</v>
      </c>
    </row>
    <row r="91" spans="2:26" x14ac:dyDescent="0.2">
      <c r="B91" s="9" t="s">
        <v>590</v>
      </c>
      <c r="C91" t="s">
        <v>1614</v>
      </c>
      <c r="D91" t="s">
        <v>171</v>
      </c>
      <c r="E91">
        <v>3.7764690000000001</v>
      </c>
      <c r="F91">
        <v>3.9001290000000002</v>
      </c>
      <c r="G91">
        <v>19.675789999999999</v>
      </c>
      <c r="H91">
        <v>58.419490000000003</v>
      </c>
      <c r="I91">
        <v>4.4202999999999999E-2</v>
      </c>
      <c r="J91">
        <v>0.89751099999999995</v>
      </c>
      <c r="K91">
        <v>8.4420819999999992</v>
      </c>
      <c r="L91">
        <v>0.89219000000000004</v>
      </c>
      <c r="M91">
        <v>6.3219999999999998E-2</v>
      </c>
      <c r="N91">
        <v>3.1383670000000001</v>
      </c>
      <c r="O91">
        <v>2.7299999999999998E-3</v>
      </c>
      <c r="P91">
        <v>5.6309999999999997E-3</v>
      </c>
      <c r="Q91">
        <v>7.051E-3</v>
      </c>
      <c r="R91">
        <v>5.1020000000000003E-2</v>
      </c>
      <c r="S91">
        <v>99.315889999999996</v>
      </c>
      <c r="T91">
        <v>0.68898332167376752</v>
      </c>
      <c r="U91">
        <f t="shared" si="2"/>
        <v>4.6739800000000002</v>
      </c>
      <c r="W91">
        <v>34.613341934977399</v>
      </c>
      <c r="X91" t="s">
        <v>1614</v>
      </c>
      <c r="Z91">
        <f t="shared" si="3"/>
        <v>56.309999999999995</v>
      </c>
    </row>
    <row r="92" spans="2:26" x14ac:dyDescent="0.2">
      <c r="Z92">
        <f t="shared" si="3"/>
        <v>0</v>
      </c>
    </row>
    <row r="93" spans="2:26" x14ac:dyDescent="0.2">
      <c r="D93" s="9" t="s">
        <v>1672</v>
      </c>
      <c r="Z93">
        <f t="shared" si="3"/>
        <v>0</v>
      </c>
    </row>
    <row r="94" spans="2:26" x14ac:dyDescent="0.2">
      <c r="B94" s="9" t="s">
        <v>1673</v>
      </c>
      <c r="C94" s="9"/>
      <c r="D94" s="9">
        <v>4</v>
      </c>
      <c r="E94" s="10">
        <f>AVERAGE(E38:E41)</f>
        <v>2.88125725</v>
      </c>
      <c r="F94" s="10">
        <f t="shared" ref="F94:U94" si="4">AVERAGE(F38:F41)</f>
        <v>3.47222075</v>
      </c>
      <c r="G94" s="10">
        <f t="shared" si="4"/>
        <v>20.208415000000002</v>
      </c>
      <c r="H94" s="10">
        <f t="shared" si="4"/>
        <v>56.328037500000001</v>
      </c>
      <c r="I94" s="10">
        <f t="shared" si="4"/>
        <v>0.160105</v>
      </c>
      <c r="J94" s="10">
        <f t="shared" si="4"/>
        <v>1.5842194999999999</v>
      </c>
      <c r="K94" s="10">
        <f t="shared" si="4"/>
        <v>7.9434592500000001</v>
      </c>
      <c r="L94" s="10">
        <f t="shared" si="4"/>
        <v>1.5856602500000001</v>
      </c>
      <c r="M94" s="10">
        <f t="shared" si="4"/>
        <v>7.4230999999999991E-2</v>
      </c>
      <c r="N94" s="10">
        <f t="shared" si="4"/>
        <v>3.4173407500000001</v>
      </c>
      <c r="O94" s="10"/>
      <c r="P94" s="10"/>
      <c r="Q94" s="10">
        <f t="shared" si="4"/>
        <v>1.0000750000000001E-2</v>
      </c>
      <c r="R94" s="10"/>
      <c r="S94" s="10">
        <f t="shared" si="4"/>
        <v>97.907194999999987</v>
      </c>
      <c r="T94" s="10">
        <f t="shared" si="4"/>
        <v>0.64451050711692726</v>
      </c>
      <c r="U94" s="10">
        <f t="shared" si="4"/>
        <v>4.4654767500000005</v>
      </c>
      <c r="Z94">
        <f t="shared" si="3"/>
        <v>0</v>
      </c>
    </row>
    <row r="95" spans="2:26" x14ac:dyDescent="0.2">
      <c r="B95" s="9" t="s">
        <v>1668</v>
      </c>
      <c r="C95" s="9"/>
      <c r="E95" s="10">
        <f>STDEV(E38:E41)</f>
        <v>0.18639044786393075</v>
      </c>
      <c r="F95" s="10">
        <f t="shared" ref="F95:U95" si="5">STDEV(F38:F41)</f>
        <v>7.3980015203994984E-2</v>
      </c>
      <c r="G95" s="10">
        <f t="shared" si="5"/>
        <v>0.30111863226974245</v>
      </c>
      <c r="H95" s="10">
        <f t="shared" si="5"/>
        <v>0.45165200655482524</v>
      </c>
      <c r="I95" s="10">
        <f t="shared" si="5"/>
        <v>1.6020067353166776E-2</v>
      </c>
      <c r="J95" s="10">
        <f t="shared" si="5"/>
        <v>1.8264836480698845E-2</v>
      </c>
      <c r="K95" s="10">
        <f t="shared" si="5"/>
        <v>9.2677933142595106E-2</v>
      </c>
      <c r="L95" s="10">
        <f t="shared" si="5"/>
        <v>2.9421168879736923E-2</v>
      </c>
      <c r="M95" s="10">
        <f t="shared" si="5"/>
        <v>1.2579868812246611E-2</v>
      </c>
      <c r="N95" s="10">
        <f t="shared" si="5"/>
        <v>0.21084009196762535</v>
      </c>
      <c r="O95" s="10"/>
      <c r="P95" s="10"/>
      <c r="Q95" s="10">
        <f t="shared" si="5"/>
        <v>7.6552774552374409E-3</v>
      </c>
      <c r="R95" s="10"/>
      <c r="S95" s="10">
        <f t="shared" si="5"/>
        <v>0.13713991748089049</v>
      </c>
      <c r="T95" s="10">
        <f t="shared" si="5"/>
        <v>1.1116604096456472E-2</v>
      </c>
      <c r="U95" s="10">
        <f t="shared" si="5"/>
        <v>0.1810665097275492</v>
      </c>
      <c r="Z95">
        <f t="shared" si="3"/>
        <v>0</v>
      </c>
    </row>
    <row r="97" spans="1:26" x14ac:dyDescent="0.2">
      <c r="B97" s="9" t="s">
        <v>1674</v>
      </c>
      <c r="C97" s="9"/>
      <c r="D97" s="9">
        <f>COUNT(E66:E91)</f>
        <v>26</v>
      </c>
      <c r="E97" s="10">
        <f>AVERAGE(E66:E91)</f>
        <v>3.3997376538461546</v>
      </c>
      <c r="F97" s="10">
        <f t="shared" ref="F97:U97" si="6">AVERAGE(F66:F91)</f>
        <v>4.0323545000000003</v>
      </c>
      <c r="G97" s="10">
        <f t="shared" si="6"/>
        <v>20.339083076923075</v>
      </c>
      <c r="H97" s="10">
        <f t="shared" si="6"/>
        <v>55.95935384615386</v>
      </c>
      <c r="I97" s="10">
        <f t="shared" si="6"/>
        <v>3.8799423076923072E-2</v>
      </c>
      <c r="J97" s="10">
        <f t="shared" si="6"/>
        <v>0.89337800000000001</v>
      </c>
      <c r="K97" s="10">
        <f t="shared" si="6"/>
        <v>9.2878950769230784</v>
      </c>
      <c r="L97" s="10">
        <f t="shared" si="6"/>
        <v>0.96800173076923079</v>
      </c>
      <c r="M97" s="10">
        <f t="shared" si="6"/>
        <v>7.2442307692307695E-2</v>
      </c>
      <c r="N97" s="10">
        <f>AVERAGE(N66:N91)</f>
        <v>3.5932690769230762</v>
      </c>
      <c r="O97" s="10">
        <f t="shared" si="6"/>
        <v>1.0253269230769231E-2</v>
      </c>
      <c r="P97" s="10">
        <f t="shared" si="6"/>
        <v>1.9687576923076929E-2</v>
      </c>
      <c r="Q97" s="10">
        <f t="shared" si="6"/>
        <v>9.4315769230769245E-3</v>
      </c>
      <c r="R97" s="10">
        <f t="shared" si="6"/>
        <v>3.9658269230769219E-2</v>
      </c>
      <c r="S97" s="10">
        <f t="shared" si="6"/>
        <v>98.663344615384617</v>
      </c>
      <c r="T97" s="10">
        <f t="shared" si="6"/>
        <v>0.6667187197929495</v>
      </c>
      <c r="U97" s="10">
        <f t="shared" si="6"/>
        <v>4.2931156538461535</v>
      </c>
      <c r="Z97">
        <f t="shared" si="3"/>
        <v>196.87576923076929</v>
      </c>
    </row>
    <row r="98" spans="1:26" x14ac:dyDescent="0.2">
      <c r="B98" s="9" t="s">
        <v>1668</v>
      </c>
      <c r="C98" s="9"/>
      <c r="E98" s="10">
        <f>STDEV(E66:E91)</f>
        <v>0.20858025082733839</v>
      </c>
      <c r="F98" s="10">
        <f t="shared" ref="F98:U98" si="7">STDEV(F66:F91)</f>
        <v>0.28047373209871179</v>
      </c>
      <c r="G98" s="10">
        <f t="shared" si="7"/>
        <v>0.75766198574704402</v>
      </c>
      <c r="H98" s="10">
        <f t="shared" si="7"/>
        <v>2.0070541376297291</v>
      </c>
      <c r="I98" s="10">
        <f t="shared" si="7"/>
        <v>3.2290035780931647E-2</v>
      </c>
      <c r="J98" s="10">
        <f t="shared" si="7"/>
        <v>5.4088573040892853E-2</v>
      </c>
      <c r="K98" s="10">
        <f t="shared" si="7"/>
        <v>0.51218075565861909</v>
      </c>
      <c r="L98" s="10">
        <f t="shared" si="7"/>
        <v>8.1110308643258258E-2</v>
      </c>
      <c r="M98" s="10">
        <f t="shared" si="7"/>
        <v>1.7988144459658347E-2</v>
      </c>
      <c r="N98" s="10">
        <f t="shared" si="7"/>
        <v>0.29654078929792083</v>
      </c>
      <c r="O98" s="10">
        <f t="shared" si="7"/>
        <v>5.4536551820421643E-3</v>
      </c>
      <c r="P98" s="10">
        <f>STDEV(P66:P91)</f>
        <v>7.0722435318536486E-3</v>
      </c>
      <c r="Q98" s="10">
        <f t="shared" si="7"/>
        <v>6.8212554103952248E-3</v>
      </c>
      <c r="R98" s="10">
        <f t="shared" si="7"/>
        <v>2.3634618545781871E-2</v>
      </c>
      <c r="S98" s="10">
        <f t="shared" si="7"/>
        <v>2.2293369949457724</v>
      </c>
      <c r="T98" s="10">
        <f t="shared" si="7"/>
        <v>1.4949561883004305E-2</v>
      </c>
      <c r="U98" s="10">
        <f t="shared" si="7"/>
        <v>0.2373890257463378</v>
      </c>
      <c r="Z98">
        <f t="shared" si="3"/>
        <v>70.722435318536483</v>
      </c>
    </row>
    <row r="99" spans="1:26" x14ac:dyDescent="0.2">
      <c r="A99" t="s">
        <v>1858</v>
      </c>
      <c r="P99">
        <f>P98/(SQRT(COUNT(P66:P91)))</f>
        <v>1.3869810682231583E-3</v>
      </c>
      <c r="Z99">
        <f t="shared" si="3"/>
        <v>13.869810682231583</v>
      </c>
    </row>
    <row r="100" spans="1:26" x14ac:dyDescent="0.2">
      <c r="B100" s="9" t="s">
        <v>1675</v>
      </c>
      <c r="C100" s="9"/>
      <c r="D100">
        <v>2</v>
      </c>
      <c r="E100" s="10">
        <f>AVERAGE(E32:E35)</f>
        <v>5.227754</v>
      </c>
      <c r="F100" s="10">
        <f t="shared" ref="F100:U100" si="8">AVERAGE(F32:F35)</f>
        <v>4.4172872500000002</v>
      </c>
      <c r="G100" s="10">
        <f t="shared" si="8"/>
        <v>22.985097499999998</v>
      </c>
      <c r="H100" s="10">
        <f t="shared" si="8"/>
        <v>52.170692500000001</v>
      </c>
      <c r="I100" s="10">
        <f t="shared" si="8"/>
        <v>7.4844999999999998E-3</v>
      </c>
      <c r="J100" s="10">
        <f t="shared" si="8"/>
        <v>0.35900925</v>
      </c>
      <c r="K100" s="10">
        <f t="shared" si="8"/>
        <v>10.270965</v>
      </c>
      <c r="L100" s="10">
        <f t="shared" si="8"/>
        <v>0.16167899999999999</v>
      </c>
      <c r="M100" s="10">
        <f t="shared" si="8"/>
        <v>7.341375E-2</v>
      </c>
      <c r="N100" s="10">
        <f t="shared" si="8"/>
        <v>3.5203590000000005</v>
      </c>
      <c r="O100" s="10">
        <f t="shared" si="8"/>
        <v>6.1457500000000002E-3</v>
      </c>
      <c r="P100" s="10">
        <f t="shared" si="8"/>
        <v>5.9204999999999995E-3</v>
      </c>
      <c r="Q100" s="10"/>
      <c r="R100" s="10"/>
      <c r="S100" s="10">
        <f t="shared" si="8"/>
        <v>99.205802500000004</v>
      </c>
      <c r="T100" s="10">
        <f t="shared" si="8"/>
        <v>0.69107670873896343</v>
      </c>
      <c r="U100" s="10">
        <f t="shared" si="8"/>
        <v>5.5867632499999997</v>
      </c>
      <c r="Z100">
        <f t="shared" si="3"/>
        <v>59.204999999999998</v>
      </c>
    </row>
    <row r="101" spans="1:26" x14ac:dyDescent="0.2">
      <c r="B101" s="9" t="s">
        <v>1668</v>
      </c>
      <c r="C101" s="9"/>
      <c r="E101" s="10">
        <f>STDEV(E32:E35)</f>
        <v>0.13877685872892023</v>
      </c>
      <c r="F101" s="10">
        <f t="shared" ref="F101:U101" si="9">STDEV(F32:F35)</f>
        <v>7.1548967275915601E-2</v>
      </c>
      <c r="G101" s="10">
        <f t="shared" si="9"/>
        <v>0.19861671151156174</v>
      </c>
      <c r="H101" s="10">
        <f t="shared" si="9"/>
        <v>0.14561419170190754</v>
      </c>
      <c r="I101" s="10">
        <f t="shared" si="9"/>
        <v>6.5863765708721314E-3</v>
      </c>
      <c r="J101" s="10">
        <f t="shared" si="9"/>
        <v>1.3379474264085763E-2</v>
      </c>
      <c r="K101" s="10">
        <f t="shared" si="9"/>
        <v>0.17341617773437357</v>
      </c>
      <c r="L101" s="10">
        <f t="shared" si="9"/>
        <v>1.6166979598345919E-2</v>
      </c>
      <c r="M101" s="10">
        <f t="shared" si="9"/>
        <v>1.6579923368841797E-2</v>
      </c>
      <c r="N101" s="10">
        <f t="shared" si="9"/>
        <v>9.0297501663482882E-2</v>
      </c>
      <c r="O101" s="10">
        <f t="shared" si="9"/>
        <v>3.5371781007841074E-3</v>
      </c>
      <c r="P101" s="10">
        <f t="shared" si="9"/>
        <v>2.1042746176929156E-3</v>
      </c>
      <c r="Q101" s="10"/>
      <c r="R101" s="10"/>
      <c r="S101" s="10">
        <f t="shared" si="9"/>
        <v>8.1244020241492756E-2</v>
      </c>
      <c r="T101" s="10">
        <f t="shared" si="9"/>
        <v>2.2351480062028062E-3</v>
      </c>
      <c r="U101" s="10">
        <f t="shared" si="9"/>
        <v>0.1464096858689683</v>
      </c>
      <c r="Z101">
        <f t="shared" si="3"/>
        <v>21.042746176929157</v>
      </c>
    </row>
    <row r="102" spans="1:26" x14ac:dyDescent="0.2">
      <c r="Z102">
        <f t="shared" si="3"/>
        <v>0</v>
      </c>
    </row>
    <row r="103" spans="1:26" x14ac:dyDescent="0.2">
      <c r="B103" s="9" t="s">
        <v>1676</v>
      </c>
      <c r="C103" s="9"/>
      <c r="D103">
        <v>8</v>
      </c>
      <c r="E103" s="10">
        <f>AVERAGE(E6:E8,E10:E31,E36)</f>
        <v>4.4829411538461539</v>
      </c>
      <c r="F103" s="10">
        <f t="shared" ref="F103:U103" si="10">AVERAGE(F6:F8,F10:F31,F36)</f>
        <v>4.5042255384615393</v>
      </c>
      <c r="G103" s="10">
        <f t="shared" si="10"/>
        <v>16.584612307692307</v>
      </c>
      <c r="H103" s="10">
        <f t="shared" si="10"/>
        <v>44.146698846153861</v>
      </c>
      <c r="I103" s="10">
        <f t="shared" si="10"/>
        <v>0.68279011538461531</v>
      </c>
      <c r="J103" s="10">
        <f t="shared" si="10"/>
        <v>2.151098576923077</v>
      </c>
      <c r="K103" s="10">
        <f t="shared" si="10"/>
        <v>10.044174923076923</v>
      </c>
      <c r="L103" s="10">
        <f t="shared" si="10"/>
        <v>2.9752374999999995</v>
      </c>
      <c r="M103" s="10">
        <f t="shared" si="10"/>
        <v>0.14797669230769234</v>
      </c>
      <c r="N103" s="10">
        <f t="shared" si="10"/>
        <v>10.516050961538461</v>
      </c>
      <c r="O103" s="10">
        <f t="shared" si="10"/>
        <v>0.22505961538461541</v>
      </c>
      <c r="P103" s="10">
        <f t="shared" si="10"/>
        <v>5.5500269230769235E-2</v>
      </c>
      <c r="Q103" s="10"/>
      <c r="R103" s="10"/>
      <c r="S103" s="10">
        <f t="shared" si="10"/>
        <v>96.517532692307668</v>
      </c>
      <c r="T103" s="10">
        <f t="shared" si="10"/>
        <v>0.43108560052546374</v>
      </c>
      <c r="U103" s="10">
        <f t="shared" si="10"/>
        <v>6.6340397307692314</v>
      </c>
      <c r="Z103">
        <f t="shared" si="3"/>
        <v>555.00269230769231</v>
      </c>
    </row>
    <row r="104" spans="1:26" x14ac:dyDescent="0.2">
      <c r="B104" s="9" t="s">
        <v>1668</v>
      </c>
      <c r="C104" s="9"/>
      <c r="E104" s="10">
        <f>STDEV(E6:E8,E10:E31,E36)</f>
        <v>0.40068857785813577</v>
      </c>
      <c r="F104" s="10">
        <f t="shared" ref="F104:U104" si="11">STDEV(F6:F8,F10:F31,F36)</f>
        <v>0.84367979849396069</v>
      </c>
      <c r="G104" s="10">
        <f t="shared" si="11"/>
        <v>0.82124455863187396</v>
      </c>
      <c r="H104" s="10">
        <f t="shared" si="11"/>
        <v>2.2038243889336138</v>
      </c>
      <c r="I104" s="10">
        <f t="shared" si="11"/>
        <v>0.11443748705780872</v>
      </c>
      <c r="J104" s="10">
        <f t="shared" si="11"/>
        <v>0.59875225772742879</v>
      </c>
      <c r="K104" s="10">
        <f t="shared" si="11"/>
        <v>1.3865009328856506</v>
      </c>
      <c r="L104" s="10">
        <f t="shared" si="11"/>
        <v>0.2321222278109962</v>
      </c>
      <c r="M104" s="10">
        <f t="shared" si="11"/>
        <v>2.7772919476020688E-2</v>
      </c>
      <c r="N104" s="10">
        <f t="shared" si="11"/>
        <v>0.98388088096807658</v>
      </c>
      <c r="O104" s="10">
        <f t="shared" si="11"/>
        <v>7.292221469926817E-2</v>
      </c>
      <c r="P104" s="10">
        <f t="shared" si="11"/>
        <v>1.5971440066713284E-2</v>
      </c>
      <c r="Q104" s="10"/>
      <c r="R104" s="10"/>
      <c r="S104" s="10">
        <f t="shared" si="11"/>
        <v>1.9297537519705612</v>
      </c>
      <c r="T104" s="10">
        <f t="shared" si="11"/>
        <v>5.9361790676477427E-2</v>
      </c>
      <c r="U104" s="10">
        <f t="shared" si="11"/>
        <v>0.85619961223478491</v>
      </c>
      <c r="Z104">
        <f t="shared" si="3"/>
        <v>159.71440066713285</v>
      </c>
    </row>
    <row r="105" spans="1:26" x14ac:dyDescent="0.2">
      <c r="Z105">
        <f t="shared" si="3"/>
        <v>0</v>
      </c>
    </row>
    <row r="106" spans="1:26" x14ac:dyDescent="0.2">
      <c r="Z106">
        <f t="shared" si="3"/>
        <v>0</v>
      </c>
    </row>
    <row r="107" spans="1:26" x14ac:dyDescent="0.2">
      <c r="D107" t="s">
        <v>1846</v>
      </c>
      <c r="E107" t="s">
        <v>1830</v>
      </c>
      <c r="F107" s="43" t="s">
        <v>1831</v>
      </c>
      <c r="G107" s="43" t="s">
        <v>1832</v>
      </c>
      <c r="H107" s="43" t="s">
        <v>1833</v>
      </c>
      <c r="I107" s="43" t="s">
        <v>1834</v>
      </c>
      <c r="J107" s="43" t="s">
        <v>1835</v>
      </c>
      <c r="K107" s="43" t="s">
        <v>1836</v>
      </c>
      <c r="L107" s="43" t="s">
        <v>1837</v>
      </c>
      <c r="M107" s="43" t="s">
        <v>1838</v>
      </c>
      <c r="N107" s="43" t="s">
        <v>1839</v>
      </c>
      <c r="O107" s="43" t="s">
        <v>1840</v>
      </c>
      <c r="P107" s="43" t="s">
        <v>1841</v>
      </c>
      <c r="Q107" s="43" t="s">
        <v>1842</v>
      </c>
      <c r="R107" s="43" t="s">
        <v>1850</v>
      </c>
    </row>
    <row r="108" spans="1:26" x14ac:dyDescent="0.2">
      <c r="F108" s="43" t="s">
        <v>1843</v>
      </c>
      <c r="G108" s="43" t="s">
        <v>1843</v>
      </c>
      <c r="H108" s="43" t="s">
        <v>1843</v>
      </c>
      <c r="I108" s="43" t="s">
        <v>1843</v>
      </c>
      <c r="J108" s="43" t="s">
        <v>1843</v>
      </c>
      <c r="K108" s="43" t="s">
        <v>1843</v>
      </c>
      <c r="L108" s="43" t="s">
        <v>1843</v>
      </c>
      <c r="M108" s="43" t="s">
        <v>1843</v>
      </c>
      <c r="N108" s="43" t="s">
        <v>1843</v>
      </c>
      <c r="O108" s="43" t="s">
        <v>1843</v>
      </c>
      <c r="P108" s="43" t="s">
        <v>1843</v>
      </c>
      <c r="Q108" s="43" t="s">
        <v>1843</v>
      </c>
    </row>
    <row r="109" spans="1:26" x14ac:dyDescent="0.2">
      <c r="D109" t="s">
        <v>544</v>
      </c>
      <c r="E109" s="83" t="s">
        <v>1844</v>
      </c>
      <c r="F109" s="84">
        <v>45.372041549999999</v>
      </c>
      <c r="G109" s="84">
        <v>2.3496497999999995</v>
      </c>
      <c r="H109" s="84">
        <v>14.1418374</v>
      </c>
      <c r="I109" s="84">
        <v>11.462909400000001</v>
      </c>
      <c r="J109" s="84">
        <v>0.1801161</v>
      </c>
      <c r="K109" s="84">
        <v>10.583142449999999</v>
      </c>
      <c r="L109" s="84">
        <v>8.9385604499999989</v>
      </c>
      <c r="M109" s="84">
        <v>2.6433409499999998</v>
      </c>
      <c r="N109" s="84">
        <v>1.3496245499999999</v>
      </c>
      <c r="O109" s="84">
        <v>0.66038549999999996</v>
      </c>
      <c r="P109" s="84">
        <v>97.681608149999988</v>
      </c>
      <c r="Q109" s="84">
        <v>1.1475900608719771</v>
      </c>
      <c r="R109" s="10">
        <f>N109+M109</f>
        <v>3.9929654999999995</v>
      </c>
    </row>
    <row r="110" spans="1:26" x14ac:dyDescent="0.2">
      <c r="D110" t="s">
        <v>1847</v>
      </c>
      <c r="E110" s="85" t="s">
        <v>1845</v>
      </c>
      <c r="F110" s="86">
        <v>45.829124550000003</v>
      </c>
      <c r="G110" s="86">
        <v>2.7005547999999999</v>
      </c>
      <c r="H110" s="86">
        <v>14.594902599999999</v>
      </c>
      <c r="I110" s="86">
        <v>11.831140349999998</v>
      </c>
      <c r="J110" s="86">
        <v>0.17399039999999999</v>
      </c>
      <c r="K110" s="86">
        <v>9.5705062499999993</v>
      </c>
      <c r="L110" s="86">
        <v>9.5575239499999984</v>
      </c>
      <c r="M110" s="86">
        <v>3.3870505499999997</v>
      </c>
      <c r="N110" s="86">
        <v>1.41104205</v>
      </c>
      <c r="O110" s="86">
        <v>0.633552</v>
      </c>
      <c r="P110" s="86">
        <v>99.689397350000007</v>
      </c>
      <c r="Q110" s="86">
        <v>0.15165301789506178</v>
      </c>
      <c r="R110" s="10">
        <f>N110+M110</f>
        <v>4.7980925999999995</v>
      </c>
    </row>
    <row r="112" spans="1:26" x14ac:dyDescent="0.2">
      <c r="D112" s="9" t="s">
        <v>1851</v>
      </c>
    </row>
    <row r="114" spans="4:18" x14ac:dyDescent="0.2">
      <c r="E114" s="9"/>
      <c r="F114" s="47" t="s">
        <v>2</v>
      </c>
      <c r="G114" s="47" t="s">
        <v>9</v>
      </c>
      <c r="H114" s="47" t="s">
        <v>7</v>
      </c>
      <c r="I114" s="47" t="s">
        <v>1655</v>
      </c>
      <c r="J114" s="47" t="s">
        <v>10</v>
      </c>
      <c r="K114" s="47" t="s">
        <v>1</v>
      </c>
      <c r="L114" s="47" t="s">
        <v>3</v>
      </c>
      <c r="M114" s="47" t="s">
        <v>0</v>
      </c>
      <c r="N114" s="47" t="s">
        <v>6</v>
      </c>
      <c r="O114" s="47" t="s">
        <v>4</v>
      </c>
      <c r="P114" s="47" t="s">
        <v>11</v>
      </c>
      <c r="Q114" s="47" t="s">
        <v>8</v>
      </c>
    </row>
    <row r="115" spans="4:18" x14ac:dyDescent="0.2">
      <c r="E115" s="87" t="s">
        <v>1250</v>
      </c>
      <c r="F115" s="13">
        <v>50.610730652967703</v>
      </c>
      <c r="G115" s="13">
        <v>0.8008692477974545</v>
      </c>
      <c r="H115" s="13">
        <v>17.08773639061117</v>
      </c>
      <c r="I115" s="13">
        <v>3.9160645692420437</v>
      </c>
      <c r="J115" s="13">
        <v>7.8148603822065454E-2</v>
      </c>
      <c r="K115" s="13">
        <v>9.2605791289063362</v>
      </c>
      <c r="L115" s="13">
        <v>12.756550659710429</v>
      </c>
      <c r="M115" s="13">
        <v>2.2247109925618038</v>
      </c>
      <c r="N115" s="13">
        <v>0.54149855843054384</v>
      </c>
      <c r="O115" s="13">
        <v>1.660569667667358</v>
      </c>
      <c r="P115" s="13">
        <v>4.394476927960686E-2</v>
      </c>
      <c r="Q115" s="13">
        <v>2.6243098589418895E-2</v>
      </c>
      <c r="R115" s="10">
        <f>N115+M115</f>
        <v>2.7662095509923477</v>
      </c>
    </row>
    <row r="116" spans="4:18" x14ac:dyDescent="0.2">
      <c r="E116" s="88" t="s">
        <v>1852</v>
      </c>
      <c r="F116" s="13">
        <v>5.2409951865564786</v>
      </c>
      <c r="G116" s="13">
        <v>0.11754890563305306</v>
      </c>
      <c r="H116" s="13">
        <v>2.2194559571575554</v>
      </c>
      <c r="I116" s="13">
        <v>0.53754065979472498</v>
      </c>
      <c r="J116" s="13">
        <v>1.5632542574783855E-2</v>
      </c>
      <c r="K116" s="13">
        <v>1.1993311091670269</v>
      </c>
      <c r="L116" s="13">
        <v>1.5064918111313201</v>
      </c>
      <c r="M116" s="13">
        <v>0.29081845544679746</v>
      </c>
      <c r="N116" s="13">
        <v>7.5156597365850814E-2</v>
      </c>
      <c r="O116" s="13">
        <v>0.79720723163079577</v>
      </c>
      <c r="P116" s="13">
        <v>1.4154357507251239E-2</v>
      </c>
      <c r="Q116" s="13">
        <v>1.9703928223633073E-2</v>
      </c>
      <c r="R116">
        <f>SQRT(N116^2+M116^2)</f>
        <v>0.30037291515060666</v>
      </c>
    </row>
    <row r="119" spans="4:18" x14ac:dyDescent="0.2">
      <c r="D119" t="s">
        <v>1848</v>
      </c>
      <c r="E119" t="s">
        <v>1793</v>
      </c>
      <c r="F119" t="s">
        <v>1849</v>
      </c>
    </row>
    <row r="120" spans="4:18" x14ac:dyDescent="0.2">
      <c r="E120">
        <v>-1</v>
      </c>
      <c r="F120">
        <v>0</v>
      </c>
    </row>
    <row r="121" spans="4:18" x14ac:dyDescent="0.2">
      <c r="E121">
        <v>8</v>
      </c>
      <c r="F121">
        <v>0</v>
      </c>
    </row>
  </sheetData>
  <phoneticPr fontId="8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C6619-8770-9541-AEF2-0ABF9CE83573}">
  <sheetPr codeName="Sheet3"/>
  <dimension ref="A1:AL95"/>
  <sheetViews>
    <sheetView zoomScale="75" workbookViewId="0">
      <pane xSplit="2" ySplit="1" topLeftCell="W40" activePane="bottomRight" state="frozen"/>
      <selection pane="topRight" activeCell="C1" sqref="C1"/>
      <selection pane="bottomLeft" activeCell="A2" sqref="A2"/>
      <selection pane="bottomRight" activeCell="N34" sqref="N34"/>
    </sheetView>
  </sheetViews>
  <sheetFormatPr baseColWidth="10" defaultRowHeight="16" x14ac:dyDescent="0.2"/>
  <cols>
    <col min="1" max="1" width="28" customWidth="1"/>
    <col min="2" max="2" width="44.5" customWidth="1"/>
    <col min="20" max="20" width="20.6640625" customWidth="1"/>
    <col min="21" max="21" width="33.5" style="2" customWidth="1"/>
  </cols>
  <sheetData>
    <row r="1" spans="1:21" ht="34" x14ac:dyDescent="0.2">
      <c r="A1" s="28" t="s">
        <v>442</v>
      </c>
      <c r="B1" t="s">
        <v>25</v>
      </c>
      <c r="C1" t="s">
        <v>26</v>
      </c>
      <c r="D1" t="s">
        <v>27</v>
      </c>
      <c r="E1" t="s">
        <v>517</v>
      </c>
      <c r="F1" t="s">
        <v>28</v>
      </c>
      <c r="G1" t="s">
        <v>1</v>
      </c>
      <c r="H1" t="s">
        <v>2</v>
      </c>
      <c r="I1" t="s">
        <v>5</v>
      </c>
      <c r="J1" t="s">
        <v>7</v>
      </c>
      <c r="K1" t="s">
        <v>10</v>
      </c>
      <c r="L1" t="s">
        <v>11</v>
      </c>
      <c r="M1" t="s">
        <v>9</v>
      </c>
      <c r="N1" t="s">
        <v>3</v>
      </c>
      <c r="O1" t="s">
        <v>4</v>
      </c>
      <c r="P1" t="s">
        <v>12</v>
      </c>
      <c r="Q1" t="s">
        <v>443</v>
      </c>
      <c r="R1" t="s">
        <v>13</v>
      </c>
      <c r="S1" t="s">
        <v>14</v>
      </c>
      <c r="T1" s="2" t="s">
        <v>1797</v>
      </c>
      <c r="U1" s="2" t="s">
        <v>1801</v>
      </c>
    </row>
    <row r="2" spans="1:21" x14ac:dyDescent="0.2">
      <c r="A2" s="28">
        <v>44013</v>
      </c>
      <c r="B2" t="s">
        <v>96</v>
      </c>
      <c r="C2" s="24" t="s">
        <v>145</v>
      </c>
      <c r="D2" t="s">
        <v>444</v>
      </c>
      <c r="E2" t="s">
        <v>1632</v>
      </c>
      <c r="G2">
        <v>18.60979</v>
      </c>
      <c r="H2">
        <v>5.9081000000000002E-2</v>
      </c>
      <c r="I2">
        <v>14.059810000000001</v>
      </c>
      <c r="J2">
        <v>47.310380000000002</v>
      </c>
      <c r="K2">
        <v>8.4713999999999998E-2</v>
      </c>
      <c r="L2">
        <v>0.33918399999999999</v>
      </c>
      <c r="M2">
        <v>2.8441000000000001E-2</v>
      </c>
      <c r="N2">
        <v>1.1686999999999999E-2</v>
      </c>
      <c r="O2">
        <v>18.054659999999998</v>
      </c>
      <c r="P2">
        <v>98.570780999999997</v>
      </c>
      <c r="R2" s="27">
        <v>0.7023328784005739</v>
      </c>
      <c r="S2">
        <v>0.20382721569861245</v>
      </c>
      <c r="T2" s="40"/>
    </row>
    <row r="3" spans="1:21" x14ac:dyDescent="0.2">
      <c r="A3" s="28">
        <v>44013</v>
      </c>
      <c r="B3" t="s">
        <v>98</v>
      </c>
      <c r="C3" s="24" t="s">
        <v>147</v>
      </c>
      <c r="D3" t="s">
        <v>444</v>
      </c>
      <c r="E3" t="s">
        <v>1632</v>
      </c>
      <c r="G3">
        <v>22.25067</v>
      </c>
      <c r="H3">
        <v>0.159109</v>
      </c>
      <c r="I3">
        <v>9.9693869999999993</v>
      </c>
      <c r="J3">
        <v>53.305840000000003</v>
      </c>
      <c r="K3">
        <v>5.5210000000000002E-2</v>
      </c>
      <c r="L3">
        <v>0.44170700000000002</v>
      </c>
      <c r="M3">
        <v>4.4372000000000002E-2</v>
      </c>
      <c r="N3">
        <v>0.234379</v>
      </c>
      <c r="O3">
        <v>12.229699999999999</v>
      </c>
      <c r="P3">
        <v>98.691179000000005</v>
      </c>
      <c r="R3" s="27">
        <v>0.79913821420014086</v>
      </c>
      <c r="S3">
        <v>0.13338028009758232</v>
      </c>
      <c r="T3" s="40"/>
    </row>
    <row r="4" spans="1:21" x14ac:dyDescent="0.2">
      <c r="A4" s="28">
        <v>44013</v>
      </c>
      <c r="B4" t="s">
        <v>445</v>
      </c>
      <c r="C4" s="24" t="s">
        <v>331</v>
      </c>
      <c r="D4" t="s">
        <v>444</v>
      </c>
      <c r="E4" t="s">
        <v>1632</v>
      </c>
      <c r="G4" s="27">
        <v>21.70262</v>
      </c>
      <c r="H4">
        <v>0.15396099999999999</v>
      </c>
      <c r="I4">
        <v>8.8648880000000005</v>
      </c>
      <c r="J4">
        <v>51.094410000000003</v>
      </c>
      <c r="K4">
        <v>5.9609000000000002E-2</v>
      </c>
      <c r="L4">
        <v>0.38271500000000003</v>
      </c>
      <c r="M4">
        <v>3.6233000000000001E-2</v>
      </c>
      <c r="N4">
        <v>0.10799599999999999</v>
      </c>
      <c r="O4">
        <v>14.28417</v>
      </c>
      <c r="P4">
        <v>96.688980000000001</v>
      </c>
      <c r="R4" s="27">
        <v>0.81357349828901449</v>
      </c>
      <c r="S4">
        <v>0.15792603155068424</v>
      </c>
      <c r="T4" s="40"/>
    </row>
    <row r="5" spans="1:21" x14ac:dyDescent="0.2">
      <c r="A5" s="28">
        <v>44013</v>
      </c>
      <c r="B5" t="s">
        <v>446</v>
      </c>
      <c r="C5" s="24" t="s">
        <v>395</v>
      </c>
      <c r="D5" t="s">
        <v>444</v>
      </c>
      <c r="E5" t="s">
        <v>1632</v>
      </c>
      <c r="G5" s="27">
        <v>18.629940000000001</v>
      </c>
      <c r="H5">
        <v>1.5911000000000002E-2</v>
      </c>
      <c r="I5">
        <v>13.79602</v>
      </c>
      <c r="J5">
        <v>47.394089999999998</v>
      </c>
      <c r="K5">
        <v>0.100628</v>
      </c>
      <c r="L5">
        <v>0.34831299999999998</v>
      </c>
      <c r="M5">
        <v>2.8310999999999999E-2</v>
      </c>
      <c r="N5">
        <v>3.2437000000000001E-2</v>
      </c>
      <c r="O5">
        <v>17.887650000000001</v>
      </c>
      <c r="P5">
        <v>98.233320000000006</v>
      </c>
      <c r="R5" s="27">
        <v>0.70650177591342744</v>
      </c>
      <c r="S5">
        <v>0.20203809534821968</v>
      </c>
      <c r="T5" s="40"/>
    </row>
    <row r="6" spans="1:21" x14ac:dyDescent="0.2">
      <c r="A6" s="28">
        <v>44013</v>
      </c>
      <c r="B6" t="s">
        <v>447</v>
      </c>
      <c r="C6" s="24" t="s">
        <v>334</v>
      </c>
      <c r="D6" t="s">
        <v>444</v>
      </c>
      <c r="E6" t="s">
        <v>1632</v>
      </c>
      <c r="G6" s="27">
        <v>21.526540000000001</v>
      </c>
      <c r="H6">
        <v>0.14625199999999999</v>
      </c>
      <c r="I6">
        <v>9.5926799999999997</v>
      </c>
      <c r="J6">
        <v>51.132060000000003</v>
      </c>
      <c r="K6">
        <v>6.1624999999999999E-2</v>
      </c>
      <c r="L6">
        <v>0.39363399999999998</v>
      </c>
      <c r="M6">
        <v>4.7489000000000003E-2</v>
      </c>
      <c r="N6">
        <v>8.6441000000000004E-2</v>
      </c>
      <c r="O6">
        <v>14.20337</v>
      </c>
      <c r="P6">
        <v>97.190129999999996</v>
      </c>
      <c r="R6" s="27">
        <v>0.80000901126726531</v>
      </c>
      <c r="S6">
        <v>0.15707561316256824</v>
      </c>
      <c r="T6" s="40"/>
    </row>
    <row r="7" spans="1:21" x14ac:dyDescent="0.2">
      <c r="A7" t="s">
        <v>448</v>
      </c>
      <c r="B7" s="12" t="s">
        <v>449</v>
      </c>
      <c r="C7" s="12" t="s">
        <v>396</v>
      </c>
      <c r="D7" t="s">
        <v>444</v>
      </c>
      <c r="E7" t="s">
        <v>1614</v>
      </c>
      <c r="G7" s="12">
        <v>18.80799</v>
      </c>
      <c r="H7" s="12">
        <v>2.6374999999999999E-2</v>
      </c>
      <c r="I7" s="12">
        <v>14.434189999999999</v>
      </c>
      <c r="J7" s="12">
        <v>47.860219999999998</v>
      </c>
      <c r="K7" s="12">
        <v>0.177504</v>
      </c>
      <c r="L7" s="12">
        <v>0.340368</v>
      </c>
      <c r="M7" s="12">
        <v>0.21288799999999999</v>
      </c>
      <c r="N7" s="12">
        <v>1.4E-5</v>
      </c>
      <c r="O7" s="12">
        <v>17.85097</v>
      </c>
      <c r="P7" s="12">
        <v>99.725219999999993</v>
      </c>
      <c r="R7" s="32">
        <v>0.69899999999999995</v>
      </c>
      <c r="S7" s="12">
        <v>0.20013602315115203</v>
      </c>
      <c r="T7" s="40">
        <v>10.936883002850626</v>
      </c>
    </row>
    <row r="8" spans="1:21" x14ac:dyDescent="0.2">
      <c r="A8" t="s">
        <v>448</v>
      </c>
      <c r="B8" s="12" t="s">
        <v>450</v>
      </c>
      <c r="C8" s="12" t="s">
        <v>397</v>
      </c>
      <c r="D8" t="s">
        <v>444</v>
      </c>
      <c r="E8" t="s">
        <v>1614</v>
      </c>
      <c r="G8" s="12">
        <v>19.385819999999999</v>
      </c>
      <c r="H8" s="12">
        <v>2.196E-2</v>
      </c>
      <c r="I8" s="12">
        <v>13.31406</v>
      </c>
      <c r="J8" s="12">
        <v>48.157069999999997</v>
      </c>
      <c r="K8" s="12">
        <v>0.16424800000000001</v>
      </c>
      <c r="L8" s="12">
        <v>0.342005</v>
      </c>
      <c r="M8" s="12">
        <v>0.21965000000000001</v>
      </c>
      <c r="N8" s="12">
        <v>7.5476000000000001E-2</v>
      </c>
      <c r="O8" s="12">
        <v>17.971260000000001</v>
      </c>
      <c r="P8" s="12">
        <v>99.714169999999996</v>
      </c>
      <c r="R8" s="32">
        <v>0.72189999999999999</v>
      </c>
      <c r="S8" s="12">
        <v>0.20022135449959638</v>
      </c>
      <c r="T8" s="40">
        <v>10.835679395202257</v>
      </c>
    </row>
    <row r="9" spans="1:21" x14ac:dyDescent="0.2">
      <c r="A9" t="s">
        <v>448</v>
      </c>
      <c r="B9" s="12" t="s">
        <v>451</v>
      </c>
      <c r="C9" s="12" t="s">
        <v>411</v>
      </c>
      <c r="D9" t="s">
        <v>444</v>
      </c>
      <c r="E9" t="s">
        <v>1614</v>
      </c>
      <c r="G9" s="12">
        <v>20.02073</v>
      </c>
      <c r="H9" s="12">
        <v>3.3288999999999999E-2</v>
      </c>
      <c r="I9" s="12">
        <v>12.307539999999999</v>
      </c>
      <c r="J9" s="12">
        <v>48.813009999999998</v>
      </c>
      <c r="K9" s="12">
        <v>0.13087399999999999</v>
      </c>
      <c r="L9" s="12">
        <v>0.340227</v>
      </c>
      <c r="M9" s="12">
        <v>0.21107200000000001</v>
      </c>
      <c r="N9" s="12">
        <v>0.142452</v>
      </c>
      <c r="O9" s="12">
        <v>17.613150000000001</v>
      </c>
      <c r="P9" s="12">
        <v>99.627340000000004</v>
      </c>
      <c r="R9" s="32">
        <v>0.74360000000000004</v>
      </c>
      <c r="S9" s="12">
        <v>0.1948860724240993</v>
      </c>
      <c r="T9" s="40">
        <v>5.1987543165034724</v>
      </c>
    </row>
    <row r="10" spans="1:21" x14ac:dyDescent="0.2">
      <c r="A10" t="s">
        <v>448</v>
      </c>
      <c r="B10" s="12" t="s">
        <v>452</v>
      </c>
      <c r="C10" s="12" t="s">
        <v>412</v>
      </c>
      <c r="D10" t="s">
        <v>444</v>
      </c>
      <c r="E10" t="s">
        <v>1614</v>
      </c>
      <c r="G10" s="12">
        <v>18.955939999999998</v>
      </c>
      <c r="H10" s="12">
        <v>7.4942999999999996E-2</v>
      </c>
      <c r="I10" s="12">
        <v>13.907030000000001</v>
      </c>
      <c r="J10" s="12">
        <v>48.082439999999998</v>
      </c>
      <c r="K10" s="12">
        <v>0.16116800000000001</v>
      </c>
      <c r="L10" s="12">
        <v>0.32850699999999999</v>
      </c>
      <c r="M10" s="12">
        <v>0.220496</v>
      </c>
      <c r="N10" s="12">
        <v>4.2290000000000001E-3</v>
      </c>
      <c r="O10" s="12">
        <v>17.9514</v>
      </c>
      <c r="P10" s="12">
        <v>99.705380000000005</v>
      </c>
      <c r="R10" s="32">
        <v>0.70840000000000003</v>
      </c>
      <c r="S10" s="12">
        <v>0.20029266412049659</v>
      </c>
      <c r="T10" s="40">
        <v>5.8239557320601385</v>
      </c>
    </row>
    <row r="11" spans="1:21" x14ac:dyDescent="0.2">
      <c r="A11" t="s">
        <v>448</v>
      </c>
      <c r="B11" s="12" t="s">
        <v>453</v>
      </c>
      <c r="C11" s="12" t="s">
        <v>413</v>
      </c>
      <c r="D11" t="s">
        <v>444</v>
      </c>
      <c r="E11" t="s">
        <v>1614</v>
      </c>
      <c r="G11" s="12">
        <v>18.8718</v>
      </c>
      <c r="H11" s="12">
        <v>5.4039999999999998E-2</v>
      </c>
      <c r="I11" s="12">
        <v>14.213839999999999</v>
      </c>
      <c r="J11" s="12">
        <v>48.249670000000002</v>
      </c>
      <c r="K11" s="12">
        <v>0.16921700000000001</v>
      </c>
      <c r="L11" s="12">
        <v>0.33845799999999998</v>
      </c>
      <c r="M11" s="12">
        <v>0.206571</v>
      </c>
      <c r="N11" s="12">
        <v>1.4E-5</v>
      </c>
      <c r="O11" s="12">
        <v>17.65964</v>
      </c>
      <c r="P11" s="12">
        <v>99.788160000000005</v>
      </c>
      <c r="R11" s="32">
        <v>0.70299999999999996</v>
      </c>
      <c r="S11" s="12">
        <v>0.19713070162769708</v>
      </c>
      <c r="T11" s="40">
        <v>5.8608909974028025</v>
      </c>
    </row>
    <row r="12" spans="1:21" x14ac:dyDescent="0.2">
      <c r="A12" t="s">
        <v>448</v>
      </c>
      <c r="B12" s="12" t="s">
        <v>454</v>
      </c>
      <c r="C12" s="12" t="s">
        <v>414</v>
      </c>
      <c r="D12" t="s">
        <v>444</v>
      </c>
      <c r="E12" t="s">
        <v>1614</v>
      </c>
      <c r="G12" s="12">
        <v>19.251639999999998</v>
      </c>
      <c r="H12" s="12">
        <v>5.8463000000000001E-2</v>
      </c>
      <c r="I12" s="12">
        <v>13.79776</v>
      </c>
      <c r="J12" s="12">
        <v>49.994259999999997</v>
      </c>
      <c r="K12" s="12">
        <v>0.15484500000000001</v>
      </c>
      <c r="L12" s="12">
        <v>0.34253699999999998</v>
      </c>
      <c r="M12" s="12">
        <v>0.14560400000000001</v>
      </c>
      <c r="N12" s="12">
        <v>3.7399999999999998E-4</v>
      </c>
      <c r="O12" s="12">
        <v>16.373699999999999</v>
      </c>
      <c r="P12" s="12">
        <v>100.1392</v>
      </c>
      <c r="R12" s="32">
        <v>0.71319999999999995</v>
      </c>
      <c r="S12" s="12">
        <v>0.18013268317662195</v>
      </c>
      <c r="T12" s="40">
        <v>28.904882412660267</v>
      </c>
    </row>
    <row r="13" spans="1:21" x14ac:dyDescent="0.2">
      <c r="A13" t="s">
        <v>448</v>
      </c>
      <c r="B13" s="12" t="s">
        <v>455</v>
      </c>
      <c r="C13" s="12" t="s">
        <v>415</v>
      </c>
      <c r="D13" t="s">
        <v>444</v>
      </c>
      <c r="E13" t="s">
        <v>1614</v>
      </c>
      <c r="G13" s="12">
        <v>19.558299999999999</v>
      </c>
      <c r="H13" s="12">
        <v>4.4755999999999997E-2</v>
      </c>
      <c r="I13" s="12">
        <v>13.75726</v>
      </c>
      <c r="J13" s="12">
        <v>49.843420000000002</v>
      </c>
      <c r="K13" s="12">
        <v>0.15673799999999999</v>
      </c>
      <c r="L13" s="12">
        <v>0.35702699999999998</v>
      </c>
      <c r="M13" s="12">
        <v>0.15309700000000001</v>
      </c>
      <c r="N13" s="12">
        <v>1.1217E-2</v>
      </c>
      <c r="O13" s="12">
        <v>16.502099999999999</v>
      </c>
      <c r="P13" s="12">
        <v>100.3993</v>
      </c>
      <c r="R13" s="32">
        <v>0.71709999999999996</v>
      </c>
      <c r="S13" s="12">
        <v>0.18173798760275917</v>
      </c>
      <c r="T13" s="40">
        <v>28.460362446501541</v>
      </c>
    </row>
    <row r="14" spans="1:21" x14ac:dyDescent="0.2">
      <c r="A14" t="s">
        <v>448</v>
      </c>
      <c r="B14" t="s">
        <v>456</v>
      </c>
      <c r="C14" t="s">
        <v>457</v>
      </c>
      <c r="D14" t="s">
        <v>444</v>
      </c>
      <c r="E14" t="s">
        <v>1614</v>
      </c>
      <c r="F14" t="s">
        <v>1799</v>
      </c>
      <c r="G14">
        <v>19.37482</v>
      </c>
      <c r="H14">
        <v>2.8017E-2</v>
      </c>
      <c r="I14">
        <v>14.074960000000001</v>
      </c>
      <c r="J14">
        <v>49.24868</v>
      </c>
      <c r="K14">
        <v>0.15992000000000001</v>
      </c>
      <c r="L14">
        <v>0.34805999999999998</v>
      </c>
      <c r="M14">
        <v>0.18662500000000001</v>
      </c>
      <c r="N14">
        <v>9.8759999999999994E-3</v>
      </c>
      <c r="O14">
        <v>16.355799999999999</v>
      </c>
      <c r="P14">
        <v>99.801130000000001</v>
      </c>
      <c r="R14">
        <v>0.71046452876512334</v>
      </c>
      <c r="S14">
        <v>0.18219924149930525</v>
      </c>
      <c r="T14" s="40">
        <v>37.388770150012647</v>
      </c>
      <c r="U14" t="s">
        <v>1799</v>
      </c>
    </row>
    <row r="15" spans="1:21" x14ac:dyDescent="0.2">
      <c r="A15" t="s">
        <v>448</v>
      </c>
      <c r="B15" t="s">
        <v>458</v>
      </c>
      <c r="C15" t="s">
        <v>237</v>
      </c>
      <c r="D15" t="s">
        <v>444</v>
      </c>
      <c r="E15" t="s">
        <v>1614</v>
      </c>
      <c r="F15" t="s">
        <v>1799</v>
      </c>
      <c r="G15">
        <v>19.256989999999998</v>
      </c>
      <c r="H15">
        <v>6.3867999999999994E-2</v>
      </c>
      <c r="I15">
        <v>13.727349999999999</v>
      </c>
      <c r="J15">
        <v>49.294849999999997</v>
      </c>
      <c r="K15">
        <v>0.157112</v>
      </c>
      <c r="L15">
        <v>0.353769</v>
      </c>
      <c r="M15">
        <v>0.19170300000000001</v>
      </c>
      <c r="N15">
        <v>8.1969999999999994E-3</v>
      </c>
      <c r="O15">
        <v>16.364190000000001</v>
      </c>
      <c r="P15">
        <v>99.437309999999997</v>
      </c>
      <c r="R15">
        <v>0.71433834005662533</v>
      </c>
      <c r="S15">
        <v>0.18213608263993344</v>
      </c>
      <c r="T15" s="40">
        <v>37.368952480825371</v>
      </c>
      <c r="U15" t="s">
        <v>1799</v>
      </c>
    </row>
    <row r="16" spans="1:21" x14ac:dyDescent="0.2">
      <c r="A16" t="s">
        <v>448</v>
      </c>
      <c r="B16" t="s">
        <v>459</v>
      </c>
      <c r="C16" t="s">
        <v>229</v>
      </c>
      <c r="D16" t="s">
        <v>444</v>
      </c>
      <c r="E16" t="s">
        <v>1614</v>
      </c>
      <c r="F16" t="s">
        <v>1800</v>
      </c>
      <c r="G16">
        <v>18.96001</v>
      </c>
      <c r="H16">
        <v>3.7867999999999999E-2</v>
      </c>
      <c r="I16">
        <v>13.928750000000001</v>
      </c>
      <c r="J16">
        <v>49.464399999999998</v>
      </c>
      <c r="K16">
        <v>0.16519</v>
      </c>
      <c r="L16">
        <v>0.35412399999999999</v>
      </c>
      <c r="M16">
        <v>0.185307</v>
      </c>
      <c r="N16">
        <v>1.4E-5</v>
      </c>
      <c r="O16">
        <v>16.552700000000002</v>
      </c>
      <c r="P16">
        <v>99.656689999999998</v>
      </c>
      <c r="R16">
        <v>0.70815513055169454</v>
      </c>
      <c r="S16">
        <v>0.1833338693264342</v>
      </c>
      <c r="T16" s="40">
        <v>28.48475296584763</v>
      </c>
      <c r="U16" t="s">
        <v>1800</v>
      </c>
    </row>
    <row r="17" spans="1:21" x14ac:dyDescent="0.2">
      <c r="A17" t="s">
        <v>448</v>
      </c>
      <c r="B17" t="s">
        <v>460</v>
      </c>
      <c r="C17" t="s">
        <v>226</v>
      </c>
      <c r="D17" t="s">
        <v>444</v>
      </c>
      <c r="E17" t="s">
        <v>1614</v>
      </c>
      <c r="G17">
        <v>19.021570000000001</v>
      </c>
      <c r="H17">
        <v>3.7211000000000001E-2</v>
      </c>
      <c r="I17">
        <v>13.614520000000001</v>
      </c>
      <c r="J17">
        <v>49.345959999999998</v>
      </c>
      <c r="K17">
        <v>0.163824</v>
      </c>
      <c r="L17">
        <v>0.35998999999999998</v>
      </c>
      <c r="M17">
        <v>0.183258</v>
      </c>
      <c r="N17">
        <v>2.797E-3</v>
      </c>
      <c r="O17">
        <v>16.61835</v>
      </c>
      <c r="P17">
        <v>99.360900000000001</v>
      </c>
      <c r="R17">
        <v>0.71351159744403947</v>
      </c>
      <c r="S17">
        <v>0.18428731669051682</v>
      </c>
      <c r="T17" s="40">
        <v>28.526924583256925</v>
      </c>
      <c r="U17" t="s">
        <v>1802</v>
      </c>
    </row>
    <row r="18" spans="1:21" ht="17" x14ac:dyDescent="0.2">
      <c r="A18" t="s">
        <v>448</v>
      </c>
      <c r="B18" t="s">
        <v>461</v>
      </c>
      <c r="C18" t="s">
        <v>222</v>
      </c>
      <c r="D18" t="s">
        <v>444</v>
      </c>
      <c r="E18" t="s">
        <v>1614</v>
      </c>
      <c r="G18">
        <v>19.517720000000001</v>
      </c>
      <c r="H18">
        <v>6.7101999999999995E-2</v>
      </c>
      <c r="I18">
        <v>13.91417</v>
      </c>
      <c r="J18">
        <v>49.046619999999997</v>
      </c>
      <c r="K18">
        <v>0.17138400000000001</v>
      </c>
      <c r="L18">
        <v>0.36021900000000001</v>
      </c>
      <c r="M18">
        <v>0.18267600000000001</v>
      </c>
      <c r="N18">
        <v>4.0538999999999999E-2</v>
      </c>
      <c r="O18">
        <v>16.355820000000001</v>
      </c>
      <c r="P18">
        <v>99.69632</v>
      </c>
      <c r="R18">
        <v>0.71432419442244099</v>
      </c>
      <c r="S18">
        <v>0.18281286571717911</v>
      </c>
      <c r="T18" s="40">
        <v>25.905988776736557</v>
      </c>
      <c r="U18" s="2" t="s">
        <v>1799</v>
      </c>
    </row>
    <row r="19" spans="1:21" ht="17" x14ac:dyDescent="0.2">
      <c r="A19" t="s">
        <v>448</v>
      </c>
      <c r="B19" t="s">
        <v>462</v>
      </c>
      <c r="C19" t="s">
        <v>242</v>
      </c>
      <c r="D19" t="s">
        <v>444</v>
      </c>
      <c r="E19" t="s">
        <v>1614</v>
      </c>
      <c r="G19">
        <v>19.193739999999998</v>
      </c>
      <c r="H19">
        <v>1.2217E-2</v>
      </c>
      <c r="I19">
        <v>13.9594</v>
      </c>
      <c r="J19">
        <v>48.824280000000002</v>
      </c>
      <c r="K19">
        <v>0.155473</v>
      </c>
      <c r="L19">
        <v>0.36158000000000001</v>
      </c>
      <c r="M19">
        <v>0.19073399999999999</v>
      </c>
      <c r="N19">
        <v>4.5469999999999998E-3</v>
      </c>
      <c r="O19">
        <v>16.78537</v>
      </c>
      <c r="P19">
        <v>99.501769999999993</v>
      </c>
      <c r="R19">
        <v>0.71022872271425452</v>
      </c>
      <c r="S19">
        <v>0.18740853344448991</v>
      </c>
      <c r="T19" s="40">
        <v>24.80847626664999</v>
      </c>
      <c r="U19" s="2" t="s">
        <v>1805</v>
      </c>
    </row>
    <row r="20" spans="1:21" ht="17" x14ac:dyDescent="0.2">
      <c r="A20" t="s">
        <v>448</v>
      </c>
      <c r="B20" t="s">
        <v>463</v>
      </c>
      <c r="C20" t="s">
        <v>245</v>
      </c>
      <c r="D20" t="s">
        <v>444</v>
      </c>
      <c r="E20" t="s">
        <v>1614</v>
      </c>
      <c r="G20">
        <v>19.11204</v>
      </c>
      <c r="H20">
        <v>7.3629999999999998E-3</v>
      </c>
      <c r="I20">
        <v>13.83667</v>
      </c>
      <c r="J20">
        <v>49.256</v>
      </c>
      <c r="K20">
        <v>0.14972199999999999</v>
      </c>
      <c r="L20">
        <v>0.360232</v>
      </c>
      <c r="M20">
        <v>0.185582</v>
      </c>
      <c r="N20">
        <v>1.4E-5</v>
      </c>
      <c r="O20">
        <v>16.493220000000001</v>
      </c>
      <c r="P20">
        <v>99.414829999999995</v>
      </c>
      <c r="R20">
        <v>0.71116729999921724</v>
      </c>
      <c r="S20">
        <v>0.18342695368620593</v>
      </c>
      <c r="T20" s="40">
        <v>24.603848192097118</v>
      </c>
      <c r="U20" s="2" t="s">
        <v>1803</v>
      </c>
    </row>
    <row r="21" spans="1:21" ht="17" x14ac:dyDescent="0.2">
      <c r="A21" t="s">
        <v>448</v>
      </c>
      <c r="B21" t="s">
        <v>464</v>
      </c>
      <c r="C21" t="s">
        <v>255</v>
      </c>
      <c r="D21" t="s">
        <v>444</v>
      </c>
      <c r="E21" t="s">
        <v>1614</v>
      </c>
      <c r="G21">
        <v>20.451239999999999</v>
      </c>
      <c r="H21">
        <v>0.33539600000000003</v>
      </c>
      <c r="I21">
        <v>12.36177</v>
      </c>
      <c r="J21">
        <v>48.677619999999997</v>
      </c>
      <c r="K21">
        <v>0.13949500000000001</v>
      </c>
      <c r="L21">
        <v>0.35811799999999999</v>
      </c>
      <c r="M21">
        <v>0.187275</v>
      </c>
      <c r="N21">
        <v>0.112442</v>
      </c>
      <c r="O21">
        <v>16.329260000000001</v>
      </c>
      <c r="P21">
        <v>98.969130000000007</v>
      </c>
      <c r="R21">
        <v>0.74677742380545153</v>
      </c>
      <c r="S21">
        <v>0.18369991253927634</v>
      </c>
      <c r="T21" s="40">
        <v>18.81062479610117</v>
      </c>
      <c r="U21" s="2" t="s">
        <v>1804</v>
      </c>
    </row>
    <row r="22" spans="1:21" ht="17" x14ac:dyDescent="0.2">
      <c r="A22" t="s">
        <v>448</v>
      </c>
      <c r="B22" t="s">
        <v>465</v>
      </c>
      <c r="C22" t="s">
        <v>258</v>
      </c>
      <c r="D22" t="s">
        <v>444</v>
      </c>
      <c r="E22" t="s">
        <v>1614</v>
      </c>
      <c r="G22">
        <v>18.916319999999999</v>
      </c>
      <c r="H22">
        <v>5.6158E-2</v>
      </c>
      <c r="I22">
        <v>14.541180000000001</v>
      </c>
      <c r="J22">
        <v>47.417259999999999</v>
      </c>
      <c r="K22">
        <v>0.17638599999999999</v>
      </c>
      <c r="L22">
        <v>0.33740999999999999</v>
      </c>
      <c r="M22">
        <v>0.25187300000000001</v>
      </c>
      <c r="N22">
        <v>2.7079999999999999E-3</v>
      </c>
      <c r="O22">
        <v>18.303509999999999</v>
      </c>
      <c r="P22">
        <v>100.01519999999999</v>
      </c>
      <c r="R22">
        <v>0.69869770394526409</v>
      </c>
      <c r="S22">
        <v>0.2056887511182213</v>
      </c>
      <c r="T22" s="40">
        <v>4.6984537493471157</v>
      </c>
      <c r="U22" s="2" t="s">
        <v>1805</v>
      </c>
    </row>
    <row r="23" spans="1:21" ht="17" x14ac:dyDescent="0.2">
      <c r="A23" t="s">
        <v>448</v>
      </c>
      <c r="B23" t="s">
        <v>466</v>
      </c>
      <c r="C23" t="s">
        <v>264</v>
      </c>
      <c r="D23" t="s">
        <v>444</v>
      </c>
      <c r="E23" t="s">
        <v>1614</v>
      </c>
      <c r="G23">
        <v>18.721430000000002</v>
      </c>
      <c r="H23">
        <v>6.1011000000000003E-2</v>
      </c>
      <c r="I23">
        <v>14.340590000000001</v>
      </c>
      <c r="J23">
        <v>47.526910000000001</v>
      </c>
      <c r="K23">
        <v>0.17472099999999999</v>
      </c>
      <c r="L23">
        <v>0.34205200000000002</v>
      </c>
      <c r="M23">
        <v>0.24729000000000001</v>
      </c>
      <c r="N23">
        <v>1.4E-5</v>
      </c>
      <c r="O23">
        <v>18.130199999999999</v>
      </c>
      <c r="P23">
        <v>99.561120000000003</v>
      </c>
      <c r="R23">
        <v>0.69944125100654075</v>
      </c>
      <c r="S23">
        <v>0.2037638260390312</v>
      </c>
      <c r="T23" s="40">
        <v>5.5754144420739431</v>
      </c>
      <c r="U23" s="2" t="s">
        <v>1806</v>
      </c>
    </row>
    <row r="24" spans="1:21" ht="17" x14ac:dyDescent="0.2">
      <c r="A24" t="s">
        <v>448</v>
      </c>
      <c r="B24" t="s">
        <v>467</v>
      </c>
      <c r="C24" t="s">
        <v>261</v>
      </c>
      <c r="D24" t="s">
        <v>444</v>
      </c>
      <c r="E24" t="s">
        <v>1614</v>
      </c>
      <c r="G24">
        <v>19.27685</v>
      </c>
      <c r="H24">
        <v>5.4671999999999998E-2</v>
      </c>
      <c r="I24">
        <v>14.001810000000001</v>
      </c>
      <c r="J24">
        <v>47.755200000000002</v>
      </c>
      <c r="K24">
        <v>0.17244300000000001</v>
      </c>
      <c r="L24">
        <v>0.34192499999999998</v>
      </c>
      <c r="M24">
        <v>0.26683899999999999</v>
      </c>
      <c r="N24">
        <v>4.6532999999999998E-2</v>
      </c>
      <c r="O24">
        <v>17.864380000000001</v>
      </c>
      <c r="P24">
        <v>99.792789999999997</v>
      </c>
      <c r="R24">
        <v>0.71049356192848045</v>
      </c>
      <c r="S24">
        <v>0.20060833732788291</v>
      </c>
      <c r="T24" s="40">
        <v>6.2107215265983982</v>
      </c>
      <c r="U24" s="2" t="s">
        <v>1806</v>
      </c>
    </row>
    <row r="25" spans="1:21" ht="17" x14ac:dyDescent="0.2">
      <c r="A25" t="s">
        <v>448</v>
      </c>
      <c r="B25" t="s">
        <v>468</v>
      </c>
      <c r="C25" t="s">
        <v>270</v>
      </c>
      <c r="D25" t="s">
        <v>444</v>
      </c>
      <c r="E25" t="s">
        <v>1614</v>
      </c>
      <c r="G25">
        <v>18.85332</v>
      </c>
      <c r="H25">
        <v>2.8972000000000001E-2</v>
      </c>
      <c r="I25">
        <v>14.292529999999999</v>
      </c>
      <c r="J25">
        <v>47.983730000000001</v>
      </c>
      <c r="K25">
        <v>0.15858700000000001</v>
      </c>
      <c r="L25">
        <v>0.34556700000000001</v>
      </c>
      <c r="M25">
        <v>0.24051600000000001</v>
      </c>
      <c r="N25">
        <v>5.7000000000000003E-5</v>
      </c>
      <c r="O25">
        <v>17.938970000000001</v>
      </c>
      <c r="P25">
        <v>99.850200000000001</v>
      </c>
      <c r="R25">
        <v>0.70161829584921576</v>
      </c>
      <c r="S25">
        <v>0.20051093808587689</v>
      </c>
      <c r="T25" s="40">
        <v>8.4954652464433504</v>
      </c>
      <c r="U25" s="2" t="s">
        <v>1807</v>
      </c>
    </row>
    <row r="26" spans="1:21" ht="17" x14ac:dyDescent="0.2">
      <c r="A26" t="s">
        <v>448</v>
      </c>
      <c r="B26" t="s">
        <v>469</v>
      </c>
      <c r="C26" t="s">
        <v>273</v>
      </c>
      <c r="D26" t="s">
        <v>444</v>
      </c>
      <c r="E26" t="s">
        <v>1614</v>
      </c>
      <c r="G26">
        <v>19.270510000000002</v>
      </c>
      <c r="H26">
        <v>8.1339999999999996E-2</v>
      </c>
      <c r="I26">
        <v>13.56372</v>
      </c>
      <c r="J26">
        <v>48.583649999999999</v>
      </c>
      <c r="K26">
        <v>0.156308</v>
      </c>
      <c r="L26">
        <v>0.347053</v>
      </c>
      <c r="M26">
        <v>0.22381999999999999</v>
      </c>
      <c r="N26">
        <v>1.8675000000000001E-2</v>
      </c>
      <c r="O26">
        <v>17.111910000000002</v>
      </c>
      <c r="P26">
        <v>99.372730000000004</v>
      </c>
      <c r="R26">
        <v>0.7169213837804076</v>
      </c>
      <c r="S26">
        <v>0.19112291387419583</v>
      </c>
      <c r="T26" s="40">
        <v>9.9756011118094676</v>
      </c>
      <c r="U26" s="2" t="s">
        <v>1808</v>
      </c>
    </row>
    <row r="27" spans="1:21" ht="17" x14ac:dyDescent="0.2">
      <c r="A27" t="s">
        <v>448</v>
      </c>
      <c r="B27" t="s">
        <v>470</v>
      </c>
      <c r="C27" t="s">
        <v>267</v>
      </c>
      <c r="D27" t="s">
        <v>444</v>
      </c>
      <c r="E27" t="s">
        <v>1614</v>
      </c>
      <c r="G27">
        <v>19.05857</v>
      </c>
      <c r="H27">
        <v>6.1957999999999999E-2</v>
      </c>
      <c r="I27">
        <v>14.118029999999999</v>
      </c>
      <c r="J27">
        <v>48.358260000000001</v>
      </c>
      <c r="K27">
        <v>0.16366</v>
      </c>
      <c r="L27">
        <v>0.347109</v>
      </c>
      <c r="M27">
        <v>0.21703500000000001</v>
      </c>
      <c r="N27">
        <v>1.085E-3</v>
      </c>
      <c r="O27">
        <v>17.306100000000001</v>
      </c>
      <c r="P27">
        <v>99.652479999999997</v>
      </c>
      <c r="R27">
        <v>0.70643422340298379</v>
      </c>
      <c r="S27">
        <v>0.19359845174416707</v>
      </c>
      <c r="T27" s="40">
        <v>10.239049888937547</v>
      </c>
      <c r="U27" s="2" t="s">
        <v>1809</v>
      </c>
    </row>
    <row r="28" spans="1:21" ht="17" x14ac:dyDescent="0.2">
      <c r="A28" t="s">
        <v>448</v>
      </c>
      <c r="B28" t="s">
        <v>471</v>
      </c>
      <c r="C28" t="s">
        <v>275</v>
      </c>
      <c r="D28" t="s">
        <v>444</v>
      </c>
      <c r="E28" t="s">
        <v>1614</v>
      </c>
      <c r="G28">
        <v>19.24624</v>
      </c>
      <c r="H28">
        <v>7.2609000000000007E-2</v>
      </c>
      <c r="I28">
        <v>13.610189999999999</v>
      </c>
      <c r="J28">
        <v>48.186129999999999</v>
      </c>
      <c r="K28">
        <v>0.158303</v>
      </c>
      <c r="L28">
        <v>0.34246599999999999</v>
      </c>
      <c r="M28">
        <v>0.22934599999999999</v>
      </c>
      <c r="N28">
        <v>4.2762000000000001E-2</v>
      </c>
      <c r="O28">
        <v>17.45871</v>
      </c>
      <c r="P28">
        <v>99.359399999999994</v>
      </c>
      <c r="R28">
        <v>0.71597047539380876</v>
      </c>
      <c r="S28">
        <v>0.19553301538549808</v>
      </c>
      <c r="T28" s="40">
        <v>10.857602477681203</v>
      </c>
      <c r="U28" s="2" t="s">
        <v>1810</v>
      </c>
    </row>
    <row r="29" spans="1:21" ht="17" x14ac:dyDescent="0.2">
      <c r="A29" t="s">
        <v>448</v>
      </c>
      <c r="B29" t="s">
        <v>472</v>
      </c>
      <c r="C29" t="s">
        <v>278</v>
      </c>
      <c r="D29" t="s">
        <v>444</v>
      </c>
      <c r="E29" t="s">
        <v>1614</v>
      </c>
      <c r="G29">
        <v>19.313890000000001</v>
      </c>
      <c r="H29">
        <v>4.1506000000000001E-2</v>
      </c>
      <c r="I29">
        <v>13.56387</v>
      </c>
      <c r="J29">
        <v>49.558059999999998</v>
      </c>
      <c r="K29">
        <v>0.158666</v>
      </c>
      <c r="L29">
        <v>0.35878300000000002</v>
      </c>
      <c r="M29">
        <v>0.195768</v>
      </c>
      <c r="N29">
        <v>3.1463999999999999E-2</v>
      </c>
      <c r="O29">
        <v>16.400169999999999</v>
      </c>
      <c r="P29">
        <v>99.636380000000003</v>
      </c>
      <c r="R29">
        <v>0.71737519658573623</v>
      </c>
      <c r="S29">
        <v>0.18167037723790508</v>
      </c>
      <c r="T29" s="40">
        <v>34.561270806750763</v>
      </c>
      <c r="U29" s="2" t="s">
        <v>1810</v>
      </c>
    </row>
    <row r="30" spans="1:21" ht="17" x14ac:dyDescent="0.2">
      <c r="A30" t="s">
        <v>448</v>
      </c>
      <c r="B30" t="s">
        <v>473</v>
      </c>
      <c r="C30" t="s">
        <v>281</v>
      </c>
      <c r="D30" t="s">
        <v>444</v>
      </c>
      <c r="E30" t="s">
        <v>1614</v>
      </c>
      <c r="G30">
        <v>19.28979</v>
      </c>
      <c r="H30">
        <v>6.6612000000000005E-2</v>
      </c>
      <c r="I30">
        <v>14.141780000000001</v>
      </c>
      <c r="J30">
        <v>48.925899999999999</v>
      </c>
      <c r="K30">
        <v>0.16334000000000001</v>
      </c>
      <c r="L30">
        <v>0.35408299999999998</v>
      </c>
      <c r="M30">
        <v>0.19008</v>
      </c>
      <c r="N30">
        <v>8.25E-4</v>
      </c>
      <c r="O30">
        <v>16.85371</v>
      </c>
      <c r="P30">
        <v>99.99691</v>
      </c>
      <c r="R30">
        <v>0.70858183058719548</v>
      </c>
      <c r="S30">
        <v>0.18771079461172013</v>
      </c>
      <c r="T30" s="40">
        <v>29.58094417262668</v>
      </c>
      <c r="U30" s="2" t="s">
        <v>1811</v>
      </c>
    </row>
    <row r="31" spans="1:21" x14ac:dyDescent="0.2">
      <c r="A31" t="s">
        <v>448</v>
      </c>
      <c r="B31" t="s">
        <v>474</v>
      </c>
      <c r="C31" t="s">
        <v>284</v>
      </c>
      <c r="D31" t="s">
        <v>444</v>
      </c>
      <c r="E31" t="s">
        <v>1614</v>
      </c>
      <c r="G31">
        <v>18.753050000000002</v>
      </c>
      <c r="H31">
        <v>7.7775999999999998E-2</v>
      </c>
      <c r="I31">
        <v>13.809760000000001</v>
      </c>
      <c r="J31">
        <v>49.000050000000002</v>
      </c>
      <c r="K31">
        <v>0.15282599999999999</v>
      </c>
      <c r="L31">
        <v>0.36100500000000002</v>
      </c>
      <c r="M31">
        <v>0.183944</v>
      </c>
      <c r="N31">
        <v>1.4E-5</v>
      </c>
      <c r="O31">
        <v>16.637039999999999</v>
      </c>
      <c r="P31">
        <v>98.99212</v>
      </c>
      <c r="R31">
        <v>0.7076596581937854</v>
      </c>
      <c r="S31">
        <v>0.18551696782534574</v>
      </c>
      <c r="T31" s="40">
        <v>26.679967508376205</v>
      </c>
    </row>
    <row r="32" spans="1:21" ht="17" x14ac:dyDescent="0.2">
      <c r="A32" t="s">
        <v>448</v>
      </c>
      <c r="B32" t="s">
        <v>475</v>
      </c>
      <c r="C32" t="s">
        <v>476</v>
      </c>
      <c r="D32" t="s">
        <v>444</v>
      </c>
      <c r="E32" t="s">
        <v>1614</v>
      </c>
      <c r="G32">
        <v>19.801300000000001</v>
      </c>
      <c r="H32">
        <v>7.0291999999999993E-2</v>
      </c>
      <c r="I32">
        <v>13.10524</v>
      </c>
      <c r="J32">
        <v>48.227330000000002</v>
      </c>
      <c r="K32">
        <v>0.15132999999999999</v>
      </c>
      <c r="L32">
        <v>0.355603</v>
      </c>
      <c r="M32">
        <v>0.22347600000000001</v>
      </c>
      <c r="N32">
        <v>1.2208E-2</v>
      </c>
      <c r="O32">
        <v>17.57593</v>
      </c>
      <c r="P32">
        <v>99.535499999999999</v>
      </c>
      <c r="R32">
        <v>0.72924573662273329</v>
      </c>
      <c r="S32">
        <v>0.19645288327095295</v>
      </c>
      <c r="T32" s="40">
        <v>10.936883002850626</v>
      </c>
      <c r="U32" s="2" t="s">
        <v>1811</v>
      </c>
    </row>
    <row r="33" spans="1:21" ht="17" x14ac:dyDescent="0.2">
      <c r="A33" t="s">
        <v>448</v>
      </c>
      <c r="B33" t="s">
        <v>477</v>
      </c>
      <c r="C33" t="s">
        <v>478</v>
      </c>
      <c r="D33" t="s">
        <v>444</v>
      </c>
      <c r="E33" t="s">
        <v>1614</v>
      </c>
      <c r="G33">
        <v>19.859649999999998</v>
      </c>
      <c r="H33">
        <v>1.9245000000000002E-2</v>
      </c>
      <c r="I33">
        <v>12.474830000000001</v>
      </c>
      <c r="J33">
        <v>48.608899999999998</v>
      </c>
      <c r="K33">
        <v>0.15145900000000001</v>
      </c>
      <c r="L33">
        <v>0.35830499999999998</v>
      </c>
      <c r="M33">
        <v>0.19867899999999999</v>
      </c>
      <c r="N33">
        <v>2.3421999999999998E-2</v>
      </c>
      <c r="O33">
        <v>17.758130000000001</v>
      </c>
      <c r="P33">
        <v>99.459990000000005</v>
      </c>
      <c r="R33">
        <v>0.73943635467445834</v>
      </c>
      <c r="S33">
        <v>0.19683720926844256</v>
      </c>
      <c r="T33" s="40">
        <v>10.835679395202257</v>
      </c>
      <c r="U33" s="2" t="s">
        <v>1811</v>
      </c>
    </row>
    <row r="34" spans="1:21" ht="34" x14ac:dyDescent="0.2">
      <c r="A34" t="s">
        <v>448</v>
      </c>
      <c r="B34" t="s">
        <v>479</v>
      </c>
      <c r="C34" t="s">
        <v>480</v>
      </c>
      <c r="D34" t="s">
        <v>444</v>
      </c>
      <c r="E34" t="s">
        <v>1614</v>
      </c>
      <c r="G34">
        <v>19.011610000000001</v>
      </c>
      <c r="H34">
        <v>4.2235000000000002E-2</v>
      </c>
      <c r="I34">
        <v>14.18116</v>
      </c>
      <c r="J34">
        <v>47.995449999999998</v>
      </c>
      <c r="K34">
        <v>0.169404</v>
      </c>
      <c r="L34">
        <v>0.33216600000000002</v>
      </c>
      <c r="M34">
        <v>0.22592799999999999</v>
      </c>
      <c r="N34">
        <v>1.4E-5</v>
      </c>
      <c r="O34">
        <v>17.79073</v>
      </c>
      <c r="P34">
        <v>99.770889999999994</v>
      </c>
      <c r="R34">
        <v>0.70499516443493337</v>
      </c>
      <c r="S34">
        <v>0.19914506081353175</v>
      </c>
      <c r="T34" s="40">
        <v>9.9216649940576787</v>
      </c>
      <c r="U34" s="2" t="s">
        <v>1814</v>
      </c>
    </row>
    <row r="35" spans="1:21" ht="17" x14ac:dyDescent="0.2">
      <c r="A35" t="s">
        <v>448</v>
      </c>
      <c r="B35" t="s">
        <v>481</v>
      </c>
      <c r="C35" t="s">
        <v>305</v>
      </c>
      <c r="D35" t="s">
        <v>444</v>
      </c>
      <c r="E35" t="s">
        <v>1614</v>
      </c>
      <c r="G35">
        <v>19.183350000000001</v>
      </c>
      <c r="H35">
        <v>1.4909E-2</v>
      </c>
      <c r="I35">
        <v>14.633620000000001</v>
      </c>
      <c r="J35">
        <v>45.836880000000001</v>
      </c>
      <c r="K35">
        <v>0.18723600000000001</v>
      </c>
      <c r="L35">
        <v>0.32784400000000002</v>
      </c>
      <c r="M35">
        <v>0.296101</v>
      </c>
      <c r="N35">
        <v>1.4E-5</v>
      </c>
      <c r="O35">
        <v>20.488520000000001</v>
      </c>
      <c r="P35">
        <v>100.9847</v>
      </c>
      <c r="R35">
        <v>0.70031219229600306</v>
      </c>
      <c r="S35">
        <v>0.23068601381700252</v>
      </c>
      <c r="T35" s="40">
        <v>2.5275790238854201</v>
      </c>
      <c r="U35" s="2" t="s">
        <v>1812</v>
      </c>
    </row>
    <row r="36" spans="1:21" ht="17" x14ac:dyDescent="0.2">
      <c r="A36" t="s">
        <v>448</v>
      </c>
      <c r="B36" t="s">
        <v>482</v>
      </c>
      <c r="C36" t="s">
        <v>308</v>
      </c>
      <c r="D36" t="s">
        <v>444</v>
      </c>
      <c r="E36" t="s">
        <v>1614</v>
      </c>
      <c r="G36">
        <v>18.60772</v>
      </c>
      <c r="H36">
        <v>5.8035000000000003E-2</v>
      </c>
      <c r="I36">
        <v>14.7257</v>
      </c>
      <c r="J36">
        <v>45.429690000000001</v>
      </c>
      <c r="K36">
        <v>0.17358000000000001</v>
      </c>
      <c r="L36">
        <v>0.33600799999999997</v>
      </c>
      <c r="M36">
        <v>0.29801899999999998</v>
      </c>
      <c r="N36">
        <v>5.9400000000000002E-4</v>
      </c>
      <c r="O36">
        <v>20.231110000000001</v>
      </c>
      <c r="P36">
        <v>99.874650000000003</v>
      </c>
      <c r="R36">
        <v>0.69254544201116808</v>
      </c>
      <c r="S36">
        <v>0.23002634154082535</v>
      </c>
      <c r="T36" s="40">
        <v>2.1217690706737522</v>
      </c>
      <c r="U36" s="2" t="s">
        <v>1812</v>
      </c>
    </row>
    <row r="37" spans="1:21" ht="17" x14ac:dyDescent="0.2">
      <c r="A37" t="s">
        <v>448</v>
      </c>
      <c r="B37" t="s">
        <v>483</v>
      </c>
      <c r="C37" t="s">
        <v>314</v>
      </c>
      <c r="D37" t="s">
        <v>444</v>
      </c>
      <c r="E37" t="s">
        <v>1614</v>
      </c>
      <c r="G37">
        <v>18.776769999999999</v>
      </c>
      <c r="H37">
        <v>8.2692000000000002E-2</v>
      </c>
      <c r="I37">
        <v>14.38313</v>
      </c>
      <c r="J37">
        <v>48.07291</v>
      </c>
      <c r="K37">
        <v>0.17152200000000001</v>
      </c>
      <c r="L37">
        <v>0.34044999999999997</v>
      </c>
      <c r="M37">
        <v>0.224301</v>
      </c>
      <c r="N37">
        <v>1.4E-5</v>
      </c>
      <c r="O37">
        <v>17.78002</v>
      </c>
      <c r="P37">
        <v>99.848569999999995</v>
      </c>
      <c r="Q37">
        <v>0</v>
      </c>
      <c r="R37">
        <v>0.69943923106577355</v>
      </c>
      <c r="S37">
        <v>0.19879212144928171</v>
      </c>
      <c r="T37" s="40">
        <v>9.8943421811309236</v>
      </c>
      <c r="U37" s="2" t="s">
        <v>1813</v>
      </c>
    </row>
    <row r="38" spans="1:21" ht="17" x14ac:dyDescent="0.2">
      <c r="A38" t="s">
        <v>448</v>
      </c>
      <c r="B38" t="s">
        <v>483</v>
      </c>
      <c r="C38" t="s">
        <v>484</v>
      </c>
      <c r="D38" t="s">
        <v>444</v>
      </c>
      <c r="E38" t="s">
        <v>1614</v>
      </c>
      <c r="G38">
        <v>19.095469999999999</v>
      </c>
      <c r="H38">
        <v>2.7409999999999999E-3</v>
      </c>
      <c r="I38">
        <v>14.376569999999999</v>
      </c>
      <c r="J38">
        <v>48.062399999999997</v>
      </c>
      <c r="K38">
        <v>0.16994100000000001</v>
      </c>
      <c r="L38">
        <v>0.35178900000000002</v>
      </c>
      <c r="M38">
        <v>0.22986999999999999</v>
      </c>
      <c r="N38">
        <v>1.4E-5</v>
      </c>
      <c r="O38">
        <v>17.659610000000001</v>
      </c>
      <c r="P38">
        <v>99.965289999999996</v>
      </c>
      <c r="Q38">
        <v>5.37</v>
      </c>
      <c r="R38">
        <v>0.70306062643705169</v>
      </c>
      <c r="S38">
        <v>0.19774664303837425</v>
      </c>
      <c r="T38" s="40">
        <v>9.8943421811309236</v>
      </c>
      <c r="U38" s="2" t="s">
        <v>1813</v>
      </c>
    </row>
    <row r="39" spans="1:21" ht="17" x14ac:dyDescent="0.2">
      <c r="A39" t="s">
        <v>448</v>
      </c>
      <c r="B39" t="s">
        <v>483</v>
      </c>
      <c r="C39" t="s">
        <v>485</v>
      </c>
      <c r="D39" t="s">
        <v>444</v>
      </c>
      <c r="E39" t="s">
        <v>1614</v>
      </c>
      <c r="G39">
        <v>19.060500000000001</v>
      </c>
      <c r="H39">
        <v>4.0982999999999999E-2</v>
      </c>
      <c r="I39">
        <v>14.46429</v>
      </c>
      <c r="J39">
        <v>47.773629999999997</v>
      </c>
      <c r="K39">
        <v>0.16544300000000001</v>
      </c>
      <c r="L39">
        <v>0.34752899999999998</v>
      </c>
      <c r="M39">
        <v>0.22791900000000001</v>
      </c>
      <c r="N39">
        <v>1.4E-5</v>
      </c>
      <c r="O39">
        <v>17.636279999999999</v>
      </c>
      <c r="P39">
        <v>99.7346</v>
      </c>
      <c r="Q39">
        <v>10.73</v>
      </c>
      <c r="R39">
        <v>0.70140540840927856</v>
      </c>
      <c r="S39">
        <v>0.19849405822905752</v>
      </c>
      <c r="T39" s="40">
        <v>9.8943421811309236</v>
      </c>
      <c r="U39" s="2" t="s">
        <v>1813</v>
      </c>
    </row>
    <row r="40" spans="1:21" ht="17" x14ac:dyDescent="0.2">
      <c r="A40" t="s">
        <v>448</v>
      </c>
      <c r="B40" t="s">
        <v>483</v>
      </c>
      <c r="C40" t="s">
        <v>486</v>
      </c>
      <c r="D40" t="s">
        <v>444</v>
      </c>
      <c r="E40" t="s">
        <v>1614</v>
      </c>
      <c r="G40">
        <v>18.995360000000002</v>
      </c>
      <c r="H40">
        <v>4.6352999999999998E-2</v>
      </c>
      <c r="I40">
        <v>14.20228</v>
      </c>
      <c r="J40">
        <v>47.65258</v>
      </c>
      <c r="K40">
        <v>0.17507300000000001</v>
      </c>
      <c r="L40">
        <v>0.35617500000000002</v>
      </c>
      <c r="M40">
        <v>0.22720799999999999</v>
      </c>
      <c r="N40">
        <v>1.4E-5</v>
      </c>
      <c r="O40">
        <v>17.648949999999999</v>
      </c>
      <c r="P40">
        <v>99.320430000000002</v>
      </c>
      <c r="Q40">
        <v>16.100000000000001</v>
      </c>
      <c r="R40">
        <v>0.70450763902586755</v>
      </c>
      <c r="S40">
        <v>0.19901245935205733</v>
      </c>
      <c r="T40" s="40">
        <v>9.8943421811309236</v>
      </c>
      <c r="U40" s="2" t="s">
        <v>1813</v>
      </c>
    </row>
    <row r="41" spans="1:21" ht="17" x14ac:dyDescent="0.2">
      <c r="A41" t="s">
        <v>448</v>
      </c>
      <c r="B41" t="s">
        <v>483</v>
      </c>
      <c r="C41" t="s">
        <v>487</v>
      </c>
      <c r="D41" t="s">
        <v>444</v>
      </c>
      <c r="E41" t="s">
        <v>1614</v>
      </c>
      <c r="G41">
        <v>19.002289999999999</v>
      </c>
      <c r="H41">
        <v>9.1330000000000005E-3</v>
      </c>
      <c r="I41">
        <v>14.190049999999999</v>
      </c>
      <c r="J41">
        <v>47.539059999999999</v>
      </c>
      <c r="K41">
        <v>0.161135</v>
      </c>
      <c r="L41">
        <v>0.34472000000000003</v>
      </c>
      <c r="M41">
        <v>0.22395999999999999</v>
      </c>
      <c r="N41">
        <v>1.4E-5</v>
      </c>
      <c r="O41">
        <v>17.55838</v>
      </c>
      <c r="P41">
        <v>99.048289999999994</v>
      </c>
      <c r="Q41">
        <v>21.470000000000002</v>
      </c>
      <c r="R41">
        <v>0.70476287748337507</v>
      </c>
      <c r="S41">
        <v>0.19857284112087312</v>
      </c>
      <c r="T41" s="40">
        <v>9.8943421811309236</v>
      </c>
      <c r="U41" s="2" t="s">
        <v>1813</v>
      </c>
    </row>
    <row r="42" spans="1:21" ht="17" x14ac:dyDescent="0.2">
      <c r="A42" t="s">
        <v>448</v>
      </c>
      <c r="B42" t="s">
        <v>483</v>
      </c>
      <c r="C42" t="s">
        <v>488</v>
      </c>
      <c r="D42" t="s">
        <v>444</v>
      </c>
      <c r="E42" t="s">
        <v>1614</v>
      </c>
      <c r="G42">
        <v>19.31521</v>
      </c>
      <c r="H42">
        <v>2.8048E-2</v>
      </c>
      <c r="I42">
        <v>13.90006</v>
      </c>
      <c r="J42">
        <v>47.144680000000001</v>
      </c>
      <c r="K42">
        <v>0.15294199999999999</v>
      </c>
      <c r="L42">
        <v>0.33779799999999999</v>
      </c>
      <c r="M42">
        <v>0.22631799999999999</v>
      </c>
      <c r="N42">
        <v>5.2009999999999999E-3</v>
      </c>
      <c r="O42">
        <v>17.574639999999999</v>
      </c>
      <c r="P42">
        <v>98.701160000000002</v>
      </c>
      <c r="Q42">
        <v>26.830000000000002</v>
      </c>
      <c r="R42">
        <v>0.7123989485782688</v>
      </c>
      <c r="S42">
        <v>0.20004995116348884</v>
      </c>
      <c r="T42" s="40">
        <v>9.8943421811309236</v>
      </c>
      <c r="U42" s="2" t="s">
        <v>1813</v>
      </c>
    </row>
    <row r="43" spans="1:21" x14ac:dyDescent="0.2">
      <c r="A43" s="28">
        <v>44593</v>
      </c>
      <c r="B43" t="s">
        <v>489</v>
      </c>
      <c r="C43" t="s">
        <v>149</v>
      </c>
      <c r="D43" t="s">
        <v>444</v>
      </c>
      <c r="E43" t="s">
        <v>1614</v>
      </c>
      <c r="F43" t="s">
        <v>1798</v>
      </c>
      <c r="G43">
        <v>18.942460000000001</v>
      </c>
      <c r="H43">
        <v>2.6238999999999998E-2</v>
      </c>
      <c r="I43">
        <v>13.851470000000001</v>
      </c>
      <c r="J43">
        <v>48.755949999999999</v>
      </c>
      <c r="K43">
        <v>0.13091800000000001</v>
      </c>
      <c r="L43">
        <v>0.36118299999999998</v>
      </c>
      <c r="M43">
        <v>0.150839</v>
      </c>
      <c r="N43">
        <v>1.4E-5</v>
      </c>
      <c r="O43">
        <v>16.3049</v>
      </c>
      <c r="P43">
        <v>98.528049999999993</v>
      </c>
      <c r="R43">
        <v>0.70911271272352983</v>
      </c>
      <c r="S43">
        <v>0.18323293753251002</v>
      </c>
      <c r="T43" s="40">
        <v>15.3</v>
      </c>
    </row>
    <row r="44" spans="1:21" x14ac:dyDescent="0.2">
      <c r="A44" s="28">
        <v>44593</v>
      </c>
      <c r="B44" t="s">
        <v>490</v>
      </c>
      <c r="C44" t="s">
        <v>293</v>
      </c>
      <c r="D44" t="s">
        <v>444</v>
      </c>
      <c r="E44" t="s">
        <v>1614</v>
      </c>
      <c r="F44" t="s">
        <v>1798</v>
      </c>
      <c r="G44">
        <v>19.24483</v>
      </c>
      <c r="H44">
        <v>1.0607E-2</v>
      </c>
      <c r="I44">
        <v>13.77815</v>
      </c>
      <c r="J44">
        <v>49.375279999999997</v>
      </c>
      <c r="K44">
        <v>0.157113</v>
      </c>
      <c r="L44">
        <v>0.35688300000000001</v>
      </c>
      <c r="M44">
        <v>0.163108</v>
      </c>
      <c r="N44">
        <v>1.4E-5</v>
      </c>
      <c r="O44">
        <v>16.568819999999999</v>
      </c>
      <c r="P44">
        <v>99.680120000000002</v>
      </c>
      <c r="R44">
        <v>0.71345474071874571</v>
      </c>
      <c r="S44">
        <v>0.18374746743693332</v>
      </c>
      <c r="T44" s="40">
        <v>15.7</v>
      </c>
    </row>
    <row r="45" spans="1:21" x14ac:dyDescent="0.2">
      <c r="A45" s="28">
        <v>44593</v>
      </c>
      <c r="B45" t="s">
        <v>493</v>
      </c>
      <c r="C45" t="s">
        <v>494</v>
      </c>
      <c r="D45" t="s">
        <v>444</v>
      </c>
      <c r="E45" t="s">
        <v>1614</v>
      </c>
      <c r="F45" t="s">
        <v>1798</v>
      </c>
      <c r="G45">
        <v>20.11298</v>
      </c>
      <c r="H45">
        <v>5.4643999999999998E-2</v>
      </c>
      <c r="I45">
        <v>12.28633</v>
      </c>
      <c r="J45">
        <v>50.18497</v>
      </c>
      <c r="K45">
        <v>0.10398499999999999</v>
      </c>
      <c r="L45">
        <v>0.38119999999999998</v>
      </c>
      <c r="M45">
        <v>0.15156600000000001</v>
      </c>
      <c r="N45">
        <v>2.2113000000000001E-2</v>
      </c>
      <c r="O45">
        <v>16.286090000000002</v>
      </c>
      <c r="P45">
        <v>99.583870000000005</v>
      </c>
      <c r="Q45">
        <v>5.1827660925672578</v>
      </c>
      <c r="R45">
        <v>0.74477607871714524</v>
      </c>
      <c r="S45">
        <v>0.17877951254548224</v>
      </c>
      <c r="T45" s="40">
        <v>28.1</v>
      </c>
    </row>
    <row r="46" spans="1:21" x14ac:dyDescent="0.2">
      <c r="A46" s="28">
        <v>44593</v>
      </c>
      <c r="B46" t="s">
        <v>493</v>
      </c>
      <c r="C46" t="s">
        <v>495</v>
      </c>
      <c r="D46" t="s">
        <v>444</v>
      </c>
      <c r="E46" t="s">
        <v>1614</v>
      </c>
      <c r="F46" t="s">
        <v>1798</v>
      </c>
      <c r="G46">
        <v>19.800630000000002</v>
      </c>
      <c r="H46">
        <v>5.9867999999999998E-2</v>
      </c>
      <c r="I46">
        <v>12.64472</v>
      </c>
      <c r="J46">
        <v>49.800780000000003</v>
      </c>
      <c r="K46">
        <v>0.14868200000000001</v>
      </c>
      <c r="L46">
        <v>0.36214099999999999</v>
      </c>
      <c r="M46">
        <v>0.15168100000000001</v>
      </c>
      <c r="N46">
        <v>4.2684E-2</v>
      </c>
      <c r="O46">
        <v>16.253969999999999</v>
      </c>
      <c r="P46">
        <v>99.265159999999995</v>
      </c>
      <c r="Q46">
        <v>8.3655321851361446</v>
      </c>
      <c r="R46">
        <v>0.73624422365606101</v>
      </c>
      <c r="S46">
        <v>0.17961948862538099</v>
      </c>
      <c r="T46" s="40">
        <v>28.1</v>
      </c>
    </row>
    <row r="47" spans="1:21" x14ac:dyDescent="0.2">
      <c r="A47" s="28">
        <v>44593</v>
      </c>
      <c r="B47" t="s">
        <v>493</v>
      </c>
      <c r="C47" t="s">
        <v>496</v>
      </c>
      <c r="D47" t="s">
        <v>444</v>
      </c>
      <c r="E47" t="s">
        <v>1614</v>
      </c>
      <c r="F47" t="s">
        <v>1798</v>
      </c>
      <c r="G47">
        <v>19.76962</v>
      </c>
      <c r="H47">
        <v>7.0679000000000006E-2</v>
      </c>
      <c r="I47">
        <v>13.07395</v>
      </c>
      <c r="J47">
        <v>49.674720000000001</v>
      </c>
      <c r="K47">
        <v>0.12937799999999999</v>
      </c>
      <c r="L47">
        <v>0.36723899999999998</v>
      </c>
      <c r="M47">
        <v>0.14285300000000001</v>
      </c>
      <c r="N47">
        <v>1.3682E-2</v>
      </c>
      <c r="O47">
        <v>16.17277</v>
      </c>
      <c r="P47">
        <v>99.41489</v>
      </c>
      <c r="Q47">
        <v>11.548298277703402</v>
      </c>
      <c r="R47">
        <v>0.72940158373622643</v>
      </c>
      <c r="S47">
        <v>0.17925525799440362</v>
      </c>
      <c r="T47" s="40">
        <v>28.1</v>
      </c>
    </row>
    <row r="48" spans="1:21" x14ac:dyDescent="0.2">
      <c r="A48" s="28">
        <v>44593</v>
      </c>
      <c r="B48" t="s">
        <v>493</v>
      </c>
      <c r="C48" t="s">
        <v>497</v>
      </c>
      <c r="D48" t="s">
        <v>444</v>
      </c>
      <c r="E48" t="s">
        <v>1614</v>
      </c>
      <c r="F48" t="s">
        <v>1798</v>
      </c>
      <c r="G48">
        <v>19.77976</v>
      </c>
      <c r="H48">
        <v>2.9510999999999999E-2</v>
      </c>
      <c r="I48">
        <v>13.28481</v>
      </c>
      <c r="J48">
        <v>49.766829999999999</v>
      </c>
      <c r="K48">
        <v>0.130162</v>
      </c>
      <c r="L48">
        <v>0.40948099999999998</v>
      </c>
      <c r="M48">
        <v>0.15509400000000001</v>
      </c>
      <c r="N48">
        <v>1.8946000000000001E-2</v>
      </c>
      <c r="O48">
        <v>16.31231</v>
      </c>
      <c r="P48">
        <v>99.88691</v>
      </c>
      <c r="Q48">
        <v>14.804062396923261</v>
      </c>
      <c r="R48">
        <v>0.72633392412567477</v>
      </c>
      <c r="S48">
        <v>0.18024879273213765</v>
      </c>
      <c r="T48" s="40">
        <v>28.1</v>
      </c>
    </row>
    <row r="49" spans="1:20" x14ac:dyDescent="0.2">
      <c r="A49" s="28">
        <v>44593</v>
      </c>
      <c r="B49" t="s">
        <v>493</v>
      </c>
      <c r="C49" t="s">
        <v>498</v>
      </c>
      <c r="D49" t="s">
        <v>444</v>
      </c>
      <c r="E49" t="s">
        <v>1614</v>
      </c>
      <c r="F49" t="s">
        <v>1798</v>
      </c>
      <c r="G49">
        <v>19.524830000000001</v>
      </c>
      <c r="H49">
        <v>4.0867000000000001E-2</v>
      </c>
      <c r="I49">
        <v>13.45486</v>
      </c>
      <c r="J49">
        <v>49.420839999999998</v>
      </c>
      <c r="K49">
        <v>0.153609</v>
      </c>
      <c r="L49">
        <v>0.35747400000000001</v>
      </c>
      <c r="M49">
        <v>0.13777300000000001</v>
      </c>
      <c r="N49">
        <v>2.3839999999999998E-3</v>
      </c>
      <c r="O49">
        <v>16.339230000000001</v>
      </c>
      <c r="P49">
        <v>99.431870000000004</v>
      </c>
      <c r="Q49">
        <v>18.056753590381959</v>
      </c>
      <c r="R49">
        <v>0.72119777267120011</v>
      </c>
      <c r="S49">
        <v>0.1815267954924035</v>
      </c>
      <c r="T49" s="40">
        <v>28.1</v>
      </c>
    </row>
    <row r="50" spans="1:20" x14ac:dyDescent="0.2">
      <c r="A50" s="28">
        <v>44593</v>
      </c>
      <c r="B50" t="s">
        <v>493</v>
      </c>
      <c r="C50" t="s">
        <v>499</v>
      </c>
      <c r="D50" t="s">
        <v>444</v>
      </c>
      <c r="E50" t="s">
        <v>1614</v>
      </c>
      <c r="F50" t="s">
        <v>1798</v>
      </c>
      <c r="G50">
        <v>19.337060000000001</v>
      </c>
      <c r="H50">
        <v>7.2443999999999995E-2</v>
      </c>
      <c r="I50">
        <v>13.67872</v>
      </c>
      <c r="J50">
        <v>49.666899999999998</v>
      </c>
      <c r="K50">
        <v>0.16411600000000001</v>
      </c>
      <c r="L50">
        <v>0.35814299999999999</v>
      </c>
      <c r="M50">
        <v>0.145592</v>
      </c>
      <c r="N50">
        <v>2.2338E-2</v>
      </c>
      <c r="O50">
        <v>16.217960000000001</v>
      </c>
      <c r="P50">
        <v>99.663259999999994</v>
      </c>
      <c r="Q50">
        <v>21.239519682949531</v>
      </c>
      <c r="R50">
        <v>0.71590650363631669</v>
      </c>
      <c r="S50">
        <v>0.17968934831361011</v>
      </c>
      <c r="T50" s="40">
        <v>28.1</v>
      </c>
    </row>
    <row r="51" spans="1:20" x14ac:dyDescent="0.2">
      <c r="A51" s="28">
        <v>44593</v>
      </c>
      <c r="B51" t="s">
        <v>493</v>
      </c>
      <c r="C51" t="s">
        <v>500</v>
      </c>
      <c r="D51" t="s">
        <v>444</v>
      </c>
      <c r="E51" t="s">
        <v>1614</v>
      </c>
      <c r="F51" t="s">
        <v>1798</v>
      </c>
      <c r="G51">
        <v>19.392849999999999</v>
      </c>
      <c r="H51">
        <v>3.5679000000000002E-2</v>
      </c>
      <c r="I51">
        <v>13.74005</v>
      </c>
      <c r="J51">
        <v>49.298220000000001</v>
      </c>
      <c r="K51">
        <v>0.117244</v>
      </c>
      <c r="L51">
        <v>0.365732</v>
      </c>
      <c r="M51">
        <v>0.15776599999999999</v>
      </c>
      <c r="N51">
        <v>8.4100000000000008E-3</v>
      </c>
      <c r="O51">
        <v>16.42379</v>
      </c>
      <c r="P51">
        <v>99.539739999999995</v>
      </c>
      <c r="Q51">
        <v>24.422285775518105</v>
      </c>
      <c r="R51">
        <v>0.71558250355783426</v>
      </c>
      <c r="S51">
        <v>0.18266558857044471</v>
      </c>
      <c r="T51" s="40">
        <v>28.1</v>
      </c>
    </row>
    <row r="52" spans="1:20" x14ac:dyDescent="0.2">
      <c r="A52" s="28">
        <v>44593</v>
      </c>
      <c r="B52" t="s">
        <v>493</v>
      </c>
      <c r="C52" t="s">
        <v>501</v>
      </c>
      <c r="D52" t="s">
        <v>444</v>
      </c>
      <c r="E52" t="s">
        <v>1614</v>
      </c>
      <c r="F52" t="s">
        <v>1798</v>
      </c>
      <c r="G52">
        <v>19.299389999999999</v>
      </c>
      <c r="H52">
        <v>5.2548999999999998E-2</v>
      </c>
      <c r="I52">
        <v>13.66192</v>
      </c>
      <c r="J52">
        <v>49.281230000000001</v>
      </c>
      <c r="K52">
        <v>0.15210199999999999</v>
      </c>
      <c r="L52">
        <v>0.41160200000000002</v>
      </c>
      <c r="M52">
        <v>0.13777400000000001</v>
      </c>
      <c r="N52">
        <v>1.4E-5</v>
      </c>
      <c r="O52">
        <v>16.24794</v>
      </c>
      <c r="P52">
        <v>99.244519999999994</v>
      </c>
      <c r="Q52">
        <v>27.605051868085365</v>
      </c>
      <c r="R52">
        <v>0.7157596544137349</v>
      </c>
      <c r="S52">
        <v>0.18111502576276006</v>
      </c>
      <c r="T52" s="40">
        <v>28.1</v>
      </c>
    </row>
    <row r="53" spans="1:20" x14ac:dyDescent="0.2">
      <c r="A53" s="28">
        <v>44593</v>
      </c>
      <c r="B53" t="s">
        <v>493</v>
      </c>
      <c r="C53" t="s">
        <v>502</v>
      </c>
      <c r="D53" t="s">
        <v>444</v>
      </c>
      <c r="E53" t="s">
        <v>1614</v>
      </c>
      <c r="F53" t="s">
        <v>1798</v>
      </c>
      <c r="G53">
        <v>19.26502</v>
      </c>
      <c r="H53">
        <v>4.2754E-2</v>
      </c>
      <c r="I53">
        <v>13.63855</v>
      </c>
      <c r="J53">
        <v>49.327660000000002</v>
      </c>
      <c r="K53">
        <v>0.14230100000000001</v>
      </c>
      <c r="L53">
        <v>0.31898799999999999</v>
      </c>
      <c r="M53">
        <v>0.14838899999999999</v>
      </c>
      <c r="N53">
        <v>1.4E-5</v>
      </c>
      <c r="O53">
        <v>16.443760000000001</v>
      </c>
      <c r="P53">
        <v>99.327430000000007</v>
      </c>
      <c r="Q53">
        <v>30.787817960652937</v>
      </c>
      <c r="R53">
        <v>0.71574554770655763</v>
      </c>
      <c r="S53">
        <v>0.18275789979086654</v>
      </c>
      <c r="T53" s="40">
        <v>28.1</v>
      </c>
    </row>
    <row r="54" spans="1:20" x14ac:dyDescent="0.2">
      <c r="A54" s="28">
        <v>44593</v>
      </c>
      <c r="B54" t="s">
        <v>493</v>
      </c>
      <c r="C54" t="s">
        <v>503</v>
      </c>
      <c r="D54" t="s">
        <v>444</v>
      </c>
      <c r="E54" t="s">
        <v>1614</v>
      </c>
      <c r="F54" t="s">
        <v>1798</v>
      </c>
      <c r="G54">
        <v>19.29</v>
      </c>
      <c r="H54">
        <v>5.8742999999999997E-2</v>
      </c>
      <c r="I54">
        <v>13.654030000000001</v>
      </c>
      <c r="J54">
        <v>49.323560000000001</v>
      </c>
      <c r="K54">
        <v>0.146066</v>
      </c>
      <c r="L54">
        <v>0.38256299999999999</v>
      </c>
      <c r="M54">
        <v>0.14360700000000001</v>
      </c>
      <c r="N54">
        <v>1.4E-5</v>
      </c>
      <c r="O54">
        <v>16.164529999999999</v>
      </c>
      <c r="P54">
        <v>99.163120000000006</v>
      </c>
      <c r="Q54">
        <v>34.043582079873829</v>
      </c>
      <c r="R54">
        <v>0.71577835988418437</v>
      </c>
      <c r="S54">
        <v>0.18022605941546327</v>
      </c>
      <c r="T54" s="40">
        <v>28.1</v>
      </c>
    </row>
    <row r="55" spans="1:20" x14ac:dyDescent="0.2">
      <c r="A55" s="28">
        <v>44593</v>
      </c>
      <c r="B55" t="s">
        <v>493</v>
      </c>
      <c r="C55" t="s">
        <v>504</v>
      </c>
      <c r="D55" t="s">
        <v>444</v>
      </c>
      <c r="E55" t="s">
        <v>1614</v>
      </c>
      <c r="F55" t="s">
        <v>1798</v>
      </c>
      <c r="G55">
        <v>19.274989999999999</v>
      </c>
      <c r="H55">
        <v>1.3561E-2</v>
      </c>
      <c r="I55">
        <v>13.81235</v>
      </c>
      <c r="J55">
        <v>49.363970000000002</v>
      </c>
      <c r="K55">
        <v>0.15240000000000001</v>
      </c>
      <c r="L55">
        <v>0.34454400000000002</v>
      </c>
      <c r="M55">
        <v>0.15052499999999999</v>
      </c>
      <c r="N55">
        <v>1.4E-5</v>
      </c>
      <c r="O55">
        <v>16.412240000000001</v>
      </c>
      <c r="P55">
        <v>99.524600000000007</v>
      </c>
      <c r="Q55">
        <v>37.226348172441405</v>
      </c>
      <c r="R55">
        <v>0.7132681004696787</v>
      </c>
      <c r="S55">
        <v>0.18236176375945534</v>
      </c>
      <c r="T55" s="40">
        <v>28.1</v>
      </c>
    </row>
    <row r="56" spans="1:20" x14ac:dyDescent="0.2">
      <c r="A56" s="28">
        <v>44593</v>
      </c>
      <c r="B56" t="s">
        <v>493</v>
      </c>
      <c r="C56" t="s">
        <v>505</v>
      </c>
      <c r="D56" t="s">
        <v>444</v>
      </c>
      <c r="E56" t="s">
        <v>1614</v>
      </c>
      <c r="F56" t="s">
        <v>1798</v>
      </c>
      <c r="G56">
        <v>19.187460000000002</v>
      </c>
      <c r="H56">
        <v>7.0122000000000004E-2</v>
      </c>
      <c r="I56">
        <v>13.68881</v>
      </c>
      <c r="J56">
        <v>49.431229999999999</v>
      </c>
      <c r="K56">
        <v>0.141377</v>
      </c>
      <c r="L56">
        <v>0.33538899999999999</v>
      </c>
      <c r="M56">
        <v>0.15251100000000001</v>
      </c>
      <c r="N56">
        <v>1.4E-5</v>
      </c>
      <c r="O56">
        <v>16.34789</v>
      </c>
      <c r="P56">
        <v>99.354799999999997</v>
      </c>
      <c r="Q56">
        <v>40.409114265008661</v>
      </c>
      <c r="R56">
        <v>0.7141738097518745</v>
      </c>
      <c r="S56">
        <v>0.18157429363923311</v>
      </c>
      <c r="T56" s="40">
        <v>28.1</v>
      </c>
    </row>
    <row r="57" spans="1:20" x14ac:dyDescent="0.2">
      <c r="A57" s="28">
        <v>44593</v>
      </c>
      <c r="B57" t="s">
        <v>493</v>
      </c>
      <c r="C57" t="s">
        <v>506</v>
      </c>
      <c r="D57" t="s">
        <v>444</v>
      </c>
      <c r="E57" t="s">
        <v>1614</v>
      </c>
      <c r="F57" t="s">
        <v>1798</v>
      </c>
      <c r="G57">
        <v>19.27637</v>
      </c>
      <c r="H57">
        <v>2.9721000000000001E-2</v>
      </c>
      <c r="I57">
        <v>13.74104</v>
      </c>
      <c r="J57">
        <v>49.463450000000002</v>
      </c>
      <c r="K57">
        <v>0.126109</v>
      </c>
      <c r="L57">
        <v>0.31073499999999998</v>
      </c>
      <c r="M57">
        <v>0.15518399999999999</v>
      </c>
      <c r="N57">
        <v>1.4E-5</v>
      </c>
      <c r="O57">
        <v>16.35708</v>
      </c>
      <c r="P57">
        <v>99.459699999999998</v>
      </c>
      <c r="Q57">
        <v>43.591880357577232</v>
      </c>
      <c r="R57">
        <v>0.71434003022068537</v>
      </c>
      <c r="S57">
        <v>0.18156097778577152</v>
      </c>
      <c r="T57" s="40">
        <v>28.1</v>
      </c>
    </row>
    <row r="58" spans="1:20" x14ac:dyDescent="0.2">
      <c r="A58" s="28">
        <v>44593</v>
      </c>
      <c r="B58" t="s">
        <v>493</v>
      </c>
      <c r="C58" t="s">
        <v>507</v>
      </c>
      <c r="D58" t="s">
        <v>444</v>
      </c>
      <c r="E58" t="s">
        <v>1614</v>
      </c>
      <c r="F58" t="s">
        <v>1798</v>
      </c>
      <c r="G58">
        <v>19.251519999999999</v>
      </c>
      <c r="H58">
        <v>5.6833000000000002E-2</v>
      </c>
      <c r="I58">
        <v>13.673909999999999</v>
      </c>
      <c r="J58">
        <v>49.392429999999997</v>
      </c>
      <c r="K58">
        <v>0.133576</v>
      </c>
      <c r="L58">
        <v>0.37993199999999999</v>
      </c>
      <c r="M58">
        <v>0.15271399999999999</v>
      </c>
      <c r="N58">
        <v>3.3383000000000003E-2</v>
      </c>
      <c r="O58">
        <v>16.222449999999998</v>
      </c>
      <c r="P58">
        <v>99.296750000000003</v>
      </c>
      <c r="Q58">
        <v>46.7746464501448</v>
      </c>
      <c r="R58">
        <v>0.71507555186878546</v>
      </c>
      <c r="S58">
        <v>0.18054857935294547</v>
      </c>
      <c r="T58" s="40">
        <v>28.1</v>
      </c>
    </row>
    <row r="59" spans="1:20" x14ac:dyDescent="0.2">
      <c r="A59" s="28">
        <v>44593</v>
      </c>
      <c r="B59" t="s">
        <v>493</v>
      </c>
      <c r="C59" t="s">
        <v>508</v>
      </c>
      <c r="D59" t="s">
        <v>444</v>
      </c>
      <c r="E59" t="s">
        <v>1614</v>
      </c>
      <c r="F59" t="s">
        <v>1798</v>
      </c>
      <c r="G59">
        <v>19.151820000000001</v>
      </c>
      <c r="H59">
        <v>4.5585000000000001E-2</v>
      </c>
      <c r="I59">
        <v>13.815300000000001</v>
      </c>
      <c r="J59">
        <v>49.33361</v>
      </c>
      <c r="K59">
        <v>0.15331900000000001</v>
      </c>
      <c r="L59">
        <v>0.33235399999999998</v>
      </c>
      <c r="M59">
        <v>0.14130499999999999</v>
      </c>
      <c r="N59">
        <v>1.4E-5</v>
      </c>
      <c r="O59">
        <v>16.324210000000001</v>
      </c>
      <c r="P59">
        <v>99.297520000000006</v>
      </c>
      <c r="Q59">
        <v>50.027337643603495</v>
      </c>
      <c r="R59">
        <v>0.71191131653950201</v>
      </c>
      <c r="S59">
        <v>0.18165266066364583</v>
      </c>
      <c r="T59" s="40">
        <v>28.1</v>
      </c>
    </row>
    <row r="60" spans="1:20" x14ac:dyDescent="0.2">
      <c r="A60" s="28">
        <v>44593</v>
      </c>
      <c r="B60" t="s">
        <v>493</v>
      </c>
      <c r="C60" t="s">
        <v>509</v>
      </c>
      <c r="D60" t="s">
        <v>444</v>
      </c>
      <c r="E60" t="s">
        <v>1614</v>
      </c>
      <c r="F60" t="s">
        <v>1798</v>
      </c>
      <c r="G60">
        <v>19.24802</v>
      </c>
      <c r="H60">
        <v>4.1298000000000001E-2</v>
      </c>
      <c r="I60">
        <v>13.666130000000001</v>
      </c>
      <c r="J60">
        <v>49.39293</v>
      </c>
      <c r="K60">
        <v>0.138929</v>
      </c>
      <c r="L60">
        <v>0.35311199999999998</v>
      </c>
      <c r="M60">
        <v>0.148726</v>
      </c>
      <c r="N60">
        <v>1.4E-5</v>
      </c>
      <c r="O60">
        <v>16.31587</v>
      </c>
      <c r="P60">
        <v>99.305030000000002</v>
      </c>
      <c r="Q60">
        <v>53.28310176282335</v>
      </c>
      <c r="R60">
        <v>0.71515453563054709</v>
      </c>
      <c r="S60">
        <v>0.18139819341641822</v>
      </c>
      <c r="T60" s="40">
        <v>28.1</v>
      </c>
    </row>
    <row r="61" spans="1:20" x14ac:dyDescent="0.2">
      <c r="A61" s="28">
        <v>44593</v>
      </c>
      <c r="B61" t="s">
        <v>493</v>
      </c>
      <c r="C61" t="s">
        <v>510</v>
      </c>
      <c r="D61" t="s">
        <v>444</v>
      </c>
      <c r="E61" t="s">
        <v>1614</v>
      </c>
      <c r="F61" t="s">
        <v>1798</v>
      </c>
      <c r="G61">
        <v>19.172419999999999</v>
      </c>
      <c r="H61">
        <v>5.6644E-2</v>
      </c>
      <c r="I61">
        <v>13.71125</v>
      </c>
      <c r="J61">
        <v>49.352960000000003</v>
      </c>
      <c r="K61">
        <v>0.13713400000000001</v>
      </c>
      <c r="L61">
        <v>0.34005099999999999</v>
      </c>
      <c r="M61">
        <v>0.14891699999999999</v>
      </c>
      <c r="N61">
        <v>1.4E-5</v>
      </c>
      <c r="O61">
        <v>16.377469999999999</v>
      </c>
      <c r="P61">
        <v>99.296859999999995</v>
      </c>
      <c r="Q61">
        <v>56.465867855390606</v>
      </c>
      <c r="R61">
        <v>0.71367902046289278</v>
      </c>
      <c r="S61">
        <v>0.18207897206341658</v>
      </c>
      <c r="T61" s="40">
        <v>28.1</v>
      </c>
    </row>
    <row r="62" spans="1:20" x14ac:dyDescent="0.2">
      <c r="A62" s="28">
        <v>44593</v>
      </c>
      <c r="B62" t="s">
        <v>493</v>
      </c>
      <c r="C62" t="s">
        <v>511</v>
      </c>
      <c r="D62" t="s">
        <v>444</v>
      </c>
      <c r="E62" t="s">
        <v>1614</v>
      </c>
      <c r="F62" t="s">
        <v>1798</v>
      </c>
      <c r="G62">
        <v>19.231110000000001</v>
      </c>
      <c r="H62">
        <v>1.0621999999999999E-2</v>
      </c>
      <c r="I62">
        <v>13.704420000000001</v>
      </c>
      <c r="J62">
        <v>49.324420000000003</v>
      </c>
      <c r="K62">
        <v>0.141046</v>
      </c>
      <c r="L62">
        <v>0.34412999999999999</v>
      </c>
      <c r="M62">
        <v>0.145788</v>
      </c>
      <c r="N62">
        <v>1.4E-5</v>
      </c>
      <c r="O62">
        <v>16.3933</v>
      </c>
      <c r="P62">
        <v>99.294849999999997</v>
      </c>
      <c r="Q62">
        <v>59.648633947959496</v>
      </c>
      <c r="R62">
        <v>0.7144047202065632</v>
      </c>
      <c r="S62">
        <v>0.18230910986075299</v>
      </c>
      <c r="T62" s="40">
        <v>28.1</v>
      </c>
    </row>
    <row r="63" spans="1:20" x14ac:dyDescent="0.2">
      <c r="A63" s="28">
        <v>44593</v>
      </c>
      <c r="B63" t="s">
        <v>493</v>
      </c>
      <c r="C63" t="s">
        <v>512</v>
      </c>
      <c r="D63" t="s">
        <v>444</v>
      </c>
      <c r="E63" t="s">
        <v>1614</v>
      </c>
      <c r="F63" t="s">
        <v>1798</v>
      </c>
      <c r="G63">
        <v>19.291139999999999</v>
      </c>
      <c r="H63">
        <v>3.4962E-2</v>
      </c>
      <c r="I63">
        <v>13.82338</v>
      </c>
      <c r="J63">
        <v>49.352330000000002</v>
      </c>
      <c r="K63">
        <v>0.14327699999999999</v>
      </c>
      <c r="L63">
        <v>0.31163600000000002</v>
      </c>
      <c r="M63">
        <v>0.15074399999999999</v>
      </c>
      <c r="N63">
        <v>2.8900000000000002E-3</v>
      </c>
      <c r="O63">
        <v>16.266169999999999</v>
      </c>
      <c r="P63">
        <v>99.376530000000002</v>
      </c>
      <c r="Q63">
        <v>62.831400040526752</v>
      </c>
      <c r="R63">
        <v>0.71327604694727487</v>
      </c>
      <c r="S63">
        <v>0.18106752011377678</v>
      </c>
      <c r="T63" s="40">
        <v>28.1</v>
      </c>
    </row>
    <row r="64" spans="1:20" x14ac:dyDescent="0.2">
      <c r="A64" s="28">
        <v>44593</v>
      </c>
      <c r="B64" t="s">
        <v>513</v>
      </c>
      <c r="C64" t="s">
        <v>352</v>
      </c>
      <c r="D64" t="s">
        <v>444</v>
      </c>
      <c r="E64" t="s">
        <v>1614</v>
      </c>
      <c r="F64" t="s">
        <v>1791</v>
      </c>
      <c r="G64">
        <v>17.760719999999999</v>
      </c>
      <c r="H64">
        <v>3.566497</v>
      </c>
      <c r="I64">
        <v>12.822950000000001</v>
      </c>
      <c r="J64">
        <v>38.356290000000001</v>
      </c>
      <c r="K64">
        <v>0.20940800000000001</v>
      </c>
      <c r="L64">
        <v>0.21789500000000001</v>
      </c>
      <c r="M64">
        <v>0.381853</v>
      </c>
      <c r="N64">
        <v>1.045766</v>
      </c>
      <c r="O64">
        <v>26.1417</v>
      </c>
      <c r="P64">
        <v>100.7985</v>
      </c>
      <c r="Q64">
        <v>0</v>
      </c>
      <c r="R64">
        <v>0.71173320383160632</v>
      </c>
      <c r="S64">
        <v>0.31375528874533054</v>
      </c>
      <c r="T64" s="40">
        <v>28.1</v>
      </c>
    </row>
    <row r="65" spans="1:20" x14ac:dyDescent="0.2">
      <c r="A65" s="28">
        <v>44593</v>
      </c>
      <c r="B65" t="s">
        <v>514</v>
      </c>
      <c r="C65" t="s">
        <v>369</v>
      </c>
      <c r="D65" t="s">
        <v>444</v>
      </c>
      <c r="E65" t="s">
        <v>1614</v>
      </c>
      <c r="F65" t="s">
        <v>1791</v>
      </c>
      <c r="G65">
        <v>16.579799999999999</v>
      </c>
      <c r="H65">
        <v>7.0875009999999996</v>
      </c>
      <c r="I65">
        <v>12.2094</v>
      </c>
      <c r="J65">
        <v>36.207369999999997</v>
      </c>
      <c r="K65">
        <v>0.15466199999999999</v>
      </c>
      <c r="L65">
        <v>0.245808</v>
      </c>
      <c r="M65">
        <v>0.44969199999999998</v>
      </c>
      <c r="N65">
        <v>1.931765</v>
      </c>
      <c r="O65">
        <v>24.367999999999999</v>
      </c>
      <c r="P65">
        <v>99.884439999999998</v>
      </c>
      <c r="Q65">
        <v>0</v>
      </c>
      <c r="R65">
        <v>0.70765924188852725</v>
      </c>
      <c r="S65">
        <v>0.3110476396552555</v>
      </c>
      <c r="T65" s="40">
        <v>28.1</v>
      </c>
    </row>
    <row r="66" spans="1:20" x14ac:dyDescent="0.2">
      <c r="A66" s="28">
        <v>44593</v>
      </c>
      <c r="B66" t="s">
        <v>515</v>
      </c>
      <c r="C66" t="s">
        <v>366</v>
      </c>
      <c r="D66" t="s">
        <v>444</v>
      </c>
      <c r="E66" t="s">
        <v>1614</v>
      </c>
      <c r="F66" t="s">
        <v>1791</v>
      </c>
      <c r="G66">
        <v>18.437719999999999</v>
      </c>
      <c r="H66">
        <v>0.51478999999999997</v>
      </c>
      <c r="I66">
        <v>13.23889</v>
      </c>
      <c r="J66">
        <v>39.107210000000002</v>
      </c>
      <c r="K66">
        <v>0.152947</v>
      </c>
      <c r="L66">
        <v>0.22151100000000001</v>
      </c>
      <c r="M66">
        <v>0.36959599999999998</v>
      </c>
      <c r="N66">
        <v>0.21146400000000001</v>
      </c>
      <c r="O66">
        <v>26.841439999999999</v>
      </c>
      <c r="P66">
        <v>99.137839999999997</v>
      </c>
      <c r="Q66">
        <v>0</v>
      </c>
      <c r="R66">
        <v>0.71285760810080345</v>
      </c>
      <c r="S66">
        <v>0.31527024797388642</v>
      </c>
      <c r="T66" s="40">
        <v>28.1</v>
      </c>
    </row>
    <row r="67" spans="1:20" x14ac:dyDescent="0.2">
      <c r="A67" s="28">
        <v>44593</v>
      </c>
      <c r="B67" t="s">
        <v>516</v>
      </c>
      <c r="C67" t="s">
        <v>364</v>
      </c>
      <c r="D67" t="s">
        <v>444</v>
      </c>
      <c r="E67" t="s">
        <v>1614</v>
      </c>
      <c r="F67" t="s">
        <v>1791</v>
      </c>
      <c r="G67">
        <v>18.711569999999998</v>
      </c>
      <c r="H67">
        <v>1.353718</v>
      </c>
      <c r="I67">
        <v>13.019349999999999</v>
      </c>
      <c r="J67">
        <v>39.846499999999999</v>
      </c>
      <c r="K67">
        <v>0.16680400000000001</v>
      </c>
      <c r="L67">
        <v>0.202795</v>
      </c>
      <c r="M67">
        <v>0.37095899999999998</v>
      </c>
      <c r="N67">
        <v>0.211756</v>
      </c>
      <c r="O67">
        <v>25.379829999999998</v>
      </c>
      <c r="P67">
        <v>99.354410000000001</v>
      </c>
      <c r="Q67">
        <v>0</v>
      </c>
      <c r="R67">
        <v>0.71925505497300146</v>
      </c>
      <c r="S67">
        <v>0.29936700189289039</v>
      </c>
      <c r="T67" s="40">
        <v>28.1</v>
      </c>
    </row>
    <row r="69" spans="1:20" x14ac:dyDescent="0.2">
      <c r="B69" s="77"/>
    </row>
    <row r="74" spans="1:20" x14ac:dyDescent="0.2">
      <c r="D74" t="s">
        <v>1680</v>
      </c>
      <c r="G74">
        <f>AVERAGE(G2)</f>
        <v>18.60979</v>
      </c>
      <c r="H74">
        <f t="shared" ref="H74:P74" si="0">AVERAGE(H2)</f>
        <v>5.9081000000000002E-2</v>
      </c>
      <c r="I74">
        <f t="shared" si="0"/>
        <v>14.059810000000001</v>
      </c>
      <c r="J74">
        <f t="shared" si="0"/>
        <v>47.310380000000002</v>
      </c>
      <c r="K74">
        <f t="shared" si="0"/>
        <v>8.4713999999999998E-2</v>
      </c>
      <c r="L74">
        <f t="shared" si="0"/>
        <v>0.33918399999999999</v>
      </c>
      <c r="M74">
        <f t="shared" si="0"/>
        <v>2.8441000000000001E-2</v>
      </c>
      <c r="N74">
        <f t="shared" si="0"/>
        <v>1.1686999999999999E-2</v>
      </c>
      <c r="O74">
        <f t="shared" si="0"/>
        <v>18.054659999999998</v>
      </c>
      <c r="P74">
        <f t="shared" si="0"/>
        <v>98.570780999999997</v>
      </c>
      <c r="R74">
        <f>AVERAGE(R2)</f>
        <v>0.7023328784005739</v>
      </c>
      <c r="S74">
        <f>AVERAGE(S2)</f>
        <v>0.20382721569861245</v>
      </c>
    </row>
    <row r="75" spans="1:20" x14ac:dyDescent="0.2">
      <c r="D75" t="s">
        <v>1668</v>
      </c>
    </row>
    <row r="76" spans="1:20" x14ac:dyDescent="0.2">
      <c r="D76" t="s">
        <v>1684</v>
      </c>
      <c r="G76">
        <f t="shared" ref="G76:P76" si="1">AVERAGE(G3:G6)</f>
        <v>21.027442499999999</v>
      </c>
      <c r="H76">
        <f t="shared" si="1"/>
        <v>0.11880824999999999</v>
      </c>
      <c r="I76">
        <f t="shared" si="1"/>
        <v>10.55574375</v>
      </c>
      <c r="J76">
        <f t="shared" si="1"/>
        <v>50.7316</v>
      </c>
      <c r="K76">
        <f t="shared" si="1"/>
        <v>6.9267999999999996E-2</v>
      </c>
      <c r="L76">
        <f t="shared" si="1"/>
        <v>0.39159224999999998</v>
      </c>
      <c r="M76">
        <f t="shared" si="1"/>
        <v>3.9101250000000004E-2</v>
      </c>
      <c r="N76">
        <f t="shared" si="1"/>
        <v>0.11531324999999999</v>
      </c>
      <c r="O76">
        <f t="shared" si="1"/>
        <v>14.651222499999999</v>
      </c>
      <c r="P76">
        <f t="shared" si="1"/>
        <v>97.700902249999999</v>
      </c>
      <c r="R76">
        <f>AVERAGE(R3:R6)</f>
        <v>0.77980562491746208</v>
      </c>
      <c r="S76">
        <f>AVERAGE(S3:S6)</f>
        <v>0.16260500503976363</v>
      </c>
    </row>
    <row r="77" spans="1:20" x14ac:dyDescent="0.2">
      <c r="D77" t="s">
        <v>1668</v>
      </c>
      <c r="G77">
        <f t="shared" ref="G77:P77" si="2">STDEV(G3:G6)</f>
        <v>1.6278069833649396</v>
      </c>
      <c r="H77">
        <f t="shared" si="2"/>
        <v>6.8801331757338366E-2</v>
      </c>
      <c r="I77">
        <f t="shared" si="2"/>
        <v>2.2082941658254991</v>
      </c>
      <c r="J77">
        <f t="shared" si="2"/>
        <v>2.4534114945927863</v>
      </c>
      <c r="K77">
        <f t="shared" si="2"/>
        <v>2.1077544876004928E-2</v>
      </c>
      <c r="L77">
        <f t="shared" si="2"/>
        <v>3.858996397489034E-2</v>
      </c>
      <c r="M77">
        <f t="shared" si="2"/>
        <v>8.6176467930636283E-3</v>
      </c>
      <c r="N77">
        <f t="shared" si="2"/>
        <v>8.5502971887434054E-2</v>
      </c>
      <c r="O77">
        <f t="shared" si="2"/>
        <v>2.3575081180683863</v>
      </c>
      <c r="P77">
        <f t="shared" si="2"/>
        <v>0.92177213986985773</v>
      </c>
      <c r="R77">
        <f>STDEV(R3:R6)</f>
        <v>4.9314127046975326E-2</v>
      </c>
      <c r="S77">
        <f>STDEV(S3:S6)</f>
        <v>2.8644488281134126E-2</v>
      </c>
    </row>
    <row r="79" spans="1:20" x14ac:dyDescent="0.2">
      <c r="D79" s="39" t="s">
        <v>1681</v>
      </c>
      <c r="E79" s="39"/>
      <c r="F79" s="39"/>
      <c r="G79" s="39">
        <f>AVERAGE(G53:G63)</f>
        <v>19.23998818181818</v>
      </c>
      <c r="H79" s="39">
        <f t="shared" ref="H79:S79" si="3">AVERAGE(H53:H63)</f>
        <v>4.1895000000000002E-2</v>
      </c>
      <c r="I79" s="39">
        <f t="shared" si="3"/>
        <v>13.720833636363636</v>
      </c>
      <c r="J79" s="39">
        <f t="shared" si="3"/>
        <v>49.368959090909101</v>
      </c>
      <c r="K79" s="39">
        <f t="shared" si="3"/>
        <v>0.14141218181818183</v>
      </c>
      <c r="L79" s="39">
        <f t="shared" si="3"/>
        <v>0.34122127272727271</v>
      </c>
      <c r="M79" s="39">
        <f t="shared" si="3"/>
        <v>0.14894636363636363</v>
      </c>
      <c r="N79" s="39">
        <f t="shared" si="3"/>
        <v>3.3089999999999999E-3</v>
      </c>
      <c r="O79" s="39">
        <f t="shared" si="3"/>
        <v>16.329542727272724</v>
      </c>
      <c r="P79" s="39">
        <f t="shared" si="3"/>
        <v>99.336108181818176</v>
      </c>
      <c r="Q79" s="39"/>
      <c r="R79" s="39">
        <f t="shared" si="3"/>
        <v>0.71425518542623145</v>
      </c>
      <c r="S79" s="39">
        <f t="shared" si="3"/>
        <v>0.18159418453288595</v>
      </c>
    </row>
    <row r="80" spans="1:20" x14ac:dyDescent="0.2">
      <c r="D80" s="39" t="s">
        <v>1668</v>
      </c>
      <c r="E80" s="39"/>
      <c r="F80" s="39"/>
      <c r="G80" s="39">
        <f>STDEV(G53:G63)</f>
        <v>4.8649418047532582E-2</v>
      </c>
      <c r="H80" s="39">
        <f t="shared" ref="H80:S80" si="4">STDEV(H53:H63)</f>
        <v>1.8743251366825326E-2</v>
      </c>
      <c r="I80" s="39">
        <f t="shared" si="4"/>
        <v>6.7851011381220752E-2</v>
      </c>
      <c r="J80" s="39">
        <f t="shared" si="4"/>
        <v>4.6356289638956771E-2</v>
      </c>
      <c r="K80" s="39">
        <f t="shared" si="4"/>
        <v>7.8014582844258299E-3</v>
      </c>
      <c r="L80" s="39">
        <f t="shared" si="4"/>
        <v>2.4044921497442692E-2</v>
      </c>
      <c r="M80" s="39">
        <f t="shared" si="4"/>
        <v>4.1081381737406841E-3</v>
      </c>
      <c r="N80" s="39">
        <f t="shared" si="4"/>
        <v>1.0011664506963867E-2</v>
      </c>
      <c r="O80" s="39">
        <f t="shared" si="4"/>
        <v>8.3827738737355162E-2</v>
      </c>
      <c r="P80" s="39">
        <f t="shared" si="4"/>
        <v>9.4886383303209518E-2</v>
      </c>
      <c r="Q80" s="39"/>
      <c r="R80" s="39">
        <f t="shared" si="4"/>
        <v>1.1754994526449538E-3</v>
      </c>
      <c r="S80" s="39">
        <f t="shared" si="4"/>
        <v>7.7300132573013324E-4</v>
      </c>
    </row>
    <row r="81" spans="3:38" x14ac:dyDescent="0.2">
      <c r="D81" t="s">
        <v>1682</v>
      </c>
      <c r="G81">
        <f>AVERAGE(G64:G67)</f>
        <v>17.872452499999998</v>
      </c>
      <c r="H81">
        <f t="shared" ref="H81:S81" si="5">AVERAGE(H64:H67)</f>
        <v>3.1306265</v>
      </c>
      <c r="I81">
        <f t="shared" si="5"/>
        <v>12.822647499999999</v>
      </c>
      <c r="J81">
        <f t="shared" si="5"/>
        <v>38.3793425</v>
      </c>
      <c r="K81">
        <f t="shared" si="5"/>
        <v>0.17095525</v>
      </c>
      <c r="L81">
        <f t="shared" si="5"/>
        <v>0.22200225000000001</v>
      </c>
      <c r="M81">
        <f t="shared" si="5"/>
        <v>0.39302500000000001</v>
      </c>
      <c r="N81">
        <f t="shared" si="5"/>
        <v>0.85018774999999991</v>
      </c>
      <c r="O81">
        <f t="shared" si="5"/>
        <v>25.682742499999996</v>
      </c>
      <c r="P81">
        <f t="shared" si="5"/>
        <v>99.793797500000011</v>
      </c>
      <c r="R81">
        <f t="shared" si="5"/>
        <v>0.71287627719848468</v>
      </c>
      <c r="S81">
        <f t="shared" si="5"/>
        <v>0.30986004456684074</v>
      </c>
    </row>
    <row r="82" spans="3:38" x14ac:dyDescent="0.2">
      <c r="D82" t="s">
        <v>1668</v>
      </c>
      <c r="G82">
        <f>STDEV(G64:G67)</f>
        <v>0.94992634147337962</v>
      </c>
      <c r="H82">
        <f t="shared" ref="H82:S82" si="6">STDEV(H64:H67)</f>
        <v>2.9352366919679578</v>
      </c>
      <c r="I82">
        <f t="shared" si="6"/>
        <v>0.4427272599373866</v>
      </c>
      <c r="J82">
        <f t="shared" si="6"/>
        <v>1.5705984194859202</v>
      </c>
      <c r="K82">
        <f t="shared" si="6"/>
        <v>2.6366733603475936E-2</v>
      </c>
      <c r="L82">
        <f t="shared" si="6"/>
        <v>1.7820802589015642E-2</v>
      </c>
      <c r="M82">
        <f t="shared" si="6"/>
        <v>3.8174113698508663E-2</v>
      </c>
      <c r="N82">
        <f t="shared" si="6"/>
        <v>0.82130451677250427</v>
      </c>
      <c r="O82">
        <f t="shared" si="6"/>
        <v>1.060428483723286</v>
      </c>
      <c r="P82">
        <f t="shared" si="6"/>
        <v>0.73959105666014524</v>
      </c>
      <c r="R82">
        <f t="shared" si="6"/>
        <v>4.8032360126372712E-3</v>
      </c>
      <c r="S82">
        <f t="shared" si="6"/>
        <v>7.2101214683951351E-3</v>
      </c>
    </row>
    <row r="83" spans="3:38" x14ac:dyDescent="0.2">
      <c r="C83" t="s">
        <v>1826</v>
      </c>
    </row>
    <row r="84" spans="3:38" x14ac:dyDescent="0.2">
      <c r="D84" s="39" t="s">
        <v>1683</v>
      </c>
      <c r="E84" s="39"/>
      <c r="F84" s="39"/>
      <c r="G84" s="39">
        <f>AVERAGE(G7:G42)</f>
        <v>19.198598611111112</v>
      </c>
      <c r="H84" s="39">
        <f>AVERAGE(H7:H42)</f>
        <v>5.3337444444444465E-2</v>
      </c>
      <c r="I84" s="39">
        <f t="shared" ref="I84:S84" si="7">AVERAGE(I7:I42)</f>
        <v>13.882490555555552</v>
      </c>
      <c r="J84" s="39">
        <f t="shared" si="7"/>
        <v>48.327698888888889</v>
      </c>
      <c r="K84" s="39">
        <f t="shared" si="7"/>
        <v>0.16225052777777782</v>
      </c>
      <c r="L84" s="39">
        <f t="shared" si="7"/>
        <v>0.34752947222222225</v>
      </c>
      <c r="M84" s="39">
        <f t="shared" si="7"/>
        <v>0.21418966666666667</v>
      </c>
      <c r="N84" s="39">
        <f t="shared" si="7"/>
        <v>1.6607277777777769E-2</v>
      </c>
      <c r="O84" s="39">
        <f t="shared" si="7"/>
        <v>17.430109166666668</v>
      </c>
      <c r="P84" s="39">
        <f t="shared" si="7"/>
        <v>99.650284722222239</v>
      </c>
      <c r="Q84" s="39"/>
      <c r="R84" s="39">
        <f t="shared" si="7"/>
        <v>0.71140195665197714</v>
      </c>
      <c r="S84" s="39">
        <f t="shared" si="7"/>
        <v>0.19487172829054156</v>
      </c>
    </row>
    <row r="85" spans="3:38" x14ac:dyDescent="0.2">
      <c r="D85" s="39" t="s">
        <v>1668</v>
      </c>
      <c r="E85" s="39"/>
      <c r="F85" s="39"/>
      <c r="G85" s="39">
        <f>STDEV(G7:G42)</f>
        <v>0.38277708140940392</v>
      </c>
      <c r="H85" s="39">
        <f t="shared" ref="H85:S85" si="8">STDEV(H7:H42)</f>
        <v>5.3339126960258151E-2</v>
      </c>
      <c r="I85" s="39">
        <f t="shared" si="8"/>
        <v>0.58333275336488177</v>
      </c>
      <c r="J85" s="39">
        <f t="shared" si="8"/>
        <v>0.97881207244226875</v>
      </c>
      <c r="K85" s="39">
        <f t="shared" si="8"/>
        <v>1.1056554315973107E-2</v>
      </c>
      <c r="L85" s="39">
        <f t="shared" si="8"/>
        <v>9.6988514975039665E-3</v>
      </c>
      <c r="M85" s="39">
        <f t="shared" si="8"/>
        <v>3.2956514948380665E-2</v>
      </c>
      <c r="N85" s="39">
        <f t="shared" si="8"/>
        <v>3.2404098337455604E-2</v>
      </c>
      <c r="O85" s="39">
        <f t="shared" si="8"/>
        <v>0.9529620647864967</v>
      </c>
      <c r="P85" s="39">
        <f t="shared" si="8"/>
        <v>0.40907599439633346</v>
      </c>
      <c r="Q85" s="39"/>
      <c r="R85" s="39">
        <f t="shared" si="8"/>
        <v>1.2265774139971972E-2</v>
      </c>
      <c r="S85" s="39">
        <f t="shared" si="8"/>
        <v>1.1628680319626375E-2</v>
      </c>
    </row>
    <row r="88" spans="3:38" x14ac:dyDescent="0.2">
      <c r="G88">
        <f ca="1">AVERAGEIF(M7:T63,"&gt;10",M7:M63)</f>
        <v>47.749175741992794</v>
      </c>
    </row>
    <row r="89" spans="3:38" x14ac:dyDescent="0.2">
      <c r="G89" t="s">
        <v>1</v>
      </c>
      <c r="H89" t="s">
        <v>2</v>
      </c>
      <c r="I89" t="s">
        <v>5</v>
      </c>
      <c r="J89" t="s">
        <v>7</v>
      </c>
      <c r="K89" t="s">
        <v>10</v>
      </c>
      <c r="L89" t="s">
        <v>11</v>
      </c>
      <c r="M89" t="s">
        <v>9</v>
      </c>
      <c r="N89" t="s">
        <v>3</v>
      </c>
      <c r="O89" t="s">
        <v>4</v>
      </c>
      <c r="P89" t="s">
        <v>12</v>
      </c>
      <c r="Q89" t="s">
        <v>443</v>
      </c>
      <c r="R89" t="s">
        <v>13</v>
      </c>
      <c r="S89" t="s">
        <v>14</v>
      </c>
    </row>
    <row r="90" spans="3:38" x14ac:dyDescent="0.2">
      <c r="D90" t="s">
        <v>1825</v>
      </c>
      <c r="F90" t="s">
        <v>1824</v>
      </c>
      <c r="G90">
        <v>19.209195098039221</v>
      </c>
      <c r="H90">
        <v>4.9138568627450988E-2</v>
      </c>
      <c r="I90">
        <v>13.83785137254902</v>
      </c>
      <c r="J90">
        <v>48.618948823529422</v>
      </c>
      <c r="K90">
        <v>0.15595941176470585</v>
      </c>
      <c r="L90">
        <v>0.34823323529411765</v>
      </c>
      <c r="M90">
        <v>0.19526911764705884</v>
      </c>
      <c r="N90">
        <v>1.2602215686274502E-2</v>
      </c>
      <c r="O90">
        <v>17.110869607843139</v>
      </c>
      <c r="P90">
        <v>99.550977843137218</v>
      </c>
      <c r="R90">
        <v>0.7121801390308542</v>
      </c>
      <c r="S90">
        <v>0.19105253465929192</v>
      </c>
    </row>
    <row r="91" spans="3:38" x14ac:dyDescent="0.2">
      <c r="D91" t="s">
        <v>1668</v>
      </c>
      <c r="E91" t="s">
        <v>1828</v>
      </c>
      <c r="G91">
        <v>0.32497883888261092</v>
      </c>
      <c r="H91">
        <v>4.615279109360771E-2</v>
      </c>
      <c r="I91">
        <v>0.4944160820807495</v>
      </c>
      <c r="J91">
        <v>0.94113020106178091</v>
      </c>
      <c r="K91">
        <v>1.4684758110607708E-2</v>
      </c>
      <c r="L91">
        <v>1.6850488794795521E-2</v>
      </c>
      <c r="M91">
        <v>4.0594393744282836E-2</v>
      </c>
      <c r="N91">
        <v>2.8204132787457755E-2</v>
      </c>
      <c r="O91">
        <v>0.94232982402333187</v>
      </c>
      <c r="P91">
        <v>0.3991749605389282</v>
      </c>
      <c r="R91">
        <v>1.0377020464612665E-2</v>
      </c>
      <c r="S91">
        <v>1.1429493839860151E-2</v>
      </c>
    </row>
    <row r="94" spans="3:38" ht="17" x14ac:dyDescent="0.2">
      <c r="G94" s="78" t="s">
        <v>2</v>
      </c>
      <c r="H94" s="79" t="s">
        <v>1829</v>
      </c>
      <c r="I94" s="80" t="s">
        <v>9</v>
      </c>
      <c r="J94" s="81" t="s">
        <v>1829</v>
      </c>
      <c r="K94" s="80" t="s">
        <v>7</v>
      </c>
      <c r="L94" s="81" t="s">
        <v>1829</v>
      </c>
      <c r="M94" s="80" t="s">
        <v>1655</v>
      </c>
      <c r="N94" s="81" t="s">
        <v>1829</v>
      </c>
      <c r="O94" s="80" t="s">
        <v>10</v>
      </c>
      <c r="P94" s="81" t="s">
        <v>1829</v>
      </c>
      <c r="Q94" s="80" t="s">
        <v>1</v>
      </c>
      <c r="R94" s="81" t="s">
        <v>1829</v>
      </c>
      <c r="S94" s="80" t="s">
        <v>3</v>
      </c>
      <c r="T94" s="81" t="s">
        <v>1829</v>
      </c>
      <c r="U94" s="80" t="s">
        <v>0</v>
      </c>
      <c r="V94" s="81" t="s">
        <v>1829</v>
      </c>
      <c r="W94" s="80" t="s">
        <v>6</v>
      </c>
      <c r="X94" s="81" t="s">
        <v>1829</v>
      </c>
      <c r="Y94" s="80" t="s">
        <v>4</v>
      </c>
      <c r="Z94" s="81" t="s">
        <v>1829</v>
      </c>
      <c r="AA94" s="80" t="s">
        <v>11</v>
      </c>
      <c r="AB94" s="81" t="s">
        <v>1829</v>
      </c>
      <c r="AC94" s="80" t="s">
        <v>8</v>
      </c>
      <c r="AD94" s="81" t="s">
        <v>1829</v>
      </c>
      <c r="AE94" s="80" t="s">
        <v>1656</v>
      </c>
      <c r="AF94" s="80" t="s">
        <v>12</v>
      </c>
      <c r="AG94" s="81" t="s">
        <v>1829</v>
      </c>
      <c r="AH94" s="80" t="s">
        <v>13</v>
      </c>
      <c r="AI94" s="81" t="s">
        <v>1829</v>
      </c>
      <c r="AJ94" s="80" t="s">
        <v>14</v>
      </c>
      <c r="AK94" s="81" t="s">
        <v>1829</v>
      </c>
      <c r="AL94" s="2"/>
    </row>
    <row r="95" spans="3:38" x14ac:dyDescent="0.2">
      <c r="G95">
        <f>HLOOKUP(G94,$G$89:$S$91,2,FALSE)</f>
        <v>4.9138568627450988E-2</v>
      </c>
      <c r="H95">
        <f>HLOOKUP(G94,$G$89:$S$91,3,FALSE)</f>
        <v>4.615279109360771E-2</v>
      </c>
      <c r="I95">
        <f t="shared" ref="I95" si="9">HLOOKUP(I94,$G$89:$S$91,2,FALSE)</f>
        <v>0.19526911764705884</v>
      </c>
      <c r="J95">
        <f t="shared" ref="J95" si="10">HLOOKUP(I94,$G$89:$S$91,3,FALSE)</f>
        <v>4.0594393744282836E-2</v>
      </c>
      <c r="K95">
        <f t="shared" ref="K95" si="11">HLOOKUP(K94,$G$89:$S$91,2,FALSE)</f>
        <v>48.618948823529422</v>
      </c>
      <c r="L95">
        <f t="shared" ref="L95" si="12">HLOOKUP(K94,$G$89:$S$91,3,FALSE)</f>
        <v>0.94113020106178091</v>
      </c>
      <c r="M95">
        <f t="shared" ref="M95" si="13">HLOOKUP(M94,$G$89:$S$91,2,FALSE)</f>
        <v>13.83785137254902</v>
      </c>
      <c r="N95">
        <f t="shared" ref="N95" si="14">HLOOKUP(M94,$G$89:$S$91,3,FALSE)</f>
        <v>0.4944160820807495</v>
      </c>
      <c r="O95">
        <f t="shared" ref="O95" si="15">HLOOKUP(O94,$G$89:$S$91,2,FALSE)</f>
        <v>0.15595941176470585</v>
      </c>
      <c r="P95">
        <f t="shared" ref="P95" si="16">HLOOKUP(O94,$G$89:$S$91,3,FALSE)</f>
        <v>1.4684758110607708E-2</v>
      </c>
      <c r="Q95">
        <f t="shared" ref="Q95" si="17">HLOOKUP(Q94,$G$89:$S$91,2,FALSE)</f>
        <v>19.209195098039221</v>
      </c>
      <c r="R95">
        <f>HLOOKUP(Q94,$G$89:$S$91,3,FALSE)</f>
        <v>0.32497883888261092</v>
      </c>
      <c r="S95">
        <f t="shared" ref="S95" si="18">HLOOKUP(S94,$G$89:$S$91,2,FALSE)</f>
        <v>1.2602215686274502E-2</v>
      </c>
      <c r="T95">
        <f t="shared" ref="T95:AB95" si="19">HLOOKUP(S94,$G$89:$S$91,3,FALSE)</f>
        <v>2.8204132787457755E-2</v>
      </c>
      <c r="U95" t="e">
        <f t="shared" ref="U95" si="20">HLOOKUP(U94,$G$89:$S$91,2,FALSE)</f>
        <v>#N/A</v>
      </c>
      <c r="V95" t="e">
        <f t="shared" si="19"/>
        <v>#N/A</v>
      </c>
      <c r="W95" t="e">
        <f t="shared" ref="W95" si="21">HLOOKUP(W94,$G$89:$S$91,2,FALSE)</f>
        <v>#N/A</v>
      </c>
      <c r="X95" t="e">
        <f t="shared" si="19"/>
        <v>#N/A</v>
      </c>
      <c r="Y95">
        <f t="shared" ref="Y95" si="22">HLOOKUP(Y94,$G$89:$S$91,2,FALSE)</f>
        <v>17.110869607843139</v>
      </c>
      <c r="Z95">
        <f t="shared" si="19"/>
        <v>0.94232982402333187</v>
      </c>
      <c r="AA95">
        <f t="shared" ref="AA95" si="23">HLOOKUP(AA94,$G$89:$S$91,2,FALSE)</f>
        <v>0.34823323529411765</v>
      </c>
      <c r="AB95">
        <f t="shared" si="19"/>
        <v>1.6850488794795521E-2</v>
      </c>
      <c r="AF95">
        <f>HLOOKUP(AF94,$G$89:$S$91,2,FALSE)</f>
        <v>99.550977843137218</v>
      </c>
      <c r="AG95">
        <f>HLOOKUP(AF94,$G$89:$S$91,3,FALSE)</f>
        <v>0.3991749605389282</v>
      </c>
      <c r="AH95">
        <f>HLOOKUP(AH94,$G$89:$S$91,2,FALSE)</f>
        <v>0.7121801390308542</v>
      </c>
      <c r="AI95">
        <f>HLOOKUP(AH94,$G$89:$S$91,3,FALSE)</f>
        <v>1.0377020464612665E-2</v>
      </c>
      <c r="AJ95">
        <f>HLOOKUP(AJ94,$G$89:$S$91,2,FALSE)</f>
        <v>0.19105253465929192</v>
      </c>
      <c r="AK95">
        <f>HLOOKUP(AJ94,$G$89:$S$91,3,FALSE)</f>
        <v>1.1429493839860151E-2</v>
      </c>
    </row>
  </sheetData>
  <phoneticPr fontId="8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0759-9792-B145-90E6-896E569923D0}">
  <dimension ref="A1:E67"/>
  <sheetViews>
    <sheetView workbookViewId="0">
      <selection activeCell="B1" sqref="B1:C1048576"/>
    </sheetView>
  </sheetViews>
  <sheetFormatPr baseColWidth="10" defaultRowHeight="16" x14ac:dyDescent="0.2"/>
  <sheetData>
    <row r="1" spans="1:3" ht="68" x14ac:dyDescent="0.2">
      <c r="A1" t="s">
        <v>1822</v>
      </c>
      <c r="B1" t="s">
        <v>9</v>
      </c>
      <c r="C1" s="2" t="s">
        <v>1797</v>
      </c>
    </row>
    <row r="2" spans="1:3" x14ac:dyDescent="0.2">
      <c r="B2">
        <v>0.29801899999999998</v>
      </c>
      <c r="C2" s="40">
        <v>2.1217690706737522</v>
      </c>
    </row>
    <row r="3" spans="1:3" x14ac:dyDescent="0.2">
      <c r="B3">
        <v>0.296101</v>
      </c>
      <c r="C3" s="40">
        <v>2.5275790238854201</v>
      </c>
    </row>
    <row r="4" spans="1:3" x14ac:dyDescent="0.2">
      <c r="B4">
        <v>0.25187300000000001</v>
      </c>
      <c r="C4" s="40">
        <v>4.6984537493471157</v>
      </c>
    </row>
    <row r="5" spans="1:3" x14ac:dyDescent="0.2">
      <c r="B5" s="12">
        <v>0.21107200000000001</v>
      </c>
      <c r="C5" s="40">
        <v>5.1987543165034724</v>
      </c>
    </row>
    <row r="6" spans="1:3" x14ac:dyDescent="0.2">
      <c r="B6">
        <v>0.24729000000000001</v>
      </c>
      <c r="C6" s="40">
        <v>5.5754144420739431</v>
      </c>
    </row>
    <row r="7" spans="1:3" x14ac:dyDescent="0.2">
      <c r="B7" s="12">
        <v>0.220496</v>
      </c>
      <c r="C7" s="40">
        <v>5.8239557320601385</v>
      </c>
    </row>
    <row r="8" spans="1:3" x14ac:dyDescent="0.2">
      <c r="B8" s="12">
        <v>0.206571</v>
      </c>
      <c r="C8" s="40">
        <v>5.8608909974028025</v>
      </c>
    </row>
    <row r="9" spans="1:3" x14ac:dyDescent="0.2">
      <c r="B9">
        <v>0.26683899999999999</v>
      </c>
      <c r="C9" s="40">
        <v>6.2107215265983982</v>
      </c>
    </row>
    <row r="10" spans="1:3" x14ac:dyDescent="0.2">
      <c r="B10">
        <v>0.24051600000000001</v>
      </c>
      <c r="C10" s="40">
        <v>8.4954652464433504</v>
      </c>
    </row>
    <row r="11" spans="1:3" x14ac:dyDescent="0.2">
      <c r="B11">
        <v>0.224301</v>
      </c>
      <c r="C11" s="40">
        <v>9.8943421811309236</v>
      </c>
    </row>
    <row r="12" spans="1:3" x14ac:dyDescent="0.2">
      <c r="B12">
        <v>0.22986999999999999</v>
      </c>
      <c r="C12" s="40">
        <v>9.8943421811309236</v>
      </c>
    </row>
    <row r="13" spans="1:3" x14ac:dyDescent="0.2">
      <c r="B13">
        <v>0.22791900000000001</v>
      </c>
      <c r="C13" s="40">
        <v>9.8943421811309236</v>
      </c>
    </row>
    <row r="14" spans="1:3" x14ac:dyDescent="0.2">
      <c r="B14">
        <v>0.22720799999999999</v>
      </c>
      <c r="C14" s="40">
        <v>9.8943421811309236</v>
      </c>
    </row>
    <row r="15" spans="1:3" x14ac:dyDescent="0.2">
      <c r="B15">
        <v>0.22395999999999999</v>
      </c>
      <c r="C15" s="40">
        <v>9.8943421811309236</v>
      </c>
    </row>
    <row r="16" spans="1:3" x14ac:dyDescent="0.2">
      <c r="B16">
        <v>0.22631799999999999</v>
      </c>
      <c r="C16" s="40">
        <v>9.8943421811309236</v>
      </c>
    </row>
    <row r="17" spans="2:5" x14ac:dyDescent="0.2">
      <c r="B17">
        <v>0.22592799999999999</v>
      </c>
      <c r="C17" s="40">
        <v>9.9216649940576787</v>
      </c>
    </row>
    <row r="18" spans="2:5" x14ac:dyDescent="0.2">
      <c r="B18">
        <v>0.22381999999999999</v>
      </c>
      <c r="C18" s="40">
        <v>9.9756011118094676</v>
      </c>
    </row>
    <row r="19" spans="2:5" x14ac:dyDescent="0.2">
      <c r="B19">
        <v>0.21703500000000001</v>
      </c>
      <c r="C19" s="40">
        <v>10.239049888937547</v>
      </c>
      <c r="E19">
        <f>AVERAGE(B19:B62)</f>
        <v>0.169879575</v>
      </c>
    </row>
    <row r="20" spans="2:5" x14ac:dyDescent="0.2">
      <c r="B20" s="12">
        <v>0.21965000000000001</v>
      </c>
      <c r="C20" s="40">
        <v>10.835679395202257</v>
      </c>
      <c r="E20">
        <f>STDEV(B19:B62)</f>
        <v>2.6827280622231876E-2</v>
      </c>
    </row>
    <row r="21" spans="2:5" x14ac:dyDescent="0.2">
      <c r="B21">
        <v>0.19867899999999999</v>
      </c>
      <c r="C21" s="40">
        <v>10.835679395202257</v>
      </c>
    </row>
    <row r="22" spans="2:5" x14ac:dyDescent="0.2">
      <c r="B22">
        <v>0.22934599999999999</v>
      </c>
      <c r="C22" s="40">
        <v>10.857602477681203</v>
      </c>
    </row>
    <row r="23" spans="2:5" x14ac:dyDescent="0.2">
      <c r="B23" s="12">
        <v>0.21288799999999999</v>
      </c>
      <c r="C23" s="40">
        <v>10.936883002850626</v>
      </c>
    </row>
    <row r="24" spans="2:5" x14ac:dyDescent="0.2">
      <c r="B24">
        <v>0.22347600000000001</v>
      </c>
      <c r="C24" s="40">
        <v>10.936883002850626</v>
      </c>
    </row>
    <row r="25" spans="2:5" x14ac:dyDescent="0.2">
      <c r="B25">
        <v>0.150839</v>
      </c>
      <c r="C25" s="40">
        <v>15.3</v>
      </c>
    </row>
    <row r="26" spans="2:5" x14ac:dyDescent="0.2">
      <c r="B26">
        <v>0.163108</v>
      </c>
      <c r="C26" s="40">
        <v>15.7</v>
      </c>
    </row>
    <row r="27" spans="2:5" x14ac:dyDescent="0.2">
      <c r="B27">
        <v>0.187275</v>
      </c>
      <c r="C27" s="40">
        <v>18.81062479610117</v>
      </c>
    </row>
    <row r="28" spans="2:5" x14ac:dyDescent="0.2">
      <c r="B28">
        <v>0.185582</v>
      </c>
      <c r="C28" s="40">
        <v>24.603848192097118</v>
      </c>
    </row>
    <row r="29" spans="2:5" x14ac:dyDescent="0.2">
      <c r="B29">
        <v>0.19073399999999999</v>
      </c>
      <c r="C29" s="40">
        <v>24.80847626664999</v>
      </c>
    </row>
    <row r="30" spans="2:5" x14ac:dyDescent="0.2">
      <c r="B30">
        <v>0.18267600000000001</v>
      </c>
      <c r="C30" s="40">
        <v>25.905988776736557</v>
      </c>
    </row>
    <row r="31" spans="2:5" x14ac:dyDescent="0.2">
      <c r="B31">
        <v>0.183944</v>
      </c>
      <c r="C31" s="40">
        <v>26.679967508376205</v>
      </c>
    </row>
    <row r="32" spans="2:5" x14ac:dyDescent="0.2">
      <c r="B32">
        <v>0.15156600000000001</v>
      </c>
      <c r="C32" s="40">
        <v>28.1</v>
      </c>
    </row>
    <row r="33" spans="2:3" x14ac:dyDescent="0.2">
      <c r="B33">
        <v>0.15168100000000001</v>
      </c>
      <c r="C33" s="40">
        <v>28.1</v>
      </c>
    </row>
    <row r="34" spans="2:3" x14ac:dyDescent="0.2">
      <c r="B34">
        <v>0.14285300000000001</v>
      </c>
      <c r="C34" s="40">
        <v>28.1</v>
      </c>
    </row>
    <row r="35" spans="2:3" x14ac:dyDescent="0.2">
      <c r="B35">
        <v>0.15509400000000001</v>
      </c>
      <c r="C35" s="40">
        <v>28.1</v>
      </c>
    </row>
    <row r="36" spans="2:3" x14ac:dyDescent="0.2">
      <c r="B36">
        <v>0.13777300000000001</v>
      </c>
      <c r="C36" s="40">
        <v>28.1</v>
      </c>
    </row>
    <row r="37" spans="2:3" x14ac:dyDescent="0.2">
      <c r="B37">
        <v>0.145592</v>
      </c>
      <c r="C37" s="40">
        <v>28.1</v>
      </c>
    </row>
    <row r="38" spans="2:3" x14ac:dyDescent="0.2">
      <c r="B38">
        <v>0.15776599999999999</v>
      </c>
      <c r="C38" s="40">
        <v>28.1</v>
      </c>
    </row>
    <row r="39" spans="2:3" x14ac:dyDescent="0.2">
      <c r="B39">
        <v>0.13777400000000001</v>
      </c>
      <c r="C39" s="40">
        <v>28.1</v>
      </c>
    </row>
    <row r="40" spans="2:3" x14ac:dyDescent="0.2">
      <c r="B40">
        <v>0.14838899999999999</v>
      </c>
      <c r="C40" s="40">
        <v>28.1</v>
      </c>
    </row>
    <row r="41" spans="2:3" x14ac:dyDescent="0.2">
      <c r="B41">
        <v>0.14360700000000001</v>
      </c>
      <c r="C41" s="40">
        <v>28.1</v>
      </c>
    </row>
    <row r="42" spans="2:3" x14ac:dyDescent="0.2">
      <c r="B42">
        <v>0.15052499999999999</v>
      </c>
      <c r="C42" s="40">
        <v>28.1</v>
      </c>
    </row>
    <row r="43" spans="2:3" x14ac:dyDescent="0.2">
      <c r="B43">
        <v>0.15251100000000001</v>
      </c>
      <c r="C43" s="40">
        <v>28.1</v>
      </c>
    </row>
    <row r="44" spans="2:3" x14ac:dyDescent="0.2">
      <c r="B44">
        <v>0.15518399999999999</v>
      </c>
      <c r="C44" s="40">
        <v>28.1</v>
      </c>
    </row>
    <row r="45" spans="2:3" x14ac:dyDescent="0.2">
      <c r="B45">
        <v>0.15271399999999999</v>
      </c>
      <c r="C45" s="40">
        <v>28.1</v>
      </c>
    </row>
    <row r="46" spans="2:3" x14ac:dyDescent="0.2">
      <c r="B46">
        <v>0.14130499999999999</v>
      </c>
      <c r="C46" s="40">
        <v>28.1</v>
      </c>
    </row>
    <row r="47" spans="2:3" x14ac:dyDescent="0.2">
      <c r="B47">
        <v>0.148726</v>
      </c>
      <c r="C47" s="40">
        <v>28.1</v>
      </c>
    </row>
    <row r="48" spans="2:3" x14ac:dyDescent="0.2">
      <c r="B48">
        <v>0.14891699999999999</v>
      </c>
      <c r="C48" s="40">
        <v>28.1</v>
      </c>
    </row>
    <row r="49" spans="2:3" x14ac:dyDescent="0.2">
      <c r="B49">
        <v>0.145788</v>
      </c>
      <c r="C49" s="40">
        <v>28.1</v>
      </c>
    </row>
    <row r="50" spans="2:3" x14ac:dyDescent="0.2">
      <c r="B50">
        <v>0.15074399999999999</v>
      </c>
      <c r="C50" s="40">
        <v>28.1</v>
      </c>
    </row>
    <row r="51" spans="2:3" x14ac:dyDescent="0.2">
      <c r="C51" s="40"/>
    </row>
    <row r="52" spans="2:3" x14ac:dyDescent="0.2">
      <c r="C52" s="40"/>
    </row>
    <row r="53" spans="2:3" x14ac:dyDescent="0.2">
      <c r="C53" s="40"/>
    </row>
    <row r="54" spans="2:3" x14ac:dyDescent="0.2">
      <c r="C54" s="40"/>
    </row>
    <row r="55" spans="2:3" x14ac:dyDescent="0.2">
      <c r="B55" s="12">
        <v>0.15309700000000001</v>
      </c>
      <c r="C55" s="40">
        <v>28.460362446501541</v>
      </c>
    </row>
    <row r="56" spans="2:3" x14ac:dyDescent="0.2">
      <c r="B56">
        <v>0.185307</v>
      </c>
      <c r="C56" s="40">
        <v>28.48475296584763</v>
      </c>
    </row>
    <row r="57" spans="2:3" x14ac:dyDescent="0.2">
      <c r="B57">
        <v>0.183258</v>
      </c>
      <c r="C57" s="40">
        <v>28.526924583256925</v>
      </c>
    </row>
    <row r="58" spans="2:3" x14ac:dyDescent="0.2">
      <c r="B58" s="12">
        <v>0.14560400000000001</v>
      </c>
      <c r="C58" s="40">
        <v>28.904882412660267</v>
      </c>
    </row>
    <row r="59" spans="2:3" x14ac:dyDescent="0.2">
      <c r="B59">
        <v>0.19008</v>
      </c>
      <c r="C59" s="40">
        <v>29.58094417262668</v>
      </c>
    </row>
    <row r="60" spans="2:3" x14ac:dyDescent="0.2">
      <c r="B60">
        <v>0.195768</v>
      </c>
      <c r="C60" s="40">
        <v>34.561270806750763</v>
      </c>
    </row>
    <row r="61" spans="2:3" x14ac:dyDescent="0.2">
      <c r="B61">
        <v>0.19170300000000001</v>
      </c>
      <c r="C61" s="40">
        <v>37.368952480825371</v>
      </c>
    </row>
    <row r="62" spans="2:3" x14ac:dyDescent="0.2">
      <c r="B62">
        <v>0.18662500000000001</v>
      </c>
      <c r="C62" s="40">
        <v>37.388770150012647</v>
      </c>
    </row>
    <row r="63" spans="2:3" x14ac:dyDescent="0.2">
      <c r="B63">
        <v>2.8441000000000001E-2</v>
      </c>
      <c r="C63" s="40"/>
    </row>
    <row r="64" spans="2:3" x14ac:dyDescent="0.2">
      <c r="B64">
        <v>4.4372000000000002E-2</v>
      </c>
      <c r="C64" s="40"/>
    </row>
    <row r="65" spans="2:3" x14ac:dyDescent="0.2">
      <c r="B65">
        <v>3.6233000000000001E-2</v>
      </c>
      <c r="C65" s="40"/>
    </row>
    <row r="66" spans="2:3" x14ac:dyDescent="0.2">
      <c r="B66">
        <v>2.8310999999999999E-2</v>
      </c>
      <c r="C66" s="40"/>
    </row>
    <row r="67" spans="2:3" x14ac:dyDescent="0.2">
      <c r="B67">
        <v>4.7489000000000003E-2</v>
      </c>
      <c r="C67" s="40"/>
    </row>
  </sheetData>
  <autoFilter ref="B1:C67" xr:uid="{22317492-5FF8-1C45-B282-E854B6974BC9}">
    <sortState xmlns:xlrd2="http://schemas.microsoft.com/office/spreadsheetml/2017/richdata2" ref="B2:C67">
      <sortCondition ref="C1:C67"/>
    </sortState>
  </autoFilter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7C2C-CE33-574C-91DD-34465534170B}">
  <dimension ref="A1:U66"/>
  <sheetViews>
    <sheetView workbookViewId="0">
      <pane xSplit="2" ySplit="1" topLeftCell="C55" activePane="bottomRight" state="frozen"/>
      <selection pane="topRight" activeCell="C1" sqref="C1"/>
      <selection pane="bottomLeft" activeCell="A2" sqref="A2"/>
      <selection pane="bottomRight" activeCell="M11" sqref="M11"/>
    </sheetView>
  </sheetViews>
  <sheetFormatPr baseColWidth="10" defaultRowHeight="16" x14ac:dyDescent="0.2"/>
  <cols>
    <col min="2" max="2" width="32.33203125" customWidth="1"/>
  </cols>
  <sheetData>
    <row r="1" spans="1:21" ht="68" x14ac:dyDescent="0.2">
      <c r="A1" s="28" t="s">
        <v>442</v>
      </c>
      <c r="B1" t="s">
        <v>25</v>
      </c>
      <c r="C1" t="s">
        <v>26</v>
      </c>
      <c r="D1" t="s">
        <v>27</v>
      </c>
      <c r="E1" t="s">
        <v>517</v>
      </c>
      <c r="F1" t="s">
        <v>28</v>
      </c>
      <c r="G1" t="s">
        <v>1</v>
      </c>
      <c r="H1" t="s">
        <v>2</v>
      </c>
      <c r="I1" t="s">
        <v>5</v>
      </c>
      <c r="J1" t="s">
        <v>7</v>
      </c>
      <c r="K1" t="s">
        <v>10</v>
      </c>
      <c r="L1" t="s">
        <v>11</v>
      </c>
      <c r="M1" t="s">
        <v>9</v>
      </c>
      <c r="N1" t="s">
        <v>3</v>
      </c>
      <c r="O1" t="s">
        <v>4</v>
      </c>
      <c r="P1" t="s">
        <v>12</v>
      </c>
      <c r="Q1" t="s">
        <v>443</v>
      </c>
      <c r="R1" t="s">
        <v>13</v>
      </c>
      <c r="S1" t="s">
        <v>14</v>
      </c>
      <c r="T1" s="2" t="s">
        <v>1797</v>
      </c>
      <c r="U1" s="2" t="s">
        <v>1801</v>
      </c>
    </row>
    <row r="2" spans="1:21" x14ac:dyDescent="0.2">
      <c r="A2" t="s">
        <v>448</v>
      </c>
      <c r="B2" t="s">
        <v>482</v>
      </c>
      <c r="C2" t="s">
        <v>308</v>
      </c>
      <c r="D2" t="s">
        <v>444</v>
      </c>
      <c r="E2" t="s">
        <v>1614</v>
      </c>
      <c r="G2">
        <v>18.60772</v>
      </c>
      <c r="H2">
        <v>5.8035000000000003E-2</v>
      </c>
      <c r="I2">
        <v>14.7257</v>
      </c>
      <c r="J2">
        <v>45.429690000000001</v>
      </c>
      <c r="K2">
        <v>0.17358000000000001</v>
      </c>
      <c r="L2">
        <v>0.33600799999999997</v>
      </c>
      <c r="M2">
        <v>0.29801899999999998</v>
      </c>
      <c r="N2">
        <v>5.9400000000000002E-4</v>
      </c>
      <c r="O2">
        <v>20.231110000000001</v>
      </c>
      <c r="P2">
        <v>99.874650000000003</v>
      </c>
      <c r="R2">
        <v>0.69254544201116808</v>
      </c>
      <c r="S2">
        <v>0.23002634154082535</v>
      </c>
      <c r="T2" s="40">
        <v>2.1217690706737522</v>
      </c>
      <c r="U2" s="2" t="s">
        <v>1812</v>
      </c>
    </row>
    <row r="3" spans="1:21" x14ac:dyDescent="0.2">
      <c r="A3" t="s">
        <v>448</v>
      </c>
      <c r="B3" t="s">
        <v>481</v>
      </c>
      <c r="C3" t="s">
        <v>305</v>
      </c>
      <c r="D3" t="s">
        <v>444</v>
      </c>
      <c r="E3" t="s">
        <v>1614</v>
      </c>
      <c r="G3">
        <v>19.183350000000001</v>
      </c>
      <c r="H3">
        <v>1.4909E-2</v>
      </c>
      <c r="I3">
        <v>14.633620000000001</v>
      </c>
      <c r="J3">
        <v>45.836880000000001</v>
      </c>
      <c r="K3">
        <v>0.18723600000000001</v>
      </c>
      <c r="L3">
        <v>0.32784400000000002</v>
      </c>
      <c r="M3">
        <v>0.296101</v>
      </c>
      <c r="N3">
        <v>1.4E-5</v>
      </c>
      <c r="O3">
        <v>20.488520000000001</v>
      </c>
      <c r="P3">
        <v>100.9847</v>
      </c>
      <c r="R3">
        <v>0.70031219229600306</v>
      </c>
      <c r="S3">
        <v>0.23068601381700252</v>
      </c>
      <c r="T3" s="40">
        <v>2.5275790238854201</v>
      </c>
      <c r="U3" s="2" t="s">
        <v>1812</v>
      </c>
    </row>
    <row r="4" spans="1:21" x14ac:dyDescent="0.2">
      <c r="A4" t="s">
        <v>448</v>
      </c>
      <c r="B4" t="s">
        <v>465</v>
      </c>
      <c r="C4" t="s">
        <v>258</v>
      </c>
      <c r="D4" t="s">
        <v>444</v>
      </c>
      <c r="E4" t="s">
        <v>1614</v>
      </c>
      <c r="G4">
        <v>18.916319999999999</v>
      </c>
      <c r="H4">
        <v>5.6158E-2</v>
      </c>
      <c r="I4">
        <v>14.541180000000001</v>
      </c>
      <c r="J4">
        <v>47.417259999999999</v>
      </c>
      <c r="K4">
        <v>0.17638599999999999</v>
      </c>
      <c r="L4">
        <v>0.33740999999999999</v>
      </c>
      <c r="M4">
        <v>0.25187300000000001</v>
      </c>
      <c r="N4">
        <v>2.7079999999999999E-3</v>
      </c>
      <c r="O4">
        <v>18.303509999999999</v>
      </c>
      <c r="P4">
        <v>100.01519999999999</v>
      </c>
      <c r="R4">
        <v>0.69869770394526409</v>
      </c>
      <c r="S4">
        <v>0.2056887511182213</v>
      </c>
      <c r="T4" s="40">
        <v>4.6984537493471157</v>
      </c>
      <c r="U4" s="2" t="s">
        <v>1805</v>
      </c>
    </row>
    <row r="5" spans="1:21" x14ac:dyDescent="0.2">
      <c r="A5" t="s">
        <v>448</v>
      </c>
      <c r="B5" s="12" t="s">
        <v>451</v>
      </c>
      <c r="C5" s="12" t="s">
        <v>411</v>
      </c>
      <c r="D5" t="s">
        <v>444</v>
      </c>
      <c r="E5" t="s">
        <v>1614</v>
      </c>
      <c r="G5" s="12">
        <v>20.02073</v>
      </c>
      <c r="H5" s="12">
        <v>3.3288999999999999E-2</v>
      </c>
      <c r="I5" s="12">
        <v>12.307539999999999</v>
      </c>
      <c r="J5" s="12">
        <v>48.813009999999998</v>
      </c>
      <c r="K5" s="12">
        <v>0.13087399999999999</v>
      </c>
      <c r="L5" s="12">
        <v>0.340227</v>
      </c>
      <c r="M5" s="12">
        <v>0.21107200000000001</v>
      </c>
      <c r="N5" s="12">
        <v>0.142452</v>
      </c>
      <c r="O5" s="12">
        <v>17.613150000000001</v>
      </c>
      <c r="P5" s="12">
        <v>99.627340000000004</v>
      </c>
      <c r="R5" s="32">
        <v>0.74360000000000004</v>
      </c>
      <c r="S5" s="12">
        <v>0.1948860724240993</v>
      </c>
      <c r="T5" s="40">
        <v>5.1987543165034724</v>
      </c>
      <c r="U5" s="2"/>
    </row>
    <row r="6" spans="1:21" x14ac:dyDescent="0.2">
      <c r="A6" t="s">
        <v>448</v>
      </c>
      <c r="B6" t="s">
        <v>466</v>
      </c>
      <c r="C6" t="s">
        <v>264</v>
      </c>
      <c r="D6" t="s">
        <v>444</v>
      </c>
      <c r="E6" t="s">
        <v>1614</v>
      </c>
      <c r="G6">
        <v>18.721430000000002</v>
      </c>
      <c r="H6">
        <v>6.1011000000000003E-2</v>
      </c>
      <c r="I6">
        <v>14.340590000000001</v>
      </c>
      <c r="J6">
        <v>47.526910000000001</v>
      </c>
      <c r="K6">
        <v>0.17472099999999999</v>
      </c>
      <c r="L6">
        <v>0.34205200000000002</v>
      </c>
      <c r="M6">
        <v>0.24729000000000001</v>
      </c>
      <c r="N6">
        <v>1.4E-5</v>
      </c>
      <c r="O6">
        <v>18.130199999999999</v>
      </c>
      <c r="P6">
        <v>99.561120000000003</v>
      </c>
      <c r="R6">
        <v>0.69944125100654075</v>
      </c>
      <c r="S6">
        <v>0.2037638260390312</v>
      </c>
      <c r="T6" s="40">
        <v>5.5754144420739431</v>
      </c>
      <c r="U6" s="2" t="s">
        <v>1806</v>
      </c>
    </row>
    <row r="7" spans="1:21" x14ac:dyDescent="0.2">
      <c r="A7" t="s">
        <v>448</v>
      </c>
      <c r="B7" s="12" t="s">
        <v>452</v>
      </c>
      <c r="C7" s="12" t="s">
        <v>412</v>
      </c>
      <c r="D7" t="s">
        <v>444</v>
      </c>
      <c r="E7" t="s">
        <v>1614</v>
      </c>
      <c r="G7" s="12">
        <v>18.955939999999998</v>
      </c>
      <c r="H7" s="12">
        <v>7.4942999999999996E-2</v>
      </c>
      <c r="I7" s="12">
        <v>13.907030000000001</v>
      </c>
      <c r="J7" s="12">
        <v>48.082439999999998</v>
      </c>
      <c r="K7" s="12">
        <v>0.16116800000000001</v>
      </c>
      <c r="L7" s="12">
        <v>0.32850699999999999</v>
      </c>
      <c r="M7" s="12">
        <v>0.220496</v>
      </c>
      <c r="N7" s="12">
        <v>4.2290000000000001E-3</v>
      </c>
      <c r="O7" s="12">
        <v>17.9514</v>
      </c>
      <c r="P7" s="12">
        <v>99.705380000000005</v>
      </c>
      <c r="R7" s="32">
        <v>0.70840000000000003</v>
      </c>
      <c r="S7" s="12">
        <v>0.20029266412049659</v>
      </c>
      <c r="T7" s="40">
        <v>5.8239557320601385</v>
      </c>
      <c r="U7" s="2"/>
    </row>
    <row r="8" spans="1:21" x14ac:dyDescent="0.2">
      <c r="A8" t="s">
        <v>448</v>
      </c>
      <c r="B8" s="12" t="s">
        <v>453</v>
      </c>
      <c r="C8" s="12" t="s">
        <v>413</v>
      </c>
      <c r="D8" t="s">
        <v>444</v>
      </c>
      <c r="E8" t="s">
        <v>1614</v>
      </c>
      <c r="G8" s="12">
        <v>18.8718</v>
      </c>
      <c r="H8" s="12">
        <v>5.4039999999999998E-2</v>
      </c>
      <c r="I8" s="12">
        <v>14.213839999999999</v>
      </c>
      <c r="J8" s="12">
        <v>48.249670000000002</v>
      </c>
      <c r="K8" s="12">
        <v>0.16921700000000001</v>
      </c>
      <c r="L8" s="12">
        <v>0.33845799999999998</v>
      </c>
      <c r="M8" s="12">
        <v>0.206571</v>
      </c>
      <c r="N8" s="12">
        <v>1.4E-5</v>
      </c>
      <c r="O8" s="12">
        <v>17.65964</v>
      </c>
      <c r="P8" s="12">
        <v>99.788160000000005</v>
      </c>
      <c r="R8" s="32">
        <v>0.70299999999999996</v>
      </c>
      <c r="S8" s="12">
        <v>0.19713070162769708</v>
      </c>
      <c r="T8" s="40">
        <v>5.8608909974028025</v>
      </c>
      <c r="U8" s="2"/>
    </row>
    <row r="9" spans="1:21" x14ac:dyDescent="0.2">
      <c r="A9" t="s">
        <v>448</v>
      </c>
      <c r="B9" t="s">
        <v>467</v>
      </c>
      <c r="C9" t="s">
        <v>261</v>
      </c>
      <c r="D9" t="s">
        <v>444</v>
      </c>
      <c r="E9" t="s">
        <v>1614</v>
      </c>
      <c r="G9">
        <v>19.27685</v>
      </c>
      <c r="H9">
        <v>5.4671999999999998E-2</v>
      </c>
      <c r="I9">
        <v>14.001810000000001</v>
      </c>
      <c r="J9">
        <v>47.755200000000002</v>
      </c>
      <c r="K9">
        <v>0.17244300000000001</v>
      </c>
      <c r="L9">
        <v>0.34192499999999998</v>
      </c>
      <c r="M9">
        <v>0.26683899999999999</v>
      </c>
      <c r="N9">
        <v>4.6532999999999998E-2</v>
      </c>
      <c r="O9">
        <v>17.864380000000001</v>
      </c>
      <c r="P9">
        <v>99.792789999999997</v>
      </c>
      <c r="R9">
        <v>0.71049356192848045</v>
      </c>
      <c r="S9">
        <v>0.20060833732788291</v>
      </c>
      <c r="T9" s="40">
        <v>6.2107215265983982</v>
      </c>
      <c r="U9" s="2" t="s">
        <v>1806</v>
      </c>
    </row>
    <row r="10" spans="1:21" x14ac:dyDescent="0.2">
      <c r="A10" t="s">
        <v>448</v>
      </c>
      <c r="B10" t="s">
        <v>468</v>
      </c>
      <c r="C10" t="s">
        <v>270</v>
      </c>
      <c r="D10" t="s">
        <v>444</v>
      </c>
      <c r="E10" t="s">
        <v>1614</v>
      </c>
      <c r="G10">
        <v>18.85332</v>
      </c>
      <c r="H10">
        <v>2.8972000000000001E-2</v>
      </c>
      <c r="I10">
        <v>14.292529999999999</v>
      </c>
      <c r="J10">
        <v>47.983730000000001</v>
      </c>
      <c r="K10">
        <v>0.15858700000000001</v>
      </c>
      <c r="L10">
        <v>0.34556700000000001</v>
      </c>
      <c r="M10">
        <v>0.24051600000000001</v>
      </c>
      <c r="N10">
        <v>5.7000000000000003E-5</v>
      </c>
      <c r="O10">
        <v>17.938970000000001</v>
      </c>
      <c r="P10">
        <v>99.850200000000001</v>
      </c>
      <c r="R10">
        <v>0.70161829584921576</v>
      </c>
      <c r="S10">
        <v>0.20051093808587689</v>
      </c>
      <c r="T10" s="40">
        <v>8.4954652464433504</v>
      </c>
      <c r="U10" s="2" t="s">
        <v>1807</v>
      </c>
    </row>
    <row r="11" spans="1:21" x14ac:dyDescent="0.2">
      <c r="A11" t="s">
        <v>448</v>
      </c>
      <c r="B11" t="s">
        <v>483</v>
      </c>
      <c r="C11" t="s">
        <v>314</v>
      </c>
      <c r="D11" t="s">
        <v>444</v>
      </c>
      <c r="E11" t="s">
        <v>1614</v>
      </c>
      <c r="G11">
        <v>18.776769999999999</v>
      </c>
      <c r="H11">
        <v>8.2692000000000002E-2</v>
      </c>
      <c r="I11">
        <v>14.38313</v>
      </c>
      <c r="J11">
        <v>48.07291</v>
      </c>
      <c r="K11">
        <v>0.17152200000000001</v>
      </c>
      <c r="L11">
        <v>0.34044999999999997</v>
      </c>
      <c r="M11">
        <v>0.224301</v>
      </c>
      <c r="N11">
        <v>1.4E-5</v>
      </c>
      <c r="O11">
        <v>17.78002</v>
      </c>
      <c r="P11">
        <v>99.848569999999995</v>
      </c>
      <c r="Q11">
        <v>0</v>
      </c>
      <c r="R11">
        <v>0.69943923106577355</v>
      </c>
      <c r="S11">
        <v>0.19879212144928171</v>
      </c>
      <c r="T11" s="40">
        <v>9.8943421811309236</v>
      </c>
      <c r="U11" s="2" t="s">
        <v>1813</v>
      </c>
    </row>
    <row r="12" spans="1:21" x14ac:dyDescent="0.2">
      <c r="A12" t="s">
        <v>448</v>
      </c>
      <c r="B12" t="s">
        <v>483</v>
      </c>
      <c r="C12" t="s">
        <v>484</v>
      </c>
      <c r="D12" t="s">
        <v>444</v>
      </c>
      <c r="E12" t="s">
        <v>1614</v>
      </c>
      <c r="G12">
        <v>19.095469999999999</v>
      </c>
      <c r="H12">
        <v>2.7409999999999999E-3</v>
      </c>
      <c r="I12">
        <v>14.376569999999999</v>
      </c>
      <c r="J12">
        <v>48.062399999999997</v>
      </c>
      <c r="K12">
        <v>0.16994100000000001</v>
      </c>
      <c r="L12">
        <v>0.35178900000000002</v>
      </c>
      <c r="M12">
        <v>0.22986999999999999</v>
      </c>
      <c r="N12">
        <v>1.4E-5</v>
      </c>
      <c r="O12">
        <v>17.659610000000001</v>
      </c>
      <c r="P12">
        <v>99.965289999999996</v>
      </c>
      <c r="Q12">
        <v>5.37</v>
      </c>
      <c r="R12">
        <v>0.70306062643705169</v>
      </c>
      <c r="S12">
        <v>0.19774664303837425</v>
      </c>
      <c r="T12" s="40">
        <v>9.8943421811309236</v>
      </c>
      <c r="U12" s="2" t="s">
        <v>1813</v>
      </c>
    </row>
    <row r="13" spans="1:21" ht="34" x14ac:dyDescent="0.2">
      <c r="A13" t="s">
        <v>448</v>
      </c>
      <c r="B13" t="s">
        <v>483</v>
      </c>
      <c r="C13" t="s">
        <v>485</v>
      </c>
      <c r="D13" t="s">
        <v>444</v>
      </c>
      <c r="E13" t="s">
        <v>1614</v>
      </c>
      <c r="G13">
        <v>19.060500000000001</v>
      </c>
      <c r="H13">
        <v>4.0982999999999999E-2</v>
      </c>
      <c r="I13">
        <v>14.46429</v>
      </c>
      <c r="J13">
        <v>47.773629999999997</v>
      </c>
      <c r="K13">
        <v>0.16544300000000001</v>
      </c>
      <c r="L13">
        <v>0.34752899999999998</v>
      </c>
      <c r="M13">
        <v>0.22791900000000001</v>
      </c>
      <c r="N13">
        <v>1.4E-5</v>
      </c>
      <c r="O13">
        <v>17.636279999999999</v>
      </c>
      <c r="P13">
        <v>99.7346</v>
      </c>
      <c r="Q13">
        <v>10.73</v>
      </c>
      <c r="R13">
        <v>0.70140540840927856</v>
      </c>
      <c r="S13">
        <v>0.19849405822905752</v>
      </c>
      <c r="T13" s="40">
        <v>9.8943421811309236</v>
      </c>
      <c r="U13" s="2" t="s">
        <v>1813</v>
      </c>
    </row>
    <row r="14" spans="1:21" ht="34" x14ac:dyDescent="0.2">
      <c r="A14" t="s">
        <v>448</v>
      </c>
      <c r="B14" t="s">
        <v>483</v>
      </c>
      <c r="C14" t="s">
        <v>486</v>
      </c>
      <c r="D14" t="s">
        <v>444</v>
      </c>
      <c r="E14" t="s">
        <v>1614</v>
      </c>
      <c r="G14">
        <v>18.995360000000002</v>
      </c>
      <c r="H14">
        <v>4.6352999999999998E-2</v>
      </c>
      <c r="I14">
        <v>14.20228</v>
      </c>
      <c r="J14">
        <v>47.65258</v>
      </c>
      <c r="K14">
        <v>0.17507300000000001</v>
      </c>
      <c r="L14">
        <v>0.35617500000000002</v>
      </c>
      <c r="M14">
        <v>0.22720799999999999</v>
      </c>
      <c r="N14">
        <v>1.4E-5</v>
      </c>
      <c r="O14">
        <v>17.648949999999999</v>
      </c>
      <c r="P14">
        <v>99.320430000000002</v>
      </c>
      <c r="Q14">
        <v>16.100000000000001</v>
      </c>
      <c r="R14">
        <v>0.70450763902586755</v>
      </c>
      <c r="S14">
        <v>0.19901245935205733</v>
      </c>
      <c r="T14" s="40">
        <v>9.8943421811309236</v>
      </c>
      <c r="U14" s="2" t="s">
        <v>1813</v>
      </c>
    </row>
    <row r="15" spans="1:21" ht="68" x14ac:dyDescent="0.2">
      <c r="A15" t="s">
        <v>448</v>
      </c>
      <c r="B15" t="s">
        <v>483</v>
      </c>
      <c r="C15" t="s">
        <v>487</v>
      </c>
      <c r="D15" t="s">
        <v>444</v>
      </c>
      <c r="E15" t="s">
        <v>1614</v>
      </c>
      <c r="G15">
        <v>19.002289999999999</v>
      </c>
      <c r="H15">
        <v>9.1330000000000005E-3</v>
      </c>
      <c r="I15">
        <v>14.190049999999999</v>
      </c>
      <c r="J15">
        <v>47.539059999999999</v>
      </c>
      <c r="K15">
        <v>0.161135</v>
      </c>
      <c r="L15">
        <v>0.34472000000000003</v>
      </c>
      <c r="M15">
        <v>0.22395999999999999</v>
      </c>
      <c r="N15">
        <v>1.4E-5</v>
      </c>
      <c r="O15">
        <v>17.55838</v>
      </c>
      <c r="P15">
        <v>99.048289999999994</v>
      </c>
      <c r="Q15">
        <v>21.470000000000002</v>
      </c>
      <c r="R15">
        <v>0.70476287748337507</v>
      </c>
      <c r="S15">
        <v>0.19857284112087312</v>
      </c>
      <c r="T15" s="40">
        <v>9.8943421811309236</v>
      </c>
      <c r="U15" s="2" t="s">
        <v>1813</v>
      </c>
    </row>
    <row r="16" spans="1:21" ht="68" x14ac:dyDescent="0.2">
      <c r="A16" t="s">
        <v>448</v>
      </c>
      <c r="B16" t="s">
        <v>483</v>
      </c>
      <c r="C16" t="s">
        <v>488</v>
      </c>
      <c r="D16" t="s">
        <v>444</v>
      </c>
      <c r="E16" t="s">
        <v>1614</v>
      </c>
      <c r="G16">
        <v>19.31521</v>
      </c>
      <c r="H16">
        <v>2.8048E-2</v>
      </c>
      <c r="I16">
        <v>13.90006</v>
      </c>
      <c r="J16">
        <v>47.144680000000001</v>
      </c>
      <c r="K16">
        <v>0.15294199999999999</v>
      </c>
      <c r="L16">
        <v>0.33779799999999999</v>
      </c>
      <c r="M16">
        <v>0.22631799999999999</v>
      </c>
      <c r="N16">
        <v>5.2009999999999999E-3</v>
      </c>
      <c r="O16">
        <v>17.574639999999999</v>
      </c>
      <c r="P16">
        <v>98.701160000000002</v>
      </c>
      <c r="Q16">
        <v>26.830000000000002</v>
      </c>
      <c r="R16">
        <v>0.7123989485782688</v>
      </c>
      <c r="S16">
        <v>0.20004995116348884</v>
      </c>
      <c r="T16" s="40">
        <v>9.8943421811309236</v>
      </c>
      <c r="U16" s="2" t="s">
        <v>1813</v>
      </c>
    </row>
    <row r="17" spans="1:21" ht="34" x14ac:dyDescent="0.2">
      <c r="A17" t="s">
        <v>448</v>
      </c>
      <c r="B17" t="s">
        <v>479</v>
      </c>
      <c r="C17" t="s">
        <v>480</v>
      </c>
      <c r="D17" t="s">
        <v>444</v>
      </c>
      <c r="E17" t="s">
        <v>1614</v>
      </c>
      <c r="G17">
        <v>19.011610000000001</v>
      </c>
      <c r="H17">
        <v>4.2235000000000002E-2</v>
      </c>
      <c r="I17">
        <v>14.18116</v>
      </c>
      <c r="J17">
        <v>47.995449999999998</v>
      </c>
      <c r="K17">
        <v>0.169404</v>
      </c>
      <c r="L17">
        <v>0.33216600000000002</v>
      </c>
      <c r="M17">
        <v>0.22592799999999999</v>
      </c>
      <c r="N17">
        <v>1.4E-5</v>
      </c>
      <c r="O17">
        <v>17.79073</v>
      </c>
      <c r="P17">
        <v>99.770889999999994</v>
      </c>
      <c r="R17">
        <v>0.70499516443493337</v>
      </c>
      <c r="S17">
        <v>0.19914506081353175</v>
      </c>
      <c r="T17" s="40">
        <v>9.9216649940576787</v>
      </c>
      <c r="U17" s="2" t="s">
        <v>1814</v>
      </c>
    </row>
    <row r="18" spans="1:21" ht="68" x14ac:dyDescent="0.2">
      <c r="A18" t="s">
        <v>448</v>
      </c>
      <c r="B18" t="s">
        <v>469</v>
      </c>
      <c r="C18" t="s">
        <v>273</v>
      </c>
      <c r="D18" t="s">
        <v>444</v>
      </c>
      <c r="E18" t="s">
        <v>1614</v>
      </c>
      <c r="G18">
        <v>19.270510000000002</v>
      </c>
      <c r="H18">
        <v>8.1339999999999996E-2</v>
      </c>
      <c r="I18">
        <v>13.56372</v>
      </c>
      <c r="J18">
        <v>48.583649999999999</v>
      </c>
      <c r="K18">
        <v>0.156308</v>
      </c>
      <c r="L18">
        <v>0.347053</v>
      </c>
      <c r="M18">
        <v>0.22381999999999999</v>
      </c>
      <c r="N18">
        <v>1.8675000000000001E-2</v>
      </c>
      <c r="O18">
        <v>17.111910000000002</v>
      </c>
      <c r="P18">
        <v>99.372730000000004</v>
      </c>
      <c r="R18">
        <v>0.7169213837804076</v>
      </c>
      <c r="S18">
        <v>0.19112291387419583</v>
      </c>
      <c r="T18" s="40">
        <v>9.9756011118094676</v>
      </c>
      <c r="U18" s="2" t="s">
        <v>1808</v>
      </c>
    </row>
    <row r="19" spans="1:21" ht="68" x14ac:dyDescent="0.2">
      <c r="A19" t="s">
        <v>448</v>
      </c>
      <c r="B19" t="s">
        <v>470</v>
      </c>
      <c r="C19" t="s">
        <v>267</v>
      </c>
      <c r="D19" t="s">
        <v>444</v>
      </c>
      <c r="E19" t="s">
        <v>1614</v>
      </c>
      <c r="G19">
        <v>19.05857</v>
      </c>
      <c r="H19">
        <v>6.1957999999999999E-2</v>
      </c>
      <c r="I19">
        <v>14.118029999999999</v>
      </c>
      <c r="J19">
        <v>48.358260000000001</v>
      </c>
      <c r="K19">
        <v>0.16366</v>
      </c>
      <c r="L19">
        <v>0.347109</v>
      </c>
      <c r="M19">
        <v>0.21703500000000001</v>
      </c>
      <c r="N19">
        <v>1.085E-3</v>
      </c>
      <c r="O19">
        <v>17.306100000000001</v>
      </c>
      <c r="P19">
        <v>99.652479999999997</v>
      </c>
      <c r="R19">
        <v>0.70643422340298379</v>
      </c>
      <c r="S19">
        <v>0.19359845174416707</v>
      </c>
      <c r="T19" s="40">
        <v>10.239049888937547</v>
      </c>
      <c r="U19" s="2" t="s">
        <v>1809</v>
      </c>
    </row>
    <row r="20" spans="1:21" ht="85" x14ac:dyDescent="0.2">
      <c r="A20" t="s">
        <v>448</v>
      </c>
      <c r="B20" s="12" t="s">
        <v>450</v>
      </c>
      <c r="C20" s="12" t="s">
        <v>397</v>
      </c>
      <c r="D20" t="s">
        <v>444</v>
      </c>
      <c r="E20" t="s">
        <v>1614</v>
      </c>
      <c r="G20" s="12">
        <v>19.385819999999999</v>
      </c>
      <c r="H20" s="12">
        <v>2.196E-2</v>
      </c>
      <c r="I20" s="12">
        <v>13.31406</v>
      </c>
      <c r="J20" s="12">
        <v>48.157069999999997</v>
      </c>
      <c r="K20" s="12">
        <v>0.16424800000000001</v>
      </c>
      <c r="L20" s="12">
        <v>0.342005</v>
      </c>
      <c r="M20" s="12">
        <v>0.21965000000000001</v>
      </c>
      <c r="N20" s="12">
        <v>7.5476000000000001E-2</v>
      </c>
      <c r="O20" s="12">
        <v>17.971260000000001</v>
      </c>
      <c r="P20" s="12">
        <v>99.714169999999996</v>
      </c>
      <c r="R20" s="32">
        <v>0.72189999999999999</v>
      </c>
      <c r="S20" s="12">
        <v>0.20022135449959638</v>
      </c>
      <c r="T20" s="40">
        <v>10.835679395202257</v>
      </c>
      <c r="U20" s="2"/>
    </row>
    <row r="21" spans="1:21" ht="51" x14ac:dyDescent="0.2">
      <c r="A21" t="s">
        <v>448</v>
      </c>
      <c r="B21" t="s">
        <v>477</v>
      </c>
      <c r="C21" t="s">
        <v>478</v>
      </c>
      <c r="D21" t="s">
        <v>444</v>
      </c>
      <c r="E21" t="s">
        <v>1614</v>
      </c>
      <c r="G21">
        <v>19.859649999999998</v>
      </c>
      <c r="H21">
        <v>1.9245000000000002E-2</v>
      </c>
      <c r="I21">
        <v>12.474830000000001</v>
      </c>
      <c r="J21">
        <v>48.608899999999998</v>
      </c>
      <c r="K21">
        <v>0.15145900000000001</v>
      </c>
      <c r="L21">
        <v>0.35830499999999998</v>
      </c>
      <c r="M21">
        <v>0.19867899999999999</v>
      </c>
      <c r="N21">
        <v>2.3421999999999998E-2</v>
      </c>
      <c r="O21">
        <v>17.758130000000001</v>
      </c>
      <c r="P21">
        <v>99.459990000000005</v>
      </c>
      <c r="R21">
        <v>0.73943635467445834</v>
      </c>
      <c r="S21">
        <v>0.19683720926844256</v>
      </c>
      <c r="T21" s="40">
        <v>10.835679395202257</v>
      </c>
      <c r="U21" s="2" t="s">
        <v>1811</v>
      </c>
    </row>
    <row r="22" spans="1:21" ht="68" x14ac:dyDescent="0.2">
      <c r="A22" t="s">
        <v>448</v>
      </c>
      <c r="B22" t="s">
        <v>471</v>
      </c>
      <c r="C22" t="s">
        <v>275</v>
      </c>
      <c r="D22" t="s">
        <v>444</v>
      </c>
      <c r="E22" t="s">
        <v>1614</v>
      </c>
      <c r="G22">
        <v>19.24624</v>
      </c>
      <c r="H22">
        <v>7.2609000000000007E-2</v>
      </c>
      <c r="I22">
        <v>13.610189999999999</v>
      </c>
      <c r="J22">
        <v>48.186129999999999</v>
      </c>
      <c r="K22">
        <v>0.158303</v>
      </c>
      <c r="L22">
        <v>0.34246599999999999</v>
      </c>
      <c r="M22">
        <v>0.22934599999999999</v>
      </c>
      <c r="N22">
        <v>4.2762000000000001E-2</v>
      </c>
      <c r="O22">
        <v>17.45871</v>
      </c>
      <c r="P22">
        <v>99.359399999999994</v>
      </c>
      <c r="R22">
        <v>0.71597047539380876</v>
      </c>
      <c r="S22">
        <v>0.19553301538549808</v>
      </c>
      <c r="T22" s="40">
        <v>10.857602477681203</v>
      </c>
      <c r="U22" s="2" t="s">
        <v>1810</v>
      </c>
    </row>
    <row r="23" spans="1:21" x14ac:dyDescent="0.2">
      <c r="A23" t="s">
        <v>448</v>
      </c>
      <c r="B23" s="12" t="s">
        <v>449</v>
      </c>
      <c r="C23" s="12" t="s">
        <v>396</v>
      </c>
      <c r="D23" t="s">
        <v>444</v>
      </c>
      <c r="E23" t="s">
        <v>1614</v>
      </c>
      <c r="G23" s="12">
        <v>18.80799</v>
      </c>
      <c r="H23" s="12">
        <v>2.6374999999999999E-2</v>
      </c>
      <c r="I23" s="12">
        <v>14.434189999999999</v>
      </c>
      <c r="J23" s="12">
        <v>47.860219999999998</v>
      </c>
      <c r="K23" s="12">
        <v>0.177504</v>
      </c>
      <c r="L23" s="12">
        <v>0.340368</v>
      </c>
      <c r="M23" s="12">
        <v>0.21288799999999999</v>
      </c>
      <c r="N23" s="12">
        <v>1.4E-5</v>
      </c>
      <c r="O23" s="12">
        <v>17.85097</v>
      </c>
      <c r="P23" s="12">
        <v>99.725219999999993</v>
      </c>
      <c r="R23" s="32">
        <v>0.69899999999999995</v>
      </c>
      <c r="S23" s="12">
        <v>0.20013602315115203</v>
      </c>
      <c r="T23" s="40">
        <v>10.936883002850626</v>
      </c>
      <c r="U23" s="2"/>
    </row>
    <row r="24" spans="1:21" ht="17" x14ac:dyDescent="0.2">
      <c r="A24" t="s">
        <v>448</v>
      </c>
      <c r="B24" t="s">
        <v>475</v>
      </c>
      <c r="C24" t="s">
        <v>476</v>
      </c>
      <c r="D24" t="s">
        <v>444</v>
      </c>
      <c r="E24" t="s">
        <v>1614</v>
      </c>
      <c r="G24">
        <v>19.801300000000001</v>
      </c>
      <c r="H24">
        <v>7.0291999999999993E-2</v>
      </c>
      <c r="I24">
        <v>13.10524</v>
      </c>
      <c r="J24">
        <v>48.227330000000002</v>
      </c>
      <c r="K24">
        <v>0.15132999999999999</v>
      </c>
      <c r="L24">
        <v>0.355603</v>
      </c>
      <c r="M24">
        <v>0.22347600000000001</v>
      </c>
      <c r="N24">
        <v>1.2208E-2</v>
      </c>
      <c r="O24">
        <v>17.57593</v>
      </c>
      <c r="P24">
        <v>99.535499999999999</v>
      </c>
      <c r="R24">
        <v>0.72924573662273329</v>
      </c>
      <c r="S24">
        <v>0.19645288327095295</v>
      </c>
      <c r="T24" s="40">
        <v>10.936883002850626</v>
      </c>
      <c r="U24" s="2" t="s">
        <v>1811</v>
      </c>
    </row>
    <row r="25" spans="1:21" x14ac:dyDescent="0.2">
      <c r="A25" s="28">
        <v>44593</v>
      </c>
      <c r="B25" t="s">
        <v>489</v>
      </c>
      <c r="C25" t="s">
        <v>149</v>
      </c>
      <c r="D25" t="s">
        <v>444</v>
      </c>
      <c r="E25" t="s">
        <v>1614</v>
      </c>
      <c r="F25" t="s">
        <v>1798</v>
      </c>
      <c r="G25">
        <v>18.942460000000001</v>
      </c>
      <c r="H25">
        <v>2.6238999999999998E-2</v>
      </c>
      <c r="I25">
        <v>13.851470000000001</v>
      </c>
      <c r="J25">
        <v>48.755949999999999</v>
      </c>
      <c r="K25">
        <v>0.13091800000000001</v>
      </c>
      <c r="L25">
        <v>0.36118299999999998</v>
      </c>
      <c r="M25">
        <v>0.150839</v>
      </c>
      <c r="N25">
        <v>1.4E-5</v>
      </c>
      <c r="O25">
        <v>16.3049</v>
      </c>
      <c r="P25">
        <v>98.528049999999993</v>
      </c>
      <c r="R25">
        <v>0.70911271272352983</v>
      </c>
      <c r="S25">
        <v>0.18323293753251002</v>
      </c>
      <c r="T25" s="40">
        <v>15.3</v>
      </c>
      <c r="U25" s="2"/>
    </row>
    <row r="26" spans="1:21" x14ac:dyDescent="0.2">
      <c r="A26" s="28">
        <v>44593</v>
      </c>
      <c r="B26" t="s">
        <v>490</v>
      </c>
      <c r="C26" t="s">
        <v>293</v>
      </c>
      <c r="D26" t="s">
        <v>444</v>
      </c>
      <c r="E26" t="s">
        <v>1614</v>
      </c>
      <c r="F26" t="s">
        <v>1798</v>
      </c>
      <c r="G26">
        <v>19.24483</v>
      </c>
      <c r="H26">
        <v>1.0607E-2</v>
      </c>
      <c r="I26">
        <v>13.77815</v>
      </c>
      <c r="J26">
        <v>49.375279999999997</v>
      </c>
      <c r="K26">
        <v>0.157113</v>
      </c>
      <c r="L26">
        <v>0.35688300000000001</v>
      </c>
      <c r="M26">
        <v>0.163108</v>
      </c>
      <c r="N26">
        <v>1.4E-5</v>
      </c>
      <c r="O26">
        <v>16.568819999999999</v>
      </c>
      <c r="P26">
        <v>99.680120000000002</v>
      </c>
      <c r="R26">
        <v>0.71345474071874571</v>
      </c>
      <c r="S26">
        <v>0.18374746743693332</v>
      </c>
      <c r="T26" s="40">
        <v>15.7</v>
      </c>
      <c r="U26" s="2"/>
    </row>
    <row r="27" spans="1:21" ht="68" x14ac:dyDescent="0.2">
      <c r="A27" t="s">
        <v>448</v>
      </c>
      <c r="B27" t="s">
        <v>464</v>
      </c>
      <c r="C27" t="s">
        <v>255</v>
      </c>
      <c r="D27" t="s">
        <v>444</v>
      </c>
      <c r="E27" t="s">
        <v>1614</v>
      </c>
      <c r="G27">
        <v>20.451239999999999</v>
      </c>
      <c r="H27">
        <v>0.33539600000000003</v>
      </c>
      <c r="I27">
        <v>12.36177</v>
      </c>
      <c r="J27">
        <v>48.677619999999997</v>
      </c>
      <c r="K27">
        <v>0.13949500000000001</v>
      </c>
      <c r="L27">
        <v>0.35811799999999999</v>
      </c>
      <c r="M27">
        <v>0.187275</v>
      </c>
      <c r="N27">
        <v>0.112442</v>
      </c>
      <c r="O27">
        <v>16.329260000000001</v>
      </c>
      <c r="P27">
        <v>98.969130000000007</v>
      </c>
      <c r="R27">
        <v>0.74677742380545153</v>
      </c>
      <c r="S27">
        <v>0.18369991253927634</v>
      </c>
      <c r="T27" s="40">
        <v>18.81062479610117</v>
      </c>
      <c r="U27" s="2" t="s">
        <v>1804</v>
      </c>
    </row>
    <row r="28" spans="1:21" ht="68" x14ac:dyDescent="0.2">
      <c r="A28" t="s">
        <v>448</v>
      </c>
      <c r="B28" t="s">
        <v>463</v>
      </c>
      <c r="C28" t="s">
        <v>245</v>
      </c>
      <c r="D28" t="s">
        <v>444</v>
      </c>
      <c r="E28" t="s">
        <v>1614</v>
      </c>
      <c r="G28">
        <v>19.11204</v>
      </c>
      <c r="H28">
        <v>7.3629999999999998E-3</v>
      </c>
      <c r="I28">
        <v>13.83667</v>
      </c>
      <c r="J28">
        <v>49.256</v>
      </c>
      <c r="K28">
        <v>0.14972199999999999</v>
      </c>
      <c r="L28">
        <v>0.360232</v>
      </c>
      <c r="M28">
        <v>0.185582</v>
      </c>
      <c r="N28">
        <v>1.4E-5</v>
      </c>
      <c r="O28">
        <v>16.493220000000001</v>
      </c>
      <c r="P28">
        <v>99.414829999999995</v>
      </c>
      <c r="R28">
        <v>0.71116729999921724</v>
      </c>
      <c r="S28">
        <v>0.18342695368620593</v>
      </c>
      <c r="T28" s="40">
        <v>24.603848192097118</v>
      </c>
      <c r="U28" s="2" t="s">
        <v>1803</v>
      </c>
    </row>
    <row r="29" spans="1:21" ht="34" x14ac:dyDescent="0.2">
      <c r="A29" t="s">
        <v>448</v>
      </c>
      <c r="B29" t="s">
        <v>462</v>
      </c>
      <c r="C29" t="s">
        <v>242</v>
      </c>
      <c r="D29" t="s">
        <v>444</v>
      </c>
      <c r="E29" t="s">
        <v>1614</v>
      </c>
      <c r="G29">
        <v>19.193739999999998</v>
      </c>
      <c r="H29">
        <v>1.2217E-2</v>
      </c>
      <c r="I29">
        <v>13.9594</v>
      </c>
      <c r="J29">
        <v>48.824280000000002</v>
      </c>
      <c r="K29">
        <v>0.155473</v>
      </c>
      <c r="L29">
        <v>0.36158000000000001</v>
      </c>
      <c r="M29">
        <v>0.19073399999999999</v>
      </c>
      <c r="N29">
        <v>4.5469999999999998E-3</v>
      </c>
      <c r="O29">
        <v>16.78537</v>
      </c>
      <c r="P29">
        <v>99.501769999999993</v>
      </c>
      <c r="R29">
        <v>0.71022872271425452</v>
      </c>
      <c r="S29">
        <v>0.18740853344448991</v>
      </c>
      <c r="T29" s="40">
        <v>24.80847626664999</v>
      </c>
      <c r="U29" s="2" t="s">
        <v>1805</v>
      </c>
    </row>
    <row r="30" spans="1:21" ht="34" x14ac:dyDescent="0.2">
      <c r="A30" t="s">
        <v>448</v>
      </c>
      <c r="B30" t="s">
        <v>461</v>
      </c>
      <c r="C30" t="s">
        <v>222</v>
      </c>
      <c r="D30" t="s">
        <v>444</v>
      </c>
      <c r="E30" t="s">
        <v>1614</v>
      </c>
      <c r="G30">
        <v>19.517720000000001</v>
      </c>
      <c r="H30">
        <v>6.7101999999999995E-2</v>
      </c>
      <c r="I30">
        <v>13.91417</v>
      </c>
      <c r="J30">
        <v>49.046619999999997</v>
      </c>
      <c r="K30">
        <v>0.17138400000000001</v>
      </c>
      <c r="L30">
        <v>0.36021900000000001</v>
      </c>
      <c r="M30">
        <v>0.18267600000000001</v>
      </c>
      <c r="N30">
        <v>4.0538999999999999E-2</v>
      </c>
      <c r="O30">
        <v>16.355820000000001</v>
      </c>
      <c r="P30">
        <v>99.69632</v>
      </c>
      <c r="R30">
        <v>0.71432419442244099</v>
      </c>
      <c r="S30">
        <v>0.18281286571717911</v>
      </c>
      <c r="T30" s="40">
        <v>25.905988776736557</v>
      </c>
      <c r="U30" s="2" t="s">
        <v>1799</v>
      </c>
    </row>
    <row r="31" spans="1:21" x14ac:dyDescent="0.2">
      <c r="A31" t="s">
        <v>448</v>
      </c>
      <c r="B31" t="s">
        <v>474</v>
      </c>
      <c r="C31" t="s">
        <v>284</v>
      </c>
      <c r="D31" t="s">
        <v>444</v>
      </c>
      <c r="E31" t="s">
        <v>1614</v>
      </c>
      <c r="G31">
        <v>18.753050000000002</v>
      </c>
      <c r="H31">
        <v>7.7775999999999998E-2</v>
      </c>
      <c r="I31">
        <v>13.809760000000001</v>
      </c>
      <c r="J31">
        <v>49.000050000000002</v>
      </c>
      <c r="K31">
        <v>0.15282599999999999</v>
      </c>
      <c r="L31">
        <v>0.36100500000000002</v>
      </c>
      <c r="M31">
        <v>0.183944</v>
      </c>
      <c r="N31">
        <v>1.4E-5</v>
      </c>
      <c r="O31">
        <v>16.637039999999999</v>
      </c>
      <c r="P31">
        <v>98.99212</v>
      </c>
      <c r="R31">
        <v>0.7076596581937854</v>
      </c>
      <c r="S31">
        <v>0.18551696782534574</v>
      </c>
      <c r="T31" s="40">
        <v>26.679967508376205</v>
      </c>
      <c r="U31" s="2"/>
    </row>
    <row r="32" spans="1:21" x14ac:dyDescent="0.2">
      <c r="A32" s="28">
        <v>44593</v>
      </c>
      <c r="B32" t="s">
        <v>493</v>
      </c>
      <c r="C32" t="s">
        <v>494</v>
      </c>
      <c r="D32" t="s">
        <v>444</v>
      </c>
      <c r="E32" t="s">
        <v>1614</v>
      </c>
      <c r="F32" t="s">
        <v>1798</v>
      </c>
      <c r="G32">
        <v>20.11298</v>
      </c>
      <c r="H32">
        <v>5.4643999999999998E-2</v>
      </c>
      <c r="I32">
        <v>12.28633</v>
      </c>
      <c r="J32">
        <v>50.18497</v>
      </c>
      <c r="K32">
        <v>0.10398499999999999</v>
      </c>
      <c r="L32">
        <v>0.38119999999999998</v>
      </c>
      <c r="M32">
        <v>0.15156600000000001</v>
      </c>
      <c r="N32">
        <v>2.2113000000000001E-2</v>
      </c>
      <c r="O32">
        <v>16.286090000000002</v>
      </c>
      <c r="P32">
        <v>99.583870000000005</v>
      </c>
      <c r="Q32">
        <v>5.1827660925672578</v>
      </c>
      <c r="R32">
        <v>0.74477607871714524</v>
      </c>
      <c r="S32">
        <v>0.17877951254548224</v>
      </c>
      <c r="T32" s="40">
        <v>28.1</v>
      </c>
      <c r="U32" s="2"/>
    </row>
    <row r="33" spans="1:21" x14ac:dyDescent="0.2">
      <c r="A33" s="28">
        <v>44593</v>
      </c>
      <c r="B33" t="s">
        <v>493</v>
      </c>
      <c r="C33" t="s">
        <v>495</v>
      </c>
      <c r="D33" t="s">
        <v>444</v>
      </c>
      <c r="E33" t="s">
        <v>1614</v>
      </c>
      <c r="F33" t="s">
        <v>1798</v>
      </c>
      <c r="G33">
        <v>19.800630000000002</v>
      </c>
      <c r="H33">
        <v>5.9867999999999998E-2</v>
      </c>
      <c r="I33">
        <v>12.64472</v>
      </c>
      <c r="J33">
        <v>49.800780000000003</v>
      </c>
      <c r="K33">
        <v>0.14868200000000001</v>
      </c>
      <c r="L33">
        <v>0.36214099999999999</v>
      </c>
      <c r="M33">
        <v>0.15168100000000001</v>
      </c>
      <c r="N33">
        <v>4.2684E-2</v>
      </c>
      <c r="O33">
        <v>16.253969999999999</v>
      </c>
      <c r="P33">
        <v>99.265159999999995</v>
      </c>
      <c r="Q33">
        <v>8.3655321851361446</v>
      </c>
      <c r="R33">
        <v>0.73624422365606101</v>
      </c>
      <c r="S33">
        <v>0.17961948862538099</v>
      </c>
      <c r="T33" s="40">
        <v>28.1</v>
      </c>
      <c r="U33" s="2"/>
    </row>
    <row r="34" spans="1:21" x14ac:dyDescent="0.2">
      <c r="A34" s="28">
        <v>44593</v>
      </c>
      <c r="B34" t="s">
        <v>493</v>
      </c>
      <c r="C34" t="s">
        <v>496</v>
      </c>
      <c r="D34" t="s">
        <v>444</v>
      </c>
      <c r="E34" t="s">
        <v>1614</v>
      </c>
      <c r="F34" t="s">
        <v>1798</v>
      </c>
      <c r="G34">
        <v>19.76962</v>
      </c>
      <c r="H34">
        <v>7.0679000000000006E-2</v>
      </c>
      <c r="I34">
        <v>13.07395</v>
      </c>
      <c r="J34">
        <v>49.674720000000001</v>
      </c>
      <c r="K34">
        <v>0.12937799999999999</v>
      </c>
      <c r="L34">
        <v>0.36723899999999998</v>
      </c>
      <c r="M34">
        <v>0.14285300000000001</v>
      </c>
      <c r="N34">
        <v>1.3682E-2</v>
      </c>
      <c r="O34">
        <v>16.17277</v>
      </c>
      <c r="P34">
        <v>99.41489</v>
      </c>
      <c r="Q34">
        <v>11.548298277703402</v>
      </c>
      <c r="R34">
        <v>0.72940158373622643</v>
      </c>
      <c r="S34">
        <v>0.17925525799440362</v>
      </c>
      <c r="T34" s="40">
        <v>28.1</v>
      </c>
      <c r="U34" s="2"/>
    </row>
    <row r="35" spans="1:21" x14ac:dyDescent="0.2">
      <c r="A35" s="28">
        <v>44593</v>
      </c>
      <c r="B35" t="s">
        <v>493</v>
      </c>
      <c r="C35" t="s">
        <v>497</v>
      </c>
      <c r="D35" t="s">
        <v>444</v>
      </c>
      <c r="E35" t="s">
        <v>1614</v>
      </c>
      <c r="F35" t="s">
        <v>1798</v>
      </c>
      <c r="G35">
        <v>19.77976</v>
      </c>
      <c r="H35">
        <v>2.9510999999999999E-2</v>
      </c>
      <c r="I35">
        <v>13.28481</v>
      </c>
      <c r="J35">
        <v>49.766829999999999</v>
      </c>
      <c r="K35">
        <v>0.130162</v>
      </c>
      <c r="L35">
        <v>0.40948099999999998</v>
      </c>
      <c r="M35">
        <v>0.15509400000000001</v>
      </c>
      <c r="N35">
        <v>1.8946000000000001E-2</v>
      </c>
      <c r="O35">
        <v>16.31231</v>
      </c>
      <c r="P35">
        <v>99.88691</v>
      </c>
      <c r="Q35">
        <v>14.804062396923261</v>
      </c>
      <c r="R35">
        <v>0.72633392412567477</v>
      </c>
      <c r="S35">
        <v>0.18024879273213765</v>
      </c>
      <c r="T35" s="40">
        <v>28.1</v>
      </c>
      <c r="U35" s="2"/>
    </row>
    <row r="36" spans="1:21" x14ac:dyDescent="0.2">
      <c r="A36" s="28">
        <v>44593</v>
      </c>
      <c r="B36" t="s">
        <v>493</v>
      </c>
      <c r="C36" t="s">
        <v>498</v>
      </c>
      <c r="D36" t="s">
        <v>444</v>
      </c>
      <c r="E36" t="s">
        <v>1614</v>
      </c>
      <c r="F36" t="s">
        <v>1798</v>
      </c>
      <c r="G36">
        <v>19.524830000000001</v>
      </c>
      <c r="H36">
        <v>4.0867000000000001E-2</v>
      </c>
      <c r="I36">
        <v>13.45486</v>
      </c>
      <c r="J36">
        <v>49.420839999999998</v>
      </c>
      <c r="K36">
        <v>0.153609</v>
      </c>
      <c r="L36">
        <v>0.35747400000000001</v>
      </c>
      <c r="M36">
        <v>0.13777300000000001</v>
      </c>
      <c r="N36">
        <v>2.3839999999999998E-3</v>
      </c>
      <c r="O36">
        <v>16.339230000000001</v>
      </c>
      <c r="P36">
        <v>99.431870000000004</v>
      </c>
      <c r="Q36">
        <v>18.056753590381959</v>
      </c>
      <c r="R36">
        <v>0.72119777267120011</v>
      </c>
      <c r="S36">
        <v>0.1815267954924035</v>
      </c>
      <c r="T36" s="40">
        <v>28.1</v>
      </c>
      <c r="U36" s="2"/>
    </row>
    <row r="37" spans="1:21" x14ac:dyDescent="0.2">
      <c r="A37" s="28">
        <v>44593</v>
      </c>
      <c r="B37" t="s">
        <v>493</v>
      </c>
      <c r="C37" t="s">
        <v>499</v>
      </c>
      <c r="D37" t="s">
        <v>444</v>
      </c>
      <c r="E37" t="s">
        <v>1614</v>
      </c>
      <c r="F37" t="s">
        <v>1798</v>
      </c>
      <c r="G37">
        <v>19.337060000000001</v>
      </c>
      <c r="H37">
        <v>7.2443999999999995E-2</v>
      </c>
      <c r="I37">
        <v>13.67872</v>
      </c>
      <c r="J37">
        <v>49.666899999999998</v>
      </c>
      <c r="K37">
        <v>0.16411600000000001</v>
      </c>
      <c r="L37">
        <v>0.35814299999999999</v>
      </c>
      <c r="M37">
        <v>0.145592</v>
      </c>
      <c r="N37">
        <v>2.2338E-2</v>
      </c>
      <c r="O37">
        <v>16.217960000000001</v>
      </c>
      <c r="P37">
        <v>99.663259999999994</v>
      </c>
      <c r="Q37">
        <v>21.239519682949531</v>
      </c>
      <c r="R37">
        <v>0.71590650363631669</v>
      </c>
      <c r="S37">
        <v>0.17968934831361011</v>
      </c>
      <c r="T37" s="40">
        <v>28.1</v>
      </c>
      <c r="U37" s="2"/>
    </row>
    <row r="38" spans="1:21" x14ac:dyDescent="0.2">
      <c r="A38" s="28">
        <v>44593</v>
      </c>
      <c r="B38" t="s">
        <v>493</v>
      </c>
      <c r="C38" t="s">
        <v>500</v>
      </c>
      <c r="D38" t="s">
        <v>444</v>
      </c>
      <c r="E38" t="s">
        <v>1614</v>
      </c>
      <c r="F38" t="s">
        <v>1798</v>
      </c>
      <c r="G38">
        <v>19.392849999999999</v>
      </c>
      <c r="H38">
        <v>3.5679000000000002E-2</v>
      </c>
      <c r="I38">
        <v>13.74005</v>
      </c>
      <c r="J38">
        <v>49.298220000000001</v>
      </c>
      <c r="K38">
        <v>0.117244</v>
      </c>
      <c r="L38">
        <v>0.365732</v>
      </c>
      <c r="M38">
        <v>0.15776599999999999</v>
      </c>
      <c r="N38">
        <v>8.4100000000000008E-3</v>
      </c>
      <c r="O38">
        <v>16.42379</v>
      </c>
      <c r="P38">
        <v>99.539739999999995</v>
      </c>
      <c r="Q38">
        <v>24.422285775518105</v>
      </c>
      <c r="R38">
        <v>0.71558250355783426</v>
      </c>
      <c r="S38">
        <v>0.18266558857044471</v>
      </c>
      <c r="T38" s="40">
        <v>28.1</v>
      </c>
      <c r="U38" s="2"/>
    </row>
    <row r="39" spans="1:21" x14ac:dyDescent="0.2">
      <c r="A39" s="28">
        <v>44593</v>
      </c>
      <c r="B39" t="s">
        <v>493</v>
      </c>
      <c r="C39" t="s">
        <v>501</v>
      </c>
      <c r="D39" t="s">
        <v>444</v>
      </c>
      <c r="E39" t="s">
        <v>1614</v>
      </c>
      <c r="F39" t="s">
        <v>1798</v>
      </c>
      <c r="G39">
        <v>19.299389999999999</v>
      </c>
      <c r="H39">
        <v>5.2548999999999998E-2</v>
      </c>
      <c r="I39">
        <v>13.66192</v>
      </c>
      <c r="J39">
        <v>49.281230000000001</v>
      </c>
      <c r="K39">
        <v>0.15210199999999999</v>
      </c>
      <c r="L39">
        <v>0.41160200000000002</v>
      </c>
      <c r="M39">
        <v>0.13777400000000001</v>
      </c>
      <c r="N39">
        <v>1.4E-5</v>
      </c>
      <c r="O39">
        <v>16.24794</v>
      </c>
      <c r="P39">
        <v>99.244519999999994</v>
      </c>
      <c r="Q39">
        <v>27.605051868085365</v>
      </c>
      <c r="R39">
        <v>0.7157596544137349</v>
      </c>
      <c r="S39">
        <v>0.18111502576276006</v>
      </c>
      <c r="T39" s="40">
        <v>28.1</v>
      </c>
      <c r="U39" s="2"/>
    </row>
    <row r="40" spans="1:21" x14ac:dyDescent="0.2">
      <c r="A40" s="28">
        <v>44593</v>
      </c>
      <c r="B40" t="s">
        <v>493</v>
      </c>
      <c r="C40" t="s">
        <v>502</v>
      </c>
      <c r="D40" t="s">
        <v>444</v>
      </c>
      <c r="E40" t="s">
        <v>1614</v>
      </c>
      <c r="F40" t="s">
        <v>1798</v>
      </c>
      <c r="G40">
        <v>19.26502</v>
      </c>
      <c r="H40">
        <v>4.2754E-2</v>
      </c>
      <c r="I40">
        <v>13.63855</v>
      </c>
      <c r="J40">
        <v>49.327660000000002</v>
      </c>
      <c r="K40">
        <v>0.14230100000000001</v>
      </c>
      <c r="L40">
        <v>0.31898799999999999</v>
      </c>
      <c r="M40">
        <v>0.14838899999999999</v>
      </c>
      <c r="N40">
        <v>1.4E-5</v>
      </c>
      <c r="O40">
        <v>16.443760000000001</v>
      </c>
      <c r="P40">
        <v>99.327430000000007</v>
      </c>
      <c r="Q40">
        <v>30.787817960652937</v>
      </c>
      <c r="R40">
        <v>0.71574554770655763</v>
      </c>
      <c r="S40">
        <v>0.18275789979086654</v>
      </c>
      <c r="T40" s="40">
        <v>28.1</v>
      </c>
      <c r="U40" s="2"/>
    </row>
    <row r="41" spans="1:21" x14ac:dyDescent="0.2">
      <c r="A41" s="28">
        <v>44593</v>
      </c>
      <c r="B41" t="s">
        <v>493</v>
      </c>
      <c r="C41" t="s">
        <v>503</v>
      </c>
      <c r="D41" t="s">
        <v>444</v>
      </c>
      <c r="E41" t="s">
        <v>1614</v>
      </c>
      <c r="F41" t="s">
        <v>1798</v>
      </c>
      <c r="G41">
        <v>19.29</v>
      </c>
      <c r="H41">
        <v>5.8742999999999997E-2</v>
      </c>
      <c r="I41">
        <v>13.654030000000001</v>
      </c>
      <c r="J41">
        <v>49.323560000000001</v>
      </c>
      <c r="K41">
        <v>0.146066</v>
      </c>
      <c r="L41">
        <v>0.38256299999999999</v>
      </c>
      <c r="M41">
        <v>0.14360700000000001</v>
      </c>
      <c r="N41">
        <v>1.4E-5</v>
      </c>
      <c r="O41">
        <v>16.164529999999999</v>
      </c>
      <c r="P41">
        <v>99.163120000000006</v>
      </c>
      <c r="Q41">
        <v>34.043582079873829</v>
      </c>
      <c r="R41">
        <v>0.71577835988418437</v>
      </c>
      <c r="S41">
        <v>0.18022605941546327</v>
      </c>
      <c r="T41" s="40">
        <v>28.1</v>
      </c>
      <c r="U41" s="2"/>
    </row>
    <row r="42" spans="1:21" x14ac:dyDescent="0.2">
      <c r="A42" s="28">
        <v>44593</v>
      </c>
      <c r="B42" t="s">
        <v>493</v>
      </c>
      <c r="C42" t="s">
        <v>504</v>
      </c>
      <c r="D42" t="s">
        <v>444</v>
      </c>
      <c r="E42" t="s">
        <v>1614</v>
      </c>
      <c r="F42" t="s">
        <v>1798</v>
      </c>
      <c r="G42">
        <v>19.274989999999999</v>
      </c>
      <c r="H42">
        <v>1.3561E-2</v>
      </c>
      <c r="I42">
        <v>13.81235</v>
      </c>
      <c r="J42">
        <v>49.363970000000002</v>
      </c>
      <c r="K42">
        <v>0.15240000000000001</v>
      </c>
      <c r="L42">
        <v>0.34454400000000002</v>
      </c>
      <c r="M42">
        <v>0.15052499999999999</v>
      </c>
      <c r="N42">
        <v>1.4E-5</v>
      </c>
      <c r="O42">
        <v>16.412240000000001</v>
      </c>
      <c r="P42">
        <v>99.524600000000007</v>
      </c>
      <c r="Q42">
        <v>37.226348172441405</v>
      </c>
      <c r="R42">
        <v>0.7132681004696787</v>
      </c>
      <c r="S42">
        <v>0.18236176375945534</v>
      </c>
      <c r="T42" s="40">
        <v>28.1</v>
      </c>
      <c r="U42" s="2"/>
    </row>
    <row r="43" spans="1:21" x14ac:dyDescent="0.2">
      <c r="A43" s="28">
        <v>44593</v>
      </c>
      <c r="B43" t="s">
        <v>493</v>
      </c>
      <c r="C43" t="s">
        <v>505</v>
      </c>
      <c r="D43" t="s">
        <v>444</v>
      </c>
      <c r="E43" t="s">
        <v>1614</v>
      </c>
      <c r="F43" t="s">
        <v>1798</v>
      </c>
      <c r="G43">
        <v>19.187460000000002</v>
      </c>
      <c r="H43">
        <v>7.0122000000000004E-2</v>
      </c>
      <c r="I43">
        <v>13.68881</v>
      </c>
      <c r="J43">
        <v>49.431229999999999</v>
      </c>
      <c r="K43">
        <v>0.141377</v>
      </c>
      <c r="L43">
        <v>0.33538899999999999</v>
      </c>
      <c r="M43">
        <v>0.15251100000000001</v>
      </c>
      <c r="N43">
        <v>1.4E-5</v>
      </c>
      <c r="O43">
        <v>16.34789</v>
      </c>
      <c r="P43">
        <v>99.354799999999997</v>
      </c>
      <c r="Q43">
        <v>40.409114265008661</v>
      </c>
      <c r="R43">
        <v>0.7141738097518745</v>
      </c>
      <c r="S43">
        <v>0.18157429363923311</v>
      </c>
      <c r="T43" s="40">
        <v>28.1</v>
      </c>
      <c r="U43" s="2"/>
    </row>
    <row r="44" spans="1:21" x14ac:dyDescent="0.2">
      <c r="A44" s="28">
        <v>44593</v>
      </c>
      <c r="B44" t="s">
        <v>493</v>
      </c>
      <c r="C44" t="s">
        <v>506</v>
      </c>
      <c r="D44" t="s">
        <v>444</v>
      </c>
      <c r="E44" t="s">
        <v>1614</v>
      </c>
      <c r="F44" t="s">
        <v>1798</v>
      </c>
      <c r="G44">
        <v>19.27637</v>
      </c>
      <c r="H44">
        <v>2.9721000000000001E-2</v>
      </c>
      <c r="I44">
        <v>13.74104</v>
      </c>
      <c r="J44">
        <v>49.463450000000002</v>
      </c>
      <c r="K44">
        <v>0.126109</v>
      </c>
      <c r="L44">
        <v>0.31073499999999998</v>
      </c>
      <c r="M44">
        <v>0.15518399999999999</v>
      </c>
      <c r="N44">
        <v>1.4E-5</v>
      </c>
      <c r="O44">
        <v>16.35708</v>
      </c>
      <c r="P44">
        <v>99.459699999999998</v>
      </c>
      <c r="Q44">
        <v>43.591880357577232</v>
      </c>
      <c r="R44">
        <v>0.71434003022068537</v>
      </c>
      <c r="S44">
        <v>0.18156097778577152</v>
      </c>
      <c r="T44" s="40">
        <v>28.1</v>
      </c>
      <c r="U44" s="2"/>
    </row>
    <row r="45" spans="1:21" x14ac:dyDescent="0.2">
      <c r="A45" s="28">
        <v>44593</v>
      </c>
      <c r="B45" t="s">
        <v>493</v>
      </c>
      <c r="C45" t="s">
        <v>507</v>
      </c>
      <c r="D45" t="s">
        <v>444</v>
      </c>
      <c r="E45" t="s">
        <v>1614</v>
      </c>
      <c r="F45" t="s">
        <v>1798</v>
      </c>
      <c r="G45">
        <v>19.251519999999999</v>
      </c>
      <c r="H45">
        <v>5.6833000000000002E-2</v>
      </c>
      <c r="I45">
        <v>13.673909999999999</v>
      </c>
      <c r="J45">
        <v>49.392429999999997</v>
      </c>
      <c r="K45">
        <v>0.133576</v>
      </c>
      <c r="L45">
        <v>0.37993199999999999</v>
      </c>
      <c r="M45">
        <v>0.15271399999999999</v>
      </c>
      <c r="N45">
        <v>3.3383000000000003E-2</v>
      </c>
      <c r="O45">
        <v>16.222449999999998</v>
      </c>
      <c r="P45">
        <v>99.296750000000003</v>
      </c>
      <c r="Q45">
        <v>46.7746464501448</v>
      </c>
      <c r="R45">
        <v>0.71507555186878546</v>
      </c>
      <c r="S45">
        <v>0.18054857935294547</v>
      </c>
      <c r="T45" s="40">
        <v>28.1</v>
      </c>
      <c r="U45" s="2"/>
    </row>
    <row r="46" spans="1:21" x14ac:dyDescent="0.2">
      <c r="A46" s="28">
        <v>44593</v>
      </c>
      <c r="B46" t="s">
        <v>493</v>
      </c>
      <c r="C46" t="s">
        <v>508</v>
      </c>
      <c r="D46" t="s">
        <v>444</v>
      </c>
      <c r="E46" t="s">
        <v>1614</v>
      </c>
      <c r="F46" t="s">
        <v>1798</v>
      </c>
      <c r="G46">
        <v>19.151820000000001</v>
      </c>
      <c r="H46">
        <v>4.5585000000000001E-2</v>
      </c>
      <c r="I46">
        <v>13.815300000000001</v>
      </c>
      <c r="J46">
        <v>49.33361</v>
      </c>
      <c r="K46">
        <v>0.15331900000000001</v>
      </c>
      <c r="L46">
        <v>0.33235399999999998</v>
      </c>
      <c r="M46">
        <v>0.14130499999999999</v>
      </c>
      <c r="N46">
        <v>1.4E-5</v>
      </c>
      <c r="O46">
        <v>16.324210000000001</v>
      </c>
      <c r="P46">
        <v>99.297520000000006</v>
      </c>
      <c r="Q46">
        <v>50.027337643603495</v>
      </c>
      <c r="R46">
        <v>0.71191131653950201</v>
      </c>
      <c r="S46">
        <v>0.18165266066364583</v>
      </c>
      <c r="T46" s="40">
        <v>28.1</v>
      </c>
      <c r="U46" s="2"/>
    </row>
    <row r="47" spans="1:21" x14ac:dyDescent="0.2">
      <c r="A47" s="28">
        <v>44593</v>
      </c>
      <c r="B47" t="s">
        <v>493</v>
      </c>
      <c r="C47" t="s">
        <v>509</v>
      </c>
      <c r="D47" t="s">
        <v>444</v>
      </c>
      <c r="E47" t="s">
        <v>1614</v>
      </c>
      <c r="F47" t="s">
        <v>1798</v>
      </c>
      <c r="G47">
        <v>19.24802</v>
      </c>
      <c r="H47">
        <v>4.1298000000000001E-2</v>
      </c>
      <c r="I47">
        <v>13.666130000000001</v>
      </c>
      <c r="J47">
        <v>49.39293</v>
      </c>
      <c r="K47">
        <v>0.138929</v>
      </c>
      <c r="L47">
        <v>0.35311199999999998</v>
      </c>
      <c r="M47">
        <v>0.148726</v>
      </c>
      <c r="N47">
        <v>1.4E-5</v>
      </c>
      <c r="O47">
        <v>16.31587</v>
      </c>
      <c r="P47">
        <v>99.305030000000002</v>
      </c>
      <c r="Q47">
        <v>53.28310176282335</v>
      </c>
      <c r="R47">
        <v>0.71515453563054709</v>
      </c>
      <c r="S47">
        <v>0.18139819341641822</v>
      </c>
      <c r="T47" s="40">
        <v>28.1</v>
      </c>
      <c r="U47" s="2"/>
    </row>
    <row r="48" spans="1:21" x14ac:dyDescent="0.2">
      <c r="A48" s="28">
        <v>44593</v>
      </c>
      <c r="B48" t="s">
        <v>493</v>
      </c>
      <c r="C48" t="s">
        <v>510</v>
      </c>
      <c r="D48" t="s">
        <v>444</v>
      </c>
      <c r="E48" t="s">
        <v>1614</v>
      </c>
      <c r="F48" t="s">
        <v>1798</v>
      </c>
      <c r="G48">
        <v>19.172419999999999</v>
      </c>
      <c r="H48">
        <v>5.6644E-2</v>
      </c>
      <c r="I48">
        <v>13.71125</v>
      </c>
      <c r="J48">
        <v>49.352960000000003</v>
      </c>
      <c r="K48">
        <v>0.13713400000000001</v>
      </c>
      <c r="L48">
        <v>0.34005099999999999</v>
      </c>
      <c r="M48">
        <v>0.14891699999999999</v>
      </c>
      <c r="N48">
        <v>1.4E-5</v>
      </c>
      <c r="O48">
        <v>16.377469999999999</v>
      </c>
      <c r="P48">
        <v>99.296859999999995</v>
      </c>
      <c r="Q48">
        <v>56.465867855390606</v>
      </c>
      <c r="R48">
        <v>0.71367902046289278</v>
      </c>
      <c r="S48">
        <v>0.18207897206341658</v>
      </c>
      <c r="T48" s="40">
        <v>28.1</v>
      </c>
      <c r="U48" s="2"/>
    </row>
    <row r="49" spans="1:21" x14ac:dyDescent="0.2">
      <c r="A49" s="28">
        <v>44593</v>
      </c>
      <c r="B49" t="s">
        <v>493</v>
      </c>
      <c r="C49" t="s">
        <v>511</v>
      </c>
      <c r="D49" t="s">
        <v>444</v>
      </c>
      <c r="E49" t="s">
        <v>1614</v>
      </c>
      <c r="F49" t="s">
        <v>1798</v>
      </c>
      <c r="G49">
        <v>19.231110000000001</v>
      </c>
      <c r="H49">
        <v>1.0621999999999999E-2</v>
      </c>
      <c r="I49">
        <v>13.704420000000001</v>
      </c>
      <c r="J49">
        <v>49.324420000000003</v>
      </c>
      <c r="K49">
        <v>0.141046</v>
      </c>
      <c r="L49">
        <v>0.34412999999999999</v>
      </c>
      <c r="M49">
        <v>0.145788</v>
      </c>
      <c r="N49">
        <v>1.4E-5</v>
      </c>
      <c r="O49">
        <v>16.3933</v>
      </c>
      <c r="P49">
        <v>99.294849999999997</v>
      </c>
      <c r="Q49">
        <v>59.648633947959496</v>
      </c>
      <c r="R49">
        <v>0.7144047202065632</v>
      </c>
      <c r="S49">
        <v>0.18230910986075299</v>
      </c>
      <c r="T49" s="40">
        <v>28.1</v>
      </c>
      <c r="U49" s="2"/>
    </row>
    <row r="50" spans="1:21" x14ac:dyDescent="0.2">
      <c r="A50" s="28">
        <v>44593</v>
      </c>
      <c r="B50" t="s">
        <v>493</v>
      </c>
      <c r="C50" t="s">
        <v>512</v>
      </c>
      <c r="D50" t="s">
        <v>444</v>
      </c>
      <c r="E50" t="s">
        <v>1614</v>
      </c>
      <c r="F50" t="s">
        <v>1798</v>
      </c>
      <c r="G50">
        <v>19.291139999999999</v>
      </c>
      <c r="H50">
        <v>3.4962E-2</v>
      </c>
      <c r="I50">
        <v>13.82338</v>
      </c>
      <c r="J50">
        <v>49.352330000000002</v>
      </c>
      <c r="K50">
        <v>0.14327699999999999</v>
      </c>
      <c r="L50">
        <v>0.31163600000000002</v>
      </c>
      <c r="M50">
        <v>0.15074399999999999</v>
      </c>
      <c r="N50">
        <v>2.8900000000000002E-3</v>
      </c>
      <c r="O50">
        <v>16.266169999999999</v>
      </c>
      <c r="P50">
        <v>99.376530000000002</v>
      </c>
      <c r="Q50">
        <v>62.831400040526752</v>
      </c>
      <c r="R50">
        <v>0.71327604694727487</v>
      </c>
      <c r="S50">
        <v>0.18106752011377678</v>
      </c>
      <c r="T50" s="40">
        <v>28.1</v>
      </c>
      <c r="U50" s="2"/>
    </row>
    <row r="51" spans="1:21" x14ac:dyDescent="0.2">
      <c r="A51" t="s">
        <v>448</v>
      </c>
      <c r="B51" s="12" t="s">
        <v>455</v>
      </c>
      <c r="C51" s="12" t="s">
        <v>415</v>
      </c>
      <c r="D51" t="s">
        <v>444</v>
      </c>
      <c r="E51" t="s">
        <v>1614</v>
      </c>
      <c r="G51" s="12">
        <v>19.558299999999999</v>
      </c>
      <c r="H51" s="12">
        <v>4.4755999999999997E-2</v>
      </c>
      <c r="I51" s="12">
        <v>13.75726</v>
      </c>
      <c r="J51" s="12">
        <v>49.843420000000002</v>
      </c>
      <c r="K51" s="12">
        <v>0.15673799999999999</v>
      </c>
      <c r="L51" s="12">
        <v>0.35702699999999998</v>
      </c>
      <c r="M51" s="12">
        <v>0.15309700000000001</v>
      </c>
      <c r="N51" s="12">
        <v>1.1217E-2</v>
      </c>
      <c r="O51" s="12">
        <v>16.502099999999999</v>
      </c>
      <c r="P51" s="12">
        <v>100.3993</v>
      </c>
      <c r="R51" s="32">
        <v>0.71709999999999996</v>
      </c>
      <c r="S51" s="12">
        <v>0.18173798760275917</v>
      </c>
      <c r="T51" s="40">
        <v>28.460362446501541</v>
      </c>
      <c r="U51" s="2"/>
    </row>
    <row r="52" spans="1:21" x14ac:dyDescent="0.2">
      <c r="A52" t="s">
        <v>448</v>
      </c>
      <c r="B52" t="s">
        <v>459</v>
      </c>
      <c r="C52" t="s">
        <v>229</v>
      </c>
      <c r="D52" t="s">
        <v>444</v>
      </c>
      <c r="E52" t="s">
        <v>1614</v>
      </c>
      <c r="F52" t="s">
        <v>1800</v>
      </c>
      <c r="G52">
        <v>18.96001</v>
      </c>
      <c r="H52">
        <v>3.7867999999999999E-2</v>
      </c>
      <c r="I52">
        <v>13.928750000000001</v>
      </c>
      <c r="J52">
        <v>49.464399999999998</v>
      </c>
      <c r="K52">
        <v>0.16519</v>
      </c>
      <c r="L52">
        <v>0.35412399999999999</v>
      </c>
      <c r="M52">
        <v>0.185307</v>
      </c>
      <c r="N52">
        <v>1.4E-5</v>
      </c>
      <c r="O52">
        <v>16.552700000000002</v>
      </c>
      <c r="P52">
        <v>99.656689999999998</v>
      </c>
      <c r="R52">
        <v>0.70815513055169454</v>
      </c>
      <c r="S52">
        <v>0.1833338693264342</v>
      </c>
      <c r="T52" s="40">
        <v>28.48475296584763</v>
      </c>
      <c r="U52" t="s">
        <v>1800</v>
      </c>
    </row>
    <row r="53" spans="1:21" x14ac:dyDescent="0.2">
      <c r="A53" t="s">
        <v>448</v>
      </c>
      <c r="B53" t="s">
        <v>460</v>
      </c>
      <c r="C53" t="s">
        <v>226</v>
      </c>
      <c r="D53" t="s">
        <v>444</v>
      </c>
      <c r="E53" t="s">
        <v>1614</v>
      </c>
      <c r="G53">
        <v>19.021570000000001</v>
      </c>
      <c r="H53">
        <v>3.7211000000000001E-2</v>
      </c>
      <c r="I53">
        <v>13.614520000000001</v>
      </c>
      <c r="J53">
        <v>49.345959999999998</v>
      </c>
      <c r="K53">
        <v>0.163824</v>
      </c>
      <c r="L53">
        <v>0.35998999999999998</v>
      </c>
      <c r="M53">
        <v>0.183258</v>
      </c>
      <c r="N53">
        <v>2.797E-3</v>
      </c>
      <c r="O53">
        <v>16.61835</v>
      </c>
      <c r="P53">
        <v>99.360900000000001</v>
      </c>
      <c r="R53">
        <v>0.71351159744403947</v>
      </c>
      <c r="S53">
        <v>0.18428731669051682</v>
      </c>
      <c r="T53" s="40">
        <v>28.526924583256925</v>
      </c>
      <c r="U53" t="s">
        <v>1802</v>
      </c>
    </row>
    <row r="54" spans="1:21" x14ac:dyDescent="0.2">
      <c r="A54" t="s">
        <v>448</v>
      </c>
      <c r="B54" s="12" t="s">
        <v>454</v>
      </c>
      <c r="C54" s="12" t="s">
        <v>414</v>
      </c>
      <c r="D54" t="s">
        <v>444</v>
      </c>
      <c r="E54" t="s">
        <v>1614</v>
      </c>
      <c r="G54" s="12">
        <v>19.251639999999998</v>
      </c>
      <c r="H54" s="12">
        <v>5.8463000000000001E-2</v>
      </c>
      <c r="I54" s="12">
        <v>13.79776</v>
      </c>
      <c r="J54" s="12">
        <v>49.994259999999997</v>
      </c>
      <c r="K54" s="12">
        <v>0.15484500000000001</v>
      </c>
      <c r="L54" s="12">
        <v>0.34253699999999998</v>
      </c>
      <c r="M54" s="12">
        <v>0.14560400000000001</v>
      </c>
      <c r="N54" s="12">
        <v>3.7399999999999998E-4</v>
      </c>
      <c r="O54" s="12">
        <v>16.373699999999999</v>
      </c>
      <c r="P54" s="12">
        <v>100.1392</v>
      </c>
      <c r="R54" s="32">
        <v>0.71319999999999995</v>
      </c>
      <c r="S54" s="12">
        <v>0.18013268317662195</v>
      </c>
      <c r="T54" s="40">
        <v>28.904882412660267</v>
      </c>
      <c r="U54" s="2"/>
    </row>
    <row r="55" spans="1:21" ht="17" x14ac:dyDescent="0.2">
      <c r="A55" t="s">
        <v>448</v>
      </c>
      <c r="B55" t="s">
        <v>473</v>
      </c>
      <c r="C55" t="s">
        <v>281</v>
      </c>
      <c r="D55" t="s">
        <v>444</v>
      </c>
      <c r="E55" t="s">
        <v>1614</v>
      </c>
      <c r="G55">
        <v>19.28979</v>
      </c>
      <c r="H55">
        <v>6.6612000000000005E-2</v>
      </c>
      <c r="I55">
        <v>14.141780000000001</v>
      </c>
      <c r="J55">
        <v>48.925899999999999</v>
      </c>
      <c r="K55">
        <v>0.16334000000000001</v>
      </c>
      <c r="L55">
        <v>0.35408299999999998</v>
      </c>
      <c r="M55">
        <v>0.19008</v>
      </c>
      <c r="N55">
        <v>8.25E-4</v>
      </c>
      <c r="O55">
        <v>16.85371</v>
      </c>
      <c r="P55">
        <v>99.99691</v>
      </c>
      <c r="R55">
        <v>0.70858183058719548</v>
      </c>
      <c r="S55">
        <v>0.18771079461172013</v>
      </c>
      <c r="T55" s="40">
        <v>29.58094417262668</v>
      </c>
      <c r="U55" s="2" t="s">
        <v>1811</v>
      </c>
    </row>
    <row r="56" spans="1:21" ht="68" x14ac:dyDescent="0.2">
      <c r="A56" t="s">
        <v>448</v>
      </c>
      <c r="B56" t="s">
        <v>472</v>
      </c>
      <c r="C56" t="s">
        <v>278</v>
      </c>
      <c r="D56" t="s">
        <v>444</v>
      </c>
      <c r="E56" t="s">
        <v>1614</v>
      </c>
      <c r="G56">
        <v>19.313890000000001</v>
      </c>
      <c r="H56">
        <v>4.1506000000000001E-2</v>
      </c>
      <c r="I56">
        <v>13.56387</v>
      </c>
      <c r="J56">
        <v>49.558059999999998</v>
      </c>
      <c r="K56">
        <v>0.158666</v>
      </c>
      <c r="L56">
        <v>0.35878300000000002</v>
      </c>
      <c r="M56">
        <v>0.195768</v>
      </c>
      <c r="N56">
        <v>3.1463999999999999E-2</v>
      </c>
      <c r="O56">
        <v>16.400169999999999</v>
      </c>
      <c r="P56">
        <v>99.636380000000003</v>
      </c>
      <c r="R56">
        <v>0.71737519658573623</v>
      </c>
      <c r="S56">
        <v>0.18167037723790508</v>
      </c>
      <c r="T56" s="40">
        <v>34.561270806750763</v>
      </c>
      <c r="U56" s="2" t="s">
        <v>1810</v>
      </c>
    </row>
    <row r="57" spans="1:21" x14ac:dyDescent="0.2">
      <c r="A57" t="s">
        <v>448</v>
      </c>
      <c r="B57" t="s">
        <v>458</v>
      </c>
      <c r="C57" t="s">
        <v>237</v>
      </c>
      <c r="D57" t="s">
        <v>444</v>
      </c>
      <c r="E57" t="s">
        <v>1614</v>
      </c>
      <c r="F57" t="s">
        <v>1799</v>
      </c>
      <c r="G57">
        <v>19.256989999999998</v>
      </c>
      <c r="H57">
        <v>6.3867999999999994E-2</v>
      </c>
      <c r="I57">
        <v>13.727349999999999</v>
      </c>
      <c r="J57">
        <v>49.294849999999997</v>
      </c>
      <c r="K57">
        <v>0.157112</v>
      </c>
      <c r="L57">
        <v>0.353769</v>
      </c>
      <c r="M57">
        <v>0.19170300000000001</v>
      </c>
      <c r="N57">
        <v>8.1969999999999994E-3</v>
      </c>
      <c r="O57">
        <v>16.364190000000001</v>
      </c>
      <c r="P57">
        <v>99.437309999999997</v>
      </c>
      <c r="R57">
        <v>0.71433834005662533</v>
      </c>
      <c r="S57">
        <v>0.18213608263993344</v>
      </c>
      <c r="T57" s="40">
        <v>37.368952480825371</v>
      </c>
      <c r="U57" t="s">
        <v>1799</v>
      </c>
    </row>
    <row r="58" spans="1:21" x14ac:dyDescent="0.2">
      <c r="A58" t="s">
        <v>448</v>
      </c>
      <c r="B58" t="s">
        <v>456</v>
      </c>
      <c r="C58" t="s">
        <v>457</v>
      </c>
      <c r="D58" t="s">
        <v>444</v>
      </c>
      <c r="E58" t="s">
        <v>1614</v>
      </c>
      <c r="F58" t="s">
        <v>1799</v>
      </c>
      <c r="G58">
        <v>19.37482</v>
      </c>
      <c r="H58">
        <v>2.8017E-2</v>
      </c>
      <c r="I58">
        <v>14.074960000000001</v>
      </c>
      <c r="J58">
        <v>49.24868</v>
      </c>
      <c r="K58">
        <v>0.15992000000000001</v>
      </c>
      <c r="L58">
        <v>0.34805999999999998</v>
      </c>
      <c r="M58">
        <v>0.18662500000000001</v>
      </c>
      <c r="N58">
        <v>9.8759999999999994E-3</v>
      </c>
      <c r="O58">
        <v>16.355799999999999</v>
      </c>
      <c r="P58">
        <v>99.801130000000001</v>
      </c>
      <c r="R58">
        <v>0.71046452876512334</v>
      </c>
      <c r="S58">
        <v>0.18219924149930525</v>
      </c>
      <c r="T58" s="40">
        <v>37.388770150012647</v>
      </c>
      <c r="U58" t="s">
        <v>1799</v>
      </c>
    </row>
    <row r="63" spans="1:21" x14ac:dyDescent="0.2">
      <c r="F63" t="s">
        <v>1824</v>
      </c>
      <c r="G63">
        <f>AVERAGE(G2:G31,G38:G58)</f>
        <v>19.209195098039221</v>
      </c>
      <c r="H63">
        <f t="shared" ref="H63:S63" si="0">AVERAGE(H2:H31,H38:H58)</f>
        <v>4.9138568627450988E-2</v>
      </c>
      <c r="I63">
        <f t="shared" si="0"/>
        <v>13.83785137254902</v>
      </c>
      <c r="J63">
        <f t="shared" si="0"/>
        <v>48.618948823529422</v>
      </c>
      <c r="K63">
        <f t="shared" si="0"/>
        <v>0.15595941176470585</v>
      </c>
      <c r="L63">
        <f t="shared" si="0"/>
        <v>0.34823323529411765</v>
      </c>
      <c r="M63">
        <f t="shared" si="0"/>
        <v>0.19526911764705884</v>
      </c>
      <c r="N63">
        <f t="shared" si="0"/>
        <v>1.2602215686274502E-2</v>
      </c>
      <c r="O63">
        <f t="shared" si="0"/>
        <v>17.110869607843139</v>
      </c>
      <c r="P63">
        <f t="shared" si="0"/>
        <v>99.550977843137218</v>
      </c>
      <c r="R63">
        <f t="shared" si="0"/>
        <v>0.7121801390308542</v>
      </c>
      <c r="S63">
        <f t="shared" si="0"/>
        <v>0.19105253465929192</v>
      </c>
    </row>
    <row r="64" spans="1:21" x14ac:dyDescent="0.2">
      <c r="G64">
        <f>STDEV(G2:G31,G38:G58)</f>
        <v>0.32497883888261092</v>
      </c>
      <c r="H64">
        <f t="shared" ref="H64:S64" si="1">STDEV(H2:H31,H38:H58)</f>
        <v>4.615279109360771E-2</v>
      </c>
      <c r="I64">
        <f t="shared" si="1"/>
        <v>0.4944160820807495</v>
      </c>
      <c r="J64">
        <f t="shared" si="1"/>
        <v>0.94113020106178091</v>
      </c>
      <c r="K64">
        <f t="shared" si="1"/>
        <v>1.4684758110607708E-2</v>
      </c>
      <c r="L64">
        <f t="shared" si="1"/>
        <v>1.6850488794795521E-2</v>
      </c>
      <c r="M64">
        <f t="shared" si="1"/>
        <v>4.0594393744282836E-2</v>
      </c>
      <c r="N64">
        <f t="shared" si="1"/>
        <v>2.8204132787457755E-2</v>
      </c>
      <c r="O64">
        <f t="shared" si="1"/>
        <v>0.94232982402333187</v>
      </c>
      <c r="P64">
        <f t="shared" si="1"/>
        <v>0.3991749605389282</v>
      </c>
      <c r="R64">
        <f t="shared" si="1"/>
        <v>1.0377020464612665E-2</v>
      </c>
      <c r="S64">
        <f t="shared" si="1"/>
        <v>1.1429493839860151E-2</v>
      </c>
    </row>
    <row r="65" spans="7:7" x14ac:dyDescent="0.2">
      <c r="G65" t="s">
        <v>1827</v>
      </c>
    </row>
    <row r="66" spans="7:7" x14ac:dyDescent="0.2">
      <c r="G66">
        <f>COUNT(G2:G31,G38:G58)</f>
        <v>51</v>
      </c>
    </row>
  </sheetData>
  <autoFilter ref="A1:U58" xr:uid="{7ABB7EBD-7003-044C-B570-1CDCD50C2512}">
    <sortState xmlns:xlrd2="http://schemas.microsoft.com/office/spreadsheetml/2017/richdata2" ref="A2:U58">
      <sortCondition ref="T1:T58"/>
    </sortState>
  </autoFilter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20C8D-730F-2546-992B-0F5DA87B1191}">
  <dimension ref="K2:M48"/>
  <sheetViews>
    <sheetView topLeftCell="W4" workbookViewId="0">
      <selection activeCell="X15" sqref="X15"/>
    </sheetView>
  </sheetViews>
  <sheetFormatPr baseColWidth="10" defaultRowHeight="16" x14ac:dyDescent="0.2"/>
  <sheetData>
    <row r="2" spans="11:13" x14ac:dyDescent="0.2">
      <c r="L2">
        <v>-5</v>
      </c>
      <c r="M2">
        <v>45</v>
      </c>
    </row>
    <row r="6" spans="11:13" x14ac:dyDescent="0.2">
      <c r="L6" t="s">
        <v>1821</v>
      </c>
    </row>
    <row r="7" spans="11:13" x14ac:dyDescent="0.2">
      <c r="L7" t="s">
        <v>1816</v>
      </c>
    </row>
    <row r="8" spans="11:13" x14ac:dyDescent="0.2">
      <c r="K8" t="s">
        <v>1817</v>
      </c>
      <c r="L8" s="76">
        <v>0.169879575</v>
      </c>
    </row>
    <row r="9" spans="11:13" x14ac:dyDescent="0.2">
      <c r="K9" t="s">
        <v>1818</v>
      </c>
      <c r="L9" s="76">
        <v>2.6827280622231876E-2</v>
      </c>
    </row>
    <row r="10" spans="11:13" x14ac:dyDescent="0.2">
      <c r="K10" t="s">
        <v>1823</v>
      </c>
      <c r="L10" s="10">
        <f>L8+L9</f>
        <v>0.19670685562223189</v>
      </c>
    </row>
    <row r="24" spans="11:12" x14ac:dyDescent="0.2">
      <c r="L24" t="s">
        <v>1820</v>
      </c>
    </row>
    <row r="25" spans="11:12" x14ac:dyDescent="0.2">
      <c r="L25" t="s">
        <v>1816</v>
      </c>
    </row>
    <row r="26" spans="11:12" x14ac:dyDescent="0.2">
      <c r="K26" t="s">
        <v>1817</v>
      </c>
      <c r="L26" s="40">
        <v>0.6124836785714286</v>
      </c>
    </row>
    <row r="27" spans="11:12" x14ac:dyDescent="0.2">
      <c r="K27" t="s">
        <v>1818</v>
      </c>
      <c r="L27" s="40">
        <v>0.20876828855776286</v>
      </c>
    </row>
    <row r="28" spans="11:12" x14ac:dyDescent="0.2">
      <c r="K28" t="s">
        <v>1823</v>
      </c>
      <c r="L28" s="10">
        <f>L26+L27</f>
        <v>0.82125196712919146</v>
      </c>
    </row>
    <row r="41" spans="11:12" x14ac:dyDescent="0.2">
      <c r="K41" t="s">
        <v>1815</v>
      </c>
    </row>
    <row r="42" spans="11:12" x14ac:dyDescent="0.2">
      <c r="K42" s="75">
        <v>2.7005547999999999</v>
      </c>
    </row>
    <row r="44" spans="11:12" x14ac:dyDescent="0.2">
      <c r="L44" t="s">
        <v>1819</v>
      </c>
    </row>
    <row r="45" spans="11:12" x14ac:dyDescent="0.2">
      <c r="L45" t="s">
        <v>1816</v>
      </c>
    </row>
    <row r="46" spans="11:12" x14ac:dyDescent="0.2">
      <c r="K46" t="s">
        <v>1817</v>
      </c>
      <c r="L46" s="76">
        <v>0.97</v>
      </c>
    </row>
    <row r="47" spans="11:12" x14ac:dyDescent="0.2">
      <c r="K47" t="s">
        <v>1818</v>
      </c>
      <c r="L47" s="76">
        <v>0.08</v>
      </c>
    </row>
    <row r="48" spans="11:12" x14ac:dyDescent="0.2">
      <c r="K48" t="s">
        <v>1823</v>
      </c>
      <c r="L48" s="10">
        <f>L46+L47</f>
        <v>1.05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35F9B-69A7-FE44-95E1-908DE4064060}">
  <sheetPr codeName="Sheet4"/>
  <dimension ref="A1:R11"/>
  <sheetViews>
    <sheetView workbookViewId="0">
      <selection activeCell="C11" sqref="C11:P11"/>
    </sheetView>
  </sheetViews>
  <sheetFormatPr baseColWidth="10" defaultRowHeight="16" x14ac:dyDescent="0.2"/>
  <cols>
    <col min="1" max="1" width="27.1640625" customWidth="1"/>
  </cols>
  <sheetData>
    <row r="1" spans="1:18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8" ht="51" x14ac:dyDescent="0.2">
      <c r="A2" s="2" t="s">
        <v>427</v>
      </c>
      <c r="B2" s="2" t="s">
        <v>428</v>
      </c>
      <c r="C2" s="2" t="s">
        <v>429</v>
      </c>
      <c r="D2" s="2" t="s">
        <v>430</v>
      </c>
      <c r="E2" s="2" t="s">
        <v>431</v>
      </c>
      <c r="F2" s="2" t="s">
        <v>432</v>
      </c>
      <c r="G2" s="2" t="s">
        <v>433</v>
      </c>
      <c r="H2" s="2" t="s">
        <v>434</v>
      </c>
      <c r="I2" s="2" t="s">
        <v>435</v>
      </c>
      <c r="J2" s="2" t="s">
        <v>436</v>
      </c>
      <c r="K2" s="2" t="s">
        <v>437</v>
      </c>
      <c r="L2" s="2" t="s">
        <v>438</v>
      </c>
      <c r="M2" s="2" t="s">
        <v>439</v>
      </c>
      <c r="N2" s="2" t="s">
        <v>440</v>
      </c>
    </row>
    <row r="3" spans="1:18" x14ac:dyDescent="0.2">
      <c r="A3" s="19" t="s">
        <v>441</v>
      </c>
      <c r="B3">
        <v>1</v>
      </c>
      <c r="C3">
        <v>48.789850000000001</v>
      </c>
      <c r="D3">
        <v>4.5629999999999997E-2</v>
      </c>
      <c r="E3">
        <v>31.669530000000002</v>
      </c>
      <c r="F3">
        <v>6.5689999999999998E-2</v>
      </c>
      <c r="G3">
        <v>0.45938000000000001</v>
      </c>
      <c r="H3">
        <v>2.9569999999999999E-2</v>
      </c>
      <c r="I3">
        <v>1.0840000000000001E-2</v>
      </c>
      <c r="J3">
        <v>0.22943</v>
      </c>
      <c r="K3">
        <v>15.12978</v>
      </c>
      <c r="L3">
        <v>2.7120099999999998</v>
      </c>
      <c r="M3">
        <v>99.141710000000003</v>
      </c>
      <c r="N3">
        <v>47.098017157731782</v>
      </c>
    </row>
    <row r="10" spans="1:18" x14ac:dyDescent="0.2">
      <c r="C10" s="47" t="s">
        <v>2</v>
      </c>
      <c r="D10" s="47" t="s">
        <v>9</v>
      </c>
      <c r="E10" s="47" t="s">
        <v>7</v>
      </c>
      <c r="F10" s="47" t="s">
        <v>1655</v>
      </c>
      <c r="G10" s="47" t="s">
        <v>10</v>
      </c>
      <c r="H10" s="47" t="s">
        <v>1</v>
      </c>
      <c r="I10" s="47" t="s">
        <v>3</v>
      </c>
      <c r="J10" s="47" t="s">
        <v>0</v>
      </c>
      <c r="K10" s="47" t="s">
        <v>6</v>
      </c>
      <c r="L10" s="47" t="s">
        <v>4</v>
      </c>
      <c r="M10" s="47" t="s">
        <v>11</v>
      </c>
      <c r="N10" s="47" t="s">
        <v>8</v>
      </c>
      <c r="O10" s="47" t="s">
        <v>1656</v>
      </c>
      <c r="P10" s="47" t="s">
        <v>1657</v>
      </c>
      <c r="Q10" s="47" t="s">
        <v>13</v>
      </c>
      <c r="R10" s="47" t="s">
        <v>14</v>
      </c>
    </row>
    <row r="11" spans="1:18" x14ac:dyDescent="0.2">
      <c r="C11">
        <v>48.789850000000001</v>
      </c>
      <c r="D11">
        <v>4.5629999999999997E-2</v>
      </c>
      <c r="E11">
        <v>31.669530000000002</v>
      </c>
      <c r="F11">
        <v>0.45938000000000001</v>
      </c>
      <c r="G11">
        <v>2.9569999999999999E-2</v>
      </c>
      <c r="H11">
        <v>0.22943</v>
      </c>
      <c r="I11">
        <v>15.12978</v>
      </c>
      <c r="J11">
        <v>2.7120099999999998</v>
      </c>
      <c r="L11">
        <v>6.5689999999999998E-2</v>
      </c>
      <c r="M11">
        <v>1.0840000000000001E-2</v>
      </c>
      <c r="P11">
        <v>99.141710000000003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7E782-ABD9-6A45-BE35-AD5F5FB57E40}">
  <sheetPr codeName="Sheet6"/>
  <dimension ref="A2:T34"/>
  <sheetViews>
    <sheetView workbookViewId="0">
      <selection activeCell="C36" sqref="C36"/>
    </sheetView>
  </sheetViews>
  <sheetFormatPr baseColWidth="10" defaultRowHeight="16" x14ac:dyDescent="0.2"/>
  <cols>
    <col min="1" max="1" width="23.1640625" customWidth="1"/>
    <col min="2" max="2" width="18.6640625" customWidth="1"/>
  </cols>
  <sheetData>
    <row r="2" spans="1:16" ht="34" x14ac:dyDescent="0.2">
      <c r="A2" s="46" t="s">
        <v>427</v>
      </c>
      <c r="B2" s="46" t="s">
        <v>428</v>
      </c>
      <c r="C2" s="23" t="s">
        <v>73</v>
      </c>
      <c r="D2" s="23" t="s">
        <v>75</v>
      </c>
      <c r="E2" s="46" t="s">
        <v>429</v>
      </c>
      <c r="F2" s="46" t="s">
        <v>430</v>
      </c>
      <c r="G2" s="46" t="s">
        <v>431</v>
      </c>
      <c r="H2" s="46" t="s">
        <v>432</v>
      </c>
      <c r="I2" s="46" t="s">
        <v>433</v>
      </c>
      <c r="J2" s="46" t="s">
        <v>434</v>
      </c>
      <c r="K2" s="46" t="s">
        <v>435</v>
      </c>
      <c r="L2" s="46" t="s">
        <v>436</v>
      </c>
      <c r="M2" s="46" t="s">
        <v>437</v>
      </c>
      <c r="N2" s="46" t="s">
        <v>438</v>
      </c>
      <c r="O2" s="46" t="s">
        <v>439</v>
      </c>
      <c r="P2" s="46" t="s">
        <v>440</v>
      </c>
    </row>
    <row r="3" spans="1:16" ht="17" x14ac:dyDescent="0.2">
      <c r="A3" s="46" t="s">
        <v>1651</v>
      </c>
      <c r="B3" s="46"/>
      <c r="C3" s="21"/>
      <c r="D3" s="21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</row>
    <row r="4" spans="1:16" x14ac:dyDescent="0.2">
      <c r="A4" s="44" t="s">
        <v>1638</v>
      </c>
      <c r="B4" s="45">
        <v>35</v>
      </c>
      <c r="C4" t="s">
        <v>74</v>
      </c>
      <c r="D4" s="22">
        <v>43282</v>
      </c>
      <c r="E4" s="45">
        <v>54.897506857142844</v>
      </c>
      <c r="F4" s="45">
        <v>3.6410285714285721E-2</v>
      </c>
      <c r="G4" s="45">
        <v>3.936191142857143</v>
      </c>
      <c r="H4" s="45">
        <v>0.39877342857142861</v>
      </c>
      <c r="I4" s="45">
        <v>6.4044688571428567</v>
      </c>
      <c r="J4" s="45">
        <v>0.16710571428571427</v>
      </c>
      <c r="K4" s="45">
        <v>9.6789714285714298E-2</v>
      </c>
      <c r="L4" s="45">
        <v>33.572134285714284</v>
      </c>
      <c r="M4" s="45">
        <v>0.66198428571428558</v>
      </c>
      <c r="N4" s="45">
        <v>2.4727142857142854E-2</v>
      </c>
      <c r="O4" s="45">
        <v>100.1960905714286</v>
      </c>
      <c r="P4" s="45">
        <v>90.332917407478888</v>
      </c>
    </row>
    <row r="5" spans="1:16" x14ac:dyDescent="0.2">
      <c r="A5" s="17" t="s">
        <v>52</v>
      </c>
      <c r="B5" s="9">
        <v>22</v>
      </c>
      <c r="C5" t="s">
        <v>74</v>
      </c>
      <c r="D5" s="22">
        <v>43282</v>
      </c>
      <c r="E5" s="9">
        <v>55.086674090909078</v>
      </c>
      <c r="F5" s="9">
        <v>3.4119545454545458E-2</v>
      </c>
      <c r="G5" s="9">
        <v>3.9152863636363637</v>
      </c>
      <c r="H5" s="9">
        <v>0.38845909090909098</v>
      </c>
      <c r="I5" s="9">
        <v>6.3892245454545451</v>
      </c>
      <c r="J5" s="9">
        <v>0.16442090909090909</v>
      </c>
      <c r="K5" s="9">
        <v>9.8349545454545453E-2</v>
      </c>
      <c r="L5" s="9">
        <v>33.557718636363639</v>
      </c>
      <c r="M5" s="9">
        <v>0.66037863636363636</v>
      </c>
      <c r="N5" s="9">
        <v>2.4945909090909088E-2</v>
      </c>
      <c r="O5" s="9">
        <v>100.31957454545456</v>
      </c>
      <c r="P5" s="9">
        <v>90.349982805424034</v>
      </c>
    </row>
    <row r="6" spans="1:16" x14ac:dyDescent="0.2">
      <c r="A6" s="18" t="s">
        <v>53</v>
      </c>
      <c r="B6">
        <v>10</v>
      </c>
      <c r="C6" t="s">
        <v>74</v>
      </c>
      <c r="D6" s="22">
        <v>43282</v>
      </c>
      <c r="E6">
        <v>55.00777999999999</v>
      </c>
      <c r="F6">
        <v>3.3362999999999997E-2</v>
      </c>
      <c r="G6">
        <v>3.8858910000000009</v>
      </c>
      <c r="H6">
        <v>0.38087000000000004</v>
      </c>
      <c r="I6">
        <v>6.418442999999999</v>
      </c>
      <c r="J6">
        <v>0.16653500000000002</v>
      </c>
      <c r="K6">
        <v>9.5361000000000001E-2</v>
      </c>
      <c r="L6">
        <v>33.647416</v>
      </c>
      <c r="M6">
        <v>0.65906200000000004</v>
      </c>
      <c r="N6">
        <v>2.0323000000000001E-2</v>
      </c>
      <c r="O6">
        <v>100.315044</v>
      </c>
      <c r="P6">
        <v>90.333342957926135</v>
      </c>
    </row>
    <row r="7" spans="1:16" x14ac:dyDescent="0.2">
      <c r="A7" s="19" t="s">
        <v>1639</v>
      </c>
      <c r="B7">
        <v>4</v>
      </c>
      <c r="C7" t="s">
        <v>74</v>
      </c>
      <c r="D7" s="22">
        <v>43282</v>
      </c>
      <c r="E7">
        <v>54.843177499999996</v>
      </c>
      <c r="F7">
        <v>3.4207500000000002E-2</v>
      </c>
      <c r="G7">
        <v>3.9558400000000002</v>
      </c>
      <c r="H7">
        <v>0.40927000000000002</v>
      </c>
      <c r="I7">
        <v>6.4201824999999992</v>
      </c>
      <c r="J7">
        <v>0.164635</v>
      </c>
      <c r="K7">
        <v>9.0270000000000003E-2</v>
      </c>
      <c r="L7">
        <v>33.613122499999996</v>
      </c>
      <c r="M7">
        <v>0.65874250000000001</v>
      </c>
      <c r="N7">
        <v>2.1357500000000001E-2</v>
      </c>
      <c r="O7">
        <v>100.21078249999999</v>
      </c>
      <c r="P7">
        <v>90.322115330831551</v>
      </c>
    </row>
    <row r="8" spans="1:16" x14ac:dyDescent="0.2">
      <c r="A8" s="19" t="s">
        <v>1640</v>
      </c>
      <c r="B8">
        <v>3</v>
      </c>
      <c r="C8" t="s">
        <v>74</v>
      </c>
      <c r="D8" s="22">
        <v>43282</v>
      </c>
      <c r="E8">
        <v>55.416306666666664</v>
      </c>
      <c r="F8">
        <v>3.4363333333333336E-2</v>
      </c>
      <c r="G8">
        <v>3.8885100000000001</v>
      </c>
      <c r="H8">
        <v>0.38662666666666667</v>
      </c>
      <c r="I8">
        <v>6.3881066666666664</v>
      </c>
      <c r="J8">
        <v>0.16635999999999998</v>
      </c>
      <c r="K8">
        <v>0.10177333333333334</v>
      </c>
      <c r="L8">
        <v>33.752136666666665</v>
      </c>
      <c r="M8">
        <v>0.6645266666666666</v>
      </c>
      <c r="N8">
        <v>1.8719999999999997E-2</v>
      </c>
      <c r="O8">
        <v>100.81743333333333</v>
      </c>
      <c r="P8">
        <v>90.401797583976375</v>
      </c>
    </row>
    <row r="9" spans="1:16" x14ac:dyDescent="0.2">
      <c r="A9" s="19" t="s">
        <v>1641</v>
      </c>
      <c r="B9">
        <v>3</v>
      </c>
      <c r="C9" t="s">
        <v>74</v>
      </c>
      <c r="D9" s="22">
        <v>43282</v>
      </c>
      <c r="E9">
        <v>54.818723333333331</v>
      </c>
      <c r="F9">
        <v>3.1236666666666663E-2</v>
      </c>
      <c r="G9">
        <v>3.7900066666666667</v>
      </c>
      <c r="H9">
        <v>0.33724666666666669</v>
      </c>
      <c r="I9">
        <v>6.4464599999999992</v>
      </c>
      <c r="J9">
        <v>0.16924333333333333</v>
      </c>
      <c r="K9">
        <v>9.573666666666665E-2</v>
      </c>
      <c r="L9">
        <v>33.588419999999992</v>
      </c>
      <c r="M9">
        <v>0.6540233333333334</v>
      </c>
      <c r="N9">
        <v>2.0546666666666664E-2</v>
      </c>
      <c r="O9">
        <v>99.951669999999993</v>
      </c>
      <c r="P9">
        <v>90.279858501335369</v>
      </c>
    </row>
    <row r="10" spans="1:16" x14ac:dyDescent="0.2">
      <c r="A10" s="18" t="s">
        <v>57</v>
      </c>
      <c r="B10">
        <v>10</v>
      </c>
      <c r="C10" t="s">
        <v>74</v>
      </c>
      <c r="D10" s="22">
        <v>43282</v>
      </c>
      <c r="E10">
        <v>55.039091999999997</v>
      </c>
      <c r="F10">
        <v>3.4254999999999994E-2</v>
      </c>
      <c r="G10">
        <v>3.9250039999999999</v>
      </c>
      <c r="H10">
        <v>0.39525399999999999</v>
      </c>
      <c r="I10">
        <v>6.3677679999999999</v>
      </c>
      <c r="J10">
        <v>0.163554</v>
      </c>
      <c r="K10">
        <v>0.10174000000000001</v>
      </c>
      <c r="L10">
        <v>33.493300999999995</v>
      </c>
      <c r="M10">
        <v>0.66258100000000009</v>
      </c>
      <c r="N10">
        <v>2.7610000000000003E-2</v>
      </c>
      <c r="O10">
        <v>100.21016</v>
      </c>
      <c r="P10">
        <v>90.362580950295779</v>
      </c>
    </row>
    <row r="11" spans="1:16" x14ac:dyDescent="0.2">
      <c r="A11" s="19" t="s">
        <v>1642</v>
      </c>
      <c r="B11">
        <v>3</v>
      </c>
      <c r="C11" t="s">
        <v>74</v>
      </c>
      <c r="D11" s="22">
        <v>43282</v>
      </c>
      <c r="E11">
        <v>55.185673333333334</v>
      </c>
      <c r="F11">
        <v>3.4663333333333331E-2</v>
      </c>
      <c r="G11">
        <v>3.9755833333333332</v>
      </c>
      <c r="H11">
        <v>0.41066000000000003</v>
      </c>
      <c r="I11">
        <v>6.4415466666666674</v>
      </c>
      <c r="J11">
        <v>0.16355</v>
      </c>
      <c r="K11">
        <v>0.10537000000000001</v>
      </c>
      <c r="L11">
        <v>33.414373333333337</v>
      </c>
      <c r="M11">
        <v>0.67432999999999998</v>
      </c>
      <c r="N11">
        <v>2.1473333333333334E-2</v>
      </c>
      <c r="O11">
        <v>100.42724666666668</v>
      </c>
      <c r="P11">
        <v>90.2408931284332</v>
      </c>
    </row>
    <row r="12" spans="1:16" x14ac:dyDescent="0.2">
      <c r="A12" s="19" t="s">
        <v>1643</v>
      </c>
      <c r="B12">
        <v>4</v>
      </c>
      <c r="C12" t="s">
        <v>74</v>
      </c>
      <c r="D12" s="22">
        <v>43282</v>
      </c>
      <c r="E12">
        <v>55.428847499999989</v>
      </c>
      <c r="F12">
        <v>3.3362499999999996E-2</v>
      </c>
      <c r="G12">
        <v>3.9677925000000003</v>
      </c>
      <c r="H12">
        <v>0.40905749999999996</v>
      </c>
      <c r="I12">
        <v>6.2729549999999996</v>
      </c>
      <c r="J12">
        <v>0.15847250000000002</v>
      </c>
      <c r="K12">
        <v>9.826E-2</v>
      </c>
      <c r="L12">
        <v>33.290547499999995</v>
      </c>
      <c r="M12">
        <v>0.66402000000000005</v>
      </c>
      <c r="N12">
        <v>2.8920000000000001E-2</v>
      </c>
      <c r="O12">
        <v>100.35222499999999</v>
      </c>
      <c r="P12">
        <v>90.439913115512681</v>
      </c>
    </row>
    <row r="13" spans="1:16" x14ac:dyDescent="0.2">
      <c r="A13" s="19" t="s">
        <v>1644</v>
      </c>
      <c r="B13">
        <v>3</v>
      </c>
      <c r="C13" t="s">
        <v>74</v>
      </c>
      <c r="D13" s="22">
        <v>43282</v>
      </c>
      <c r="E13">
        <v>54.372836666666664</v>
      </c>
      <c r="F13">
        <v>3.5036666666666667E-2</v>
      </c>
      <c r="G13">
        <v>3.8173733333333328</v>
      </c>
      <c r="H13">
        <v>0.36144333333333334</v>
      </c>
      <c r="I13">
        <v>6.4204066666666675</v>
      </c>
      <c r="J13">
        <v>0.17033333333333334</v>
      </c>
      <c r="K13">
        <v>0.10275000000000001</v>
      </c>
      <c r="L13">
        <v>33.84256666666667</v>
      </c>
      <c r="M13">
        <v>0.64891333333333334</v>
      </c>
      <c r="N13">
        <v>3.2000000000000001E-2</v>
      </c>
      <c r="O13">
        <v>99.80365333333333</v>
      </c>
      <c r="P13">
        <v>90.381159218535899</v>
      </c>
    </row>
    <row r="14" spans="1:16" x14ac:dyDescent="0.2">
      <c r="A14" s="18" t="s">
        <v>71</v>
      </c>
      <c r="B14">
        <v>2</v>
      </c>
      <c r="C14" t="s">
        <v>74</v>
      </c>
      <c r="D14" s="22">
        <v>43282</v>
      </c>
      <c r="E14">
        <v>55.719054999999997</v>
      </c>
      <c r="F14">
        <v>3.7225000000000001E-2</v>
      </c>
      <c r="G14">
        <v>4.0136750000000001</v>
      </c>
      <c r="H14">
        <v>0.39243</v>
      </c>
      <c r="I14">
        <v>6.3504149999999999</v>
      </c>
      <c r="J14">
        <v>0.15818500000000002</v>
      </c>
      <c r="K14">
        <v>9.6340000000000009E-2</v>
      </c>
      <c r="L14">
        <v>33.431319999999999</v>
      </c>
      <c r="M14">
        <v>0.65595000000000003</v>
      </c>
      <c r="N14">
        <v>3.474E-2</v>
      </c>
      <c r="O14">
        <v>100.88929999999999</v>
      </c>
      <c r="P14">
        <v>90.37019131855476</v>
      </c>
    </row>
    <row r="15" spans="1:16" x14ac:dyDescent="0.2">
      <c r="A15" s="19" t="s">
        <v>1645</v>
      </c>
      <c r="B15">
        <v>2</v>
      </c>
      <c r="C15" t="s">
        <v>74</v>
      </c>
      <c r="D15" s="22">
        <v>43282</v>
      </c>
      <c r="E15">
        <v>55.719054999999997</v>
      </c>
      <c r="F15">
        <v>3.7225000000000001E-2</v>
      </c>
      <c r="G15">
        <v>4.0136750000000001</v>
      </c>
      <c r="H15">
        <v>0.39243</v>
      </c>
      <c r="I15">
        <v>6.3504149999999999</v>
      </c>
      <c r="J15">
        <v>0.15818500000000002</v>
      </c>
      <c r="K15">
        <v>9.6340000000000009E-2</v>
      </c>
      <c r="L15">
        <v>33.431319999999999</v>
      </c>
      <c r="M15">
        <v>0.65595000000000003</v>
      </c>
      <c r="N15">
        <v>3.474E-2</v>
      </c>
      <c r="O15">
        <v>100.88929999999999</v>
      </c>
      <c r="P15">
        <v>90.37019131855476</v>
      </c>
    </row>
    <row r="16" spans="1:16" x14ac:dyDescent="0.2">
      <c r="A16" s="17" t="s">
        <v>60</v>
      </c>
      <c r="B16" s="9">
        <v>13</v>
      </c>
      <c r="C16" t="s">
        <v>74</v>
      </c>
      <c r="D16" s="22">
        <v>43282</v>
      </c>
      <c r="E16" s="9">
        <v>54.577377692307692</v>
      </c>
      <c r="F16" s="9">
        <v>4.0286923076923067E-2</v>
      </c>
      <c r="G16" s="9">
        <v>3.9715684615384612</v>
      </c>
      <c r="H16" s="9">
        <v>0.41622846153846155</v>
      </c>
      <c r="I16" s="9">
        <v>6.430266923076922</v>
      </c>
      <c r="J16" s="9">
        <v>0.17164923076923078</v>
      </c>
      <c r="K16" s="9">
        <v>9.4149999999999984E-2</v>
      </c>
      <c r="L16" s="9">
        <v>33.596530000000001</v>
      </c>
      <c r="M16" s="9">
        <v>0.66470153846153834</v>
      </c>
      <c r="N16" s="9">
        <v>2.4356923076923075E-2</v>
      </c>
      <c r="O16" s="9">
        <v>99.987117692307706</v>
      </c>
      <c r="P16" s="9">
        <v>90.30403750326407</v>
      </c>
    </row>
    <row r="17" spans="1:20" x14ac:dyDescent="0.2">
      <c r="A17" s="18" t="s">
        <v>53</v>
      </c>
      <c r="B17">
        <v>9</v>
      </c>
      <c r="C17" t="s">
        <v>74</v>
      </c>
      <c r="D17" s="22">
        <v>43282</v>
      </c>
      <c r="E17">
        <v>54.424795555555562</v>
      </c>
      <c r="F17">
        <v>3.956888888888889E-2</v>
      </c>
      <c r="G17">
        <v>3.9712288888888887</v>
      </c>
      <c r="H17">
        <v>0.41428222222222227</v>
      </c>
      <c r="I17">
        <v>6.4388977777777781</v>
      </c>
      <c r="J17">
        <v>0.17045222222222223</v>
      </c>
      <c r="K17">
        <v>9.2544444444444443E-2</v>
      </c>
      <c r="L17">
        <v>33.559054444444449</v>
      </c>
      <c r="M17">
        <v>0.66335111111111111</v>
      </c>
      <c r="N17">
        <v>2.5936666666666667E-2</v>
      </c>
      <c r="O17">
        <v>99.800116666666668</v>
      </c>
      <c r="P17">
        <v>90.282574075563289</v>
      </c>
    </row>
    <row r="18" spans="1:20" x14ac:dyDescent="0.2">
      <c r="A18" s="19" t="s">
        <v>1646</v>
      </c>
      <c r="B18">
        <v>3</v>
      </c>
      <c r="C18" t="s">
        <v>74</v>
      </c>
      <c r="D18" s="22">
        <v>43282</v>
      </c>
      <c r="E18">
        <v>54.990466666666663</v>
      </c>
      <c r="F18">
        <v>3.5899999999999994E-2</v>
      </c>
      <c r="G18">
        <v>4.0079733333333332</v>
      </c>
      <c r="H18">
        <v>0.4291666666666667</v>
      </c>
      <c r="I18">
        <v>6.3907133333333332</v>
      </c>
      <c r="J18">
        <v>0.16967333333333334</v>
      </c>
      <c r="K18">
        <v>9.3403333333333324E-2</v>
      </c>
      <c r="L18">
        <v>33.52431</v>
      </c>
      <c r="M18">
        <v>0.67502666666666666</v>
      </c>
      <c r="N18">
        <v>2.5669999999999998E-2</v>
      </c>
      <c r="O18">
        <v>100.34230333333333</v>
      </c>
      <c r="P18">
        <v>90.339285200824847</v>
      </c>
    </row>
    <row r="19" spans="1:20" x14ac:dyDescent="0.2">
      <c r="A19" s="19" t="s">
        <v>1647</v>
      </c>
      <c r="B19">
        <v>3</v>
      </c>
      <c r="C19" t="s">
        <v>74</v>
      </c>
      <c r="D19" s="22">
        <v>43282</v>
      </c>
      <c r="E19">
        <v>54.379446666666666</v>
      </c>
      <c r="F19">
        <v>4.0116666666666669E-2</v>
      </c>
      <c r="G19">
        <v>4.0785200000000001</v>
      </c>
      <c r="H19">
        <v>0.42953333333333332</v>
      </c>
      <c r="I19">
        <v>6.457206666666667</v>
      </c>
      <c r="J19">
        <v>0.17299333333333333</v>
      </c>
      <c r="K19">
        <v>9.8320000000000005E-2</v>
      </c>
      <c r="L19">
        <v>33.639786666666673</v>
      </c>
      <c r="M19">
        <v>0.65886333333333336</v>
      </c>
      <c r="N19">
        <v>2.9686666666666663E-2</v>
      </c>
      <c r="O19">
        <v>99.984486666666669</v>
      </c>
      <c r="P19">
        <v>90.278686332212871</v>
      </c>
    </row>
    <row r="20" spans="1:20" x14ac:dyDescent="0.2">
      <c r="A20" s="19" t="s">
        <v>1648</v>
      </c>
      <c r="B20">
        <v>3</v>
      </c>
      <c r="C20" t="s">
        <v>74</v>
      </c>
      <c r="D20" s="22">
        <v>43282</v>
      </c>
      <c r="E20">
        <v>53.904473333333328</v>
      </c>
      <c r="F20">
        <v>4.2690000000000006E-2</v>
      </c>
      <c r="G20">
        <v>3.8271933333333337</v>
      </c>
      <c r="H20">
        <v>0.38414666666666664</v>
      </c>
      <c r="I20">
        <v>6.4687733333333339</v>
      </c>
      <c r="J20">
        <v>0.16869000000000001</v>
      </c>
      <c r="K20">
        <v>8.591E-2</v>
      </c>
      <c r="L20">
        <v>33.513066666666667</v>
      </c>
      <c r="M20">
        <v>0.65616333333333332</v>
      </c>
      <c r="N20">
        <v>2.2453333333333336E-2</v>
      </c>
      <c r="O20">
        <v>99.073560000000001</v>
      </c>
      <c r="P20">
        <v>90.229750693652193</v>
      </c>
    </row>
    <row r="21" spans="1:20" x14ac:dyDescent="0.2">
      <c r="A21" s="18" t="s">
        <v>57</v>
      </c>
      <c r="B21">
        <v>4</v>
      </c>
      <c r="C21" t="s">
        <v>74</v>
      </c>
      <c r="D21" s="22">
        <v>43282</v>
      </c>
      <c r="E21">
        <v>54.920687499999993</v>
      </c>
      <c r="F21">
        <v>4.1902500000000002E-2</v>
      </c>
      <c r="G21">
        <v>3.9723325000000003</v>
      </c>
      <c r="H21">
        <v>0.42060749999999997</v>
      </c>
      <c r="I21">
        <v>6.4108475</v>
      </c>
      <c r="J21">
        <v>0.17434250000000001</v>
      </c>
      <c r="K21">
        <v>9.7762500000000002E-2</v>
      </c>
      <c r="L21">
        <v>33.68085</v>
      </c>
      <c r="M21">
        <v>0.66774</v>
      </c>
      <c r="N21">
        <v>2.0802500000000002E-2</v>
      </c>
      <c r="O21">
        <v>100.40787</v>
      </c>
      <c r="P21">
        <v>90.352330215590825</v>
      </c>
    </row>
    <row r="22" spans="1:20" x14ac:dyDescent="0.2">
      <c r="A22" s="19" t="s">
        <v>1649</v>
      </c>
      <c r="B22">
        <v>2</v>
      </c>
      <c r="C22" t="s">
        <v>74</v>
      </c>
      <c r="D22" s="22">
        <v>43282</v>
      </c>
      <c r="E22">
        <v>55.108019999999996</v>
      </c>
      <c r="F22">
        <v>4.0419999999999998E-2</v>
      </c>
      <c r="G22">
        <v>3.9897450000000001</v>
      </c>
      <c r="H22">
        <v>0.42463499999999998</v>
      </c>
      <c r="I22">
        <v>6.401135</v>
      </c>
      <c r="J22">
        <v>0.16648499999999999</v>
      </c>
      <c r="K22">
        <v>9.8924999999999999E-2</v>
      </c>
      <c r="L22">
        <v>33.647694999999999</v>
      </c>
      <c r="M22">
        <v>0.66359499999999993</v>
      </c>
      <c r="N22">
        <v>1.7145000000000001E-2</v>
      </c>
      <c r="O22">
        <v>100.5578</v>
      </c>
      <c r="P22">
        <v>90.356891674825505</v>
      </c>
    </row>
    <row r="23" spans="1:20" x14ac:dyDescent="0.2">
      <c r="A23" s="19" t="s">
        <v>1650</v>
      </c>
      <c r="B23">
        <v>2</v>
      </c>
      <c r="C23" t="s">
        <v>74</v>
      </c>
      <c r="D23" s="22">
        <v>43282</v>
      </c>
      <c r="E23">
        <v>54.733355000000003</v>
      </c>
      <c r="F23">
        <v>4.3385E-2</v>
      </c>
      <c r="G23">
        <v>3.95492</v>
      </c>
      <c r="H23">
        <v>0.41658000000000001</v>
      </c>
      <c r="I23">
        <v>6.42056</v>
      </c>
      <c r="J23">
        <v>0.1822</v>
      </c>
      <c r="K23">
        <v>9.6599999999999991E-2</v>
      </c>
      <c r="L23">
        <v>33.714005</v>
      </c>
      <c r="M23">
        <v>0.67188499999999995</v>
      </c>
      <c r="N23">
        <v>2.4460000000000003E-2</v>
      </c>
      <c r="O23">
        <v>100.25793999999999</v>
      </c>
      <c r="P23">
        <v>90.347768756356146</v>
      </c>
    </row>
    <row r="24" spans="1:20" x14ac:dyDescent="0.2">
      <c r="D24" s="22"/>
    </row>
    <row r="25" spans="1:20" x14ac:dyDescent="0.2">
      <c r="A25" s="19" t="s">
        <v>1652</v>
      </c>
      <c r="D25" s="22"/>
      <c r="E25" s="10">
        <f>AVERAGE(E6:E15,E17:E23)</f>
        <v>54.941870101307188</v>
      </c>
      <c r="F25" s="10">
        <f t="shared" ref="F25:P25" si="0">AVERAGE(F6:F15,F17:F23)</f>
        <v>3.6995356209150329E-2</v>
      </c>
      <c r="G25" s="10">
        <f t="shared" si="0"/>
        <v>3.9432508169934635</v>
      </c>
      <c r="H25" s="10">
        <f t="shared" si="0"/>
        <v>0.39966115032679739</v>
      </c>
      <c r="I25" s="10">
        <f t="shared" si="0"/>
        <v>6.4038136535947707</v>
      </c>
      <c r="J25" s="10">
        <f t="shared" si="0"/>
        <v>0.16728762091503266</v>
      </c>
      <c r="K25" s="10">
        <f t="shared" si="0"/>
        <v>9.6906251633986917E-2</v>
      </c>
      <c r="L25" s="10">
        <f t="shared" si="0"/>
        <v>33.575487732026147</v>
      </c>
      <c r="M25" s="10">
        <f t="shared" si="0"/>
        <v>0.66204254575163402</v>
      </c>
      <c r="N25" s="10">
        <f t="shared" si="0"/>
        <v>2.5093215686274511E-2</v>
      </c>
      <c r="O25" s="10">
        <f t="shared" si="0"/>
        <v>100.25240538235295</v>
      </c>
      <c r="P25" s="10">
        <f t="shared" si="0"/>
        <v>90.334666492528356</v>
      </c>
    </row>
    <row r="26" spans="1:20" x14ac:dyDescent="0.2">
      <c r="A26" s="19" t="s">
        <v>1653</v>
      </c>
      <c r="D26" s="22"/>
      <c r="E26" s="10">
        <f>STDEV(E6:E15,E17:E23)</f>
        <v>0.48900302490774961</v>
      </c>
      <c r="F26" s="10">
        <f t="shared" ref="F26:P26" si="1">STDEV(F6:F15,F17:F23)</f>
        <v>3.6892909506281699E-3</v>
      </c>
      <c r="G26" s="10">
        <f t="shared" si="1"/>
        <v>7.8085033024434272E-2</v>
      </c>
      <c r="H26" s="10">
        <f t="shared" si="1"/>
        <v>2.4838051055438064E-2</v>
      </c>
      <c r="I26" s="10">
        <f t="shared" si="1"/>
        <v>4.8207087548120267E-2</v>
      </c>
      <c r="J26" s="10">
        <f t="shared" si="1"/>
        <v>6.2044274234197231E-3</v>
      </c>
      <c r="K26" s="10">
        <f t="shared" si="1"/>
        <v>4.7580317098943588E-3</v>
      </c>
      <c r="L26" s="10">
        <f t="shared" si="1"/>
        <v>0.13946045559525314</v>
      </c>
      <c r="M26" s="10">
        <f t="shared" si="1"/>
        <v>7.24036467524197E-3</v>
      </c>
      <c r="N26" s="10">
        <f t="shared" si="1"/>
        <v>5.460107063194275E-3</v>
      </c>
      <c r="O26" s="10">
        <f t="shared" si="1"/>
        <v>0.4515175646067619</v>
      </c>
      <c r="P26" s="10">
        <f t="shared" si="1"/>
        <v>5.6379620647413781E-2</v>
      </c>
    </row>
    <row r="27" spans="1:20" x14ac:dyDescent="0.2">
      <c r="A27" s="19" t="s">
        <v>1654</v>
      </c>
      <c r="B27">
        <f>COUNT(E6:E15,E17:E23)</f>
        <v>17</v>
      </c>
      <c r="D27" s="22"/>
    </row>
    <row r="28" spans="1:20" x14ac:dyDescent="0.2">
      <c r="D28" s="22"/>
    </row>
    <row r="30" spans="1:20" x14ac:dyDescent="0.2">
      <c r="E30" s="47" t="s">
        <v>2</v>
      </c>
      <c r="F30" s="47" t="s">
        <v>9</v>
      </c>
      <c r="G30" s="47" t="s">
        <v>7</v>
      </c>
      <c r="H30" s="47" t="s">
        <v>1655</v>
      </c>
      <c r="I30" s="47" t="s">
        <v>10</v>
      </c>
      <c r="J30" s="47" t="s">
        <v>1</v>
      </c>
      <c r="K30" s="47" t="s">
        <v>3</v>
      </c>
      <c r="L30" s="47" t="s">
        <v>0</v>
      </c>
      <c r="M30" s="47" t="s">
        <v>6</v>
      </c>
      <c r="N30" s="47" t="s">
        <v>4</v>
      </c>
      <c r="O30" s="47" t="s">
        <v>11</v>
      </c>
      <c r="P30" s="47" t="s">
        <v>8</v>
      </c>
      <c r="Q30" s="47" t="s">
        <v>1656</v>
      </c>
      <c r="R30" s="47" t="s">
        <v>1657</v>
      </c>
      <c r="S30" s="47" t="s">
        <v>1658</v>
      </c>
      <c r="T30" s="47" t="s">
        <v>14</v>
      </c>
    </row>
    <row r="31" spans="1:20" x14ac:dyDescent="0.2">
      <c r="D31">
        <v>17</v>
      </c>
      <c r="E31" s="10">
        <v>54.941870101307188</v>
      </c>
      <c r="F31" s="10">
        <v>3.6995356209150329E-2</v>
      </c>
      <c r="G31" s="10">
        <v>3.9432508169934635</v>
      </c>
      <c r="H31" s="10">
        <v>6.4038136535947707</v>
      </c>
      <c r="I31" s="10">
        <v>0.16728762091503266</v>
      </c>
      <c r="J31" s="10">
        <v>33.575487732026147</v>
      </c>
      <c r="K31" s="10">
        <v>0.66204254575163402</v>
      </c>
      <c r="L31" s="10">
        <v>2.5093215686274511E-2</v>
      </c>
      <c r="N31" s="10">
        <v>0.39966115032679739</v>
      </c>
      <c r="O31" s="10">
        <v>9.6906251633986917E-2</v>
      </c>
      <c r="R31" s="10">
        <v>100.25240538235295</v>
      </c>
      <c r="S31" s="10">
        <v>90.334666492528356</v>
      </c>
    </row>
    <row r="32" spans="1:20" x14ac:dyDescent="0.2">
      <c r="E32" s="10">
        <v>0.48900302490774961</v>
      </c>
      <c r="F32" s="10">
        <v>3.6892909506281699E-3</v>
      </c>
      <c r="G32" s="10">
        <v>7.8085033024434272E-2</v>
      </c>
      <c r="H32" s="10">
        <v>4.8207087548120267E-2</v>
      </c>
      <c r="I32" s="10">
        <v>6.2044274234197231E-3</v>
      </c>
      <c r="J32" s="10">
        <v>0.13946045559525314</v>
      </c>
      <c r="K32" s="10">
        <v>7.24036467524197E-3</v>
      </c>
      <c r="L32" s="10">
        <v>5.460107063194275E-3</v>
      </c>
      <c r="N32" s="10">
        <v>2.4838051055438064E-2</v>
      </c>
      <c r="O32" s="10">
        <v>4.7580317098943588E-3</v>
      </c>
      <c r="R32" s="10">
        <v>0.4515175646067619</v>
      </c>
      <c r="S32" s="10">
        <v>5.6379620647413781E-2</v>
      </c>
    </row>
    <row r="34" spans="5:16" ht="34" x14ac:dyDescent="0.2">
      <c r="E34" s="46" t="s">
        <v>429</v>
      </c>
      <c r="F34" s="46" t="s">
        <v>430</v>
      </c>
      <c r="G34" s="46" t="s">
        <v>431</v>
      </c>
      <c r="H34" s="46" t="s">
        <v>432</v>
      </c>
      <c r="I34" s="46" t="s">
        <v>433</v>
      </c>
      <c r="J34" s="46" t="s">
        <v>434</v>
      </c>
      <c r="K34" s="46" t="s">
        <v>435</v>
      </c>
      <c r="L34" s="46" t="s">
        <v>436</v>
      </c>
      <c r="M34" s="46" t="s">
        <v>437</v>
      </c>
      <c r="N34" s="46" t="s">
        <v>438</v>
      </c>
      <c r="O34" s="46" t="s">
        <v>439</v>
      </c>
      <c r="P34" s="46" t="s">
        <v>440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8D06-5B8B-224A-B473-417684DFC7EC}">
  <sheetPr codeName="Sheet7"/>
  <dimension ref="A2:T33"/>
  <sheetViews>
    <sheetView topLeftCell="G1" workbookViewId="0">
      <selection activeCell="H7" sqref="H5:R7"/>
    </sheetView>
  </sheetViews>
  <sheetFormatPr baseColWidth="10" defaultRowHeight="16" x14ac:dyDescent="0.2"/>
  <cols>
    <col min="5" max="5" width="20.83203125" customWidth="1"/>
  </cols>
  <sheetData>
    <row r="2" spans="1:20" ht="17" x14ac:dyDescent="0.2">
      <c r="B2" s="8" t="s">
        <v>41</v>
      </c>
      <c r="C2" s="8" t="s">
        <v>41</v>
      </c>
      <c r="D2" s="8"/>
    </row>
    <row r="3" spans="1:20" x14ac:dyDescent="0.2">
      <c r="B3" s="9" t="s">
        <v>40</v>
      </c>
      <c r="C3" s="9" t="s">
        <v>43</v>
      </c>
      <c r="D3" s="9" t="s">
        <v>49</v>
      </c>
      <c r="E3" s="9" t="s">
        <v>50</v>
      </c>
    </row>
    <row r="4" spans="1:20" x14ac:dyDescent="0.2">
      <c r="A4" s="7" t="s">
        <v>33</v>
      </c>
      <c r="B4" s="5">
        <v>0.11</v>
      </c>
      <c r="D4" s="10"/>
      <c r="E4" s="15"/>
      <c r="G4" s="6"/>
    </row>
    <row r="5" spans="1:20" x14ac:dyDescent="0.2">
      <c r="A5" s="7" t="s">
        <v>34</v>
      </c>
      <c r="B5" s="5">
        <v>35.590000000000003</v>
      </c>
      <c r="C5" s="5">
        <v>35.71</v>
      </c>
      <c r="D5" s="13">
        <f>AVERAGE(B5,C5)*D17</f>
        <v>34.469288753852076</v>
      </c>
      <c r="E5" s="15">
        <f>D5/$D$12</f>
        <v>0.33501987868153926</v>
      </c>
      <c r="G5" s="5"/>
      <c r="H5" s="47" t="s">
        <v>2</v>
      </c>
      <c r="I5" s="47" t="s">
        <v>9</v>
      </c>
      <c r="J5" s="47" t="s">
        <v>7</v>
      </c>
      <c r="K5" s="47" t="s">
        <v>1655</v>
      </c>
      <c r="L5" s="47" t="s">
        <v>10</v>
      </c>
      <c r="M5" s="47" t="s">
        <v>1</v>
      </c>
      <c r="N5" s="47" t="s">
        <v>3</v>
      </c>
      <c r="O5" s="47" t="s">
        <v>0</v>
      </c>
      <c r="P5" s="47" t="s">
        <v>6</v>
      </c>
      <c r="Q5" s="47" t="s">
        <v>4</v>
      </c>
      <c r="R5" s="47" t="s">
        <v>11</v>
      </c>
      <c r="S5" s="47" t="s">
        <v>8</v>
      </c>
    </row>
    <row r="6" spans="1:20" x14ac:dyDescent="0.2">
      <c r="A6" s="7" t="s">
        <v>35</v>
      </c>
      <c r="B6" s="5">
        <v>3.76</v>
      </c>
      <c r="C6" s="5">
        <v>3.85</v>
      </c>
      <c r="D6" s="13">
        <f>AVERAGE(B6:C6)*D28</f>
        <v>3.4394606023828351</v>
      </c>
      <c r="E6" s="15">
        <f>D6/$D$12</f>
        <v>3.3429400936259783E-2</v>
      </c>
      <c r="H6">
        <v>0.56022424276752358</v>
      </c>
      <c r="J6">
        <v>3.339369869632542E-2</v>
      </c>
      <c r="K6">
        <v>6.2593524113593799E-2</v>
      </c>
      <c r="M6">
        <v>0.33466208106158563</v>
      </c>
      <c r="N6">
        <v>8.0584641378790914E-3</v>
      </c>
      <c r="T6">
        <f>SUM(H6:N6)</f>
        <v>0.99893201077690752</v>
      </c>
    </row>
    <row r="7" spans="1:20" x14ac:dyDescent="0.2">
      <c r="A7" s="7" t="s">
        <v>36</v>
      </c>
      <c r="B7" s="5">
        <v>53.61</v>
      </c>
      <c r="C7" s="5">
        <v>54.29</v>
      </c>
      <c r="D7" s="13">
        <f>AVERAGE(C7,B7)*D19</f>
        <v>57.701581038421587</v>
      </c>
      <c r="E7" s="15">
        <f>D7/$D$12</f>
        <v>0.56082319589680163</v>
      </c>
      <c r="G7" s="5"/>
      <c r="H7">
        <f>H6/$T$6*100</f>
        <v>56.082319589680161</v>
      </c>
      <c r="J7">
        <f t="shared" ref="J7:N7" si="0">J6/$T$6*100</f>
        <v>3.3429400936259781</v>
      </c>
      <c r="K7">
        <f t="shared" si="0"/>
        <v>6.2660444793347274</v>
      </c>
      <c r="M7">
        <f t="shared" si="0"/>
        <v>33.501987868153925</v>
      </c>
      <c r="N7">
        <f t="shared" si="0"/>
        <v>0.80670796920520316</v>
      </c>
    </row>
    <row r="8" spans="1:20" x14ac:dyDescent="0.2">
      <c r="A8" s="7" t="s">
        <v>37</v>
      </c>
      <c r="B8" s="5">
        <v>0</v>
      </c>
      <c r="D8" s="10"/>
      <c r="E8" s="15"/>
    </row>
    <row r="9" spans="1:20" x14ac:dyDescent="0.2">
      <c r="A9" s="7" t="s">
        <v>38</v>
      </c>
      <c r="B9" s="5">
        <v>0.83</v>
      </c>
      <c r="D9" s="10">
        <f t="shared" ref="D9" si="1">B9</f>
        <v>0.83</v>
      </c>
      <c r="E9" s="15">
        <f>D9/$D$12</f>
        <v>8.0670796920520316E-3</v>
      </c>
    </row>
    <row r="10" spans="1:20" x14ac:dyDescent="0.2">
      <c r="A10" s="7" t="s">
        <v>39</v>
      </c>
      <c r="B10" s="5">
        <v>6.08</v>
      </c>
      <c r="C10" s="5">
        <v>6.15</v>
      </c>
      <c r="D10" s="13">
        <f>AVERAGE(C10,B10)*D22</f>
        <v>6.446963605642634</v>
      </c>
      <c r="E10" s="15">
        <f>D10/$D$12</f>
        <v>6.2660444793347272E-2</v>
      </c>
      <c r="G10" s="5"/>
    </row>
    <row r="11" spans="1:20" x14ac:dyDescent="0.2">
      <c r="A11" s="7" t="s">
        <v>42</v>
      </c>
    </row>
    <row r="12" spans="1:20" x14ac:dyDescent="0.2">
      <c r="C12" t="s">
        <v>12</v>
      </c>
      <c r="D12" s="14">
        <f>SUM(D4:D10)</f>
        <v>102.88729400029914</v>
      </c>
      <c r="E12" s="16">
        <f>SUM(E4:E10)</f>
        <v>1</v>
      </c>
    </row>
    <row r="14" spans="1:20" ht="17" x14ac:dyDescent="0.2">
      <c r="B14" s="8" t="s">
        <v>41</v>
      </c>
    </row>
    <row r="15" spans="1:20" x14ac:dyDescent="0.2">
      <c r="B15" s="9" t="s">
        <v>45</v>
      </c>
      <c r="C15" s="9" t="s">
        <v>46</v>
      </c>
    </row>
    <row r="16" spans="1:20" x14ac:dyDescent="0.2">
      <c r="A16" s="7" t="s">
        <v>33</v>
      </c>
      <c r="D16" t="s">
        <v>48</v>
      </c>
    </row>
    <row r="17" spans="1:4" x14ac:dyDescent="0.2">
      <c r="A17" s="7" t="s">
        <v>34</v>
      </c>
      <c r="B17" s="5">
        <v>51.92</v>
      </c>
      <c r="C17" s="11">
        <v>50.200433999999994</v>
      </c>
      <c r="D17">
        <f>C17/B17</f>
        <v>0.96688046995377486</v>
      </c>
    </row>
    <row r="18" spans="1:4" x14ac:dyDescent="0.2">
      <c r="A18" s="7" t="s">
        <v>35</v>
      </c>
      <c r="C18" s="11"/>
    </row>
    <row r="19" spans="1:4" x14ac:dyDescent="0.2">
      <c r="A19" s="7" t="s">
        <v>36</v>
      </c>
      <c r="B19" s="5">
        <v>38.520000000000003</v>
      </c>
      <c r="C19" s="11">
        <v>41.198607999999993</v>
      </c>
      <c r="D19">
        <f>C19/B19</f>
        <v>1.0695381100726893</v>
      </c>
    </row>
    <row r="20" spans="1:4" x14ac:dyDescent="0.2">
      <c r="A20" s="7" t="s">
        <v>37</v>
      </c>
      <c r="C20" s="11"/>
    </row>
    <row r="21" spans="1:4" x14ac:dyDescent="0.2">
      <c r="A21" s="7" t="s">
        <v>38</v>
      </c>
      <c r="C21" s="11"/>
    </row>
    <row r="22" spans="1:4" x14ac:dyDescent="0.2">
      <c r="A22" s="7" t="s">
        <v>39</v>
      </c>
      <c r="B22" s="5">
        <v>9.57</v>
      </c>
      <c r="C22" s="11">
        <v>10.0895244</v>
      </c>
      <c r="D22">
        <f>C22/B22</f>
        <v>1.0542867711598747</v>
      </c>
    </row>
    <row r="23" spans="1:4" x14ac:dyDescent="0.2">
      <c r="A23" s="7" t="s">
        <v>42</v>
      </c>
    </row>
    <row r="24" spans="1:4" ht="17" x14ac:dyDescent="0.2">
      <c r="B24" s="8" t="s">
        <v>41</v>
      </c>
    </row>
    <row r="25" spans="1:4" x14ac:dyDescent="0.2">
      <c r="B25" s="9" t="s">
        <v>44</v>
      </c>
      <c r="C25" t="s">
        <v>47</v>
      </c>
      <c r="D25" t="s">
        <v>48</v>
      </c>
    </row>
    <row r="26" spans="1:4" x14ac:dyDescent="0.2">
      <c r="A26" s="7" t="s">
        <v>33</v>
      </c>
    </row>
    <row r="27" spans="1:4" x14ac:dyDescent="0.2">
      <c r="A27" s="7" t="s">
        <v>34</v>
      </c>
      <c r="B27" s="5">
        <v>20.329999999999998</v>
      </c>
      <c r="C27" s="12">
        <v>19.367292500000001</v>
      </c>
      <c r="D27">
        <f>C27/B27</f>
        <v>0.95264596655189393</v>
      </c>
    </row>
    <row r="28" spans="1:4" x14ac:dyDescent="0.2">
      <c r="A28" s="7" t="s">
        <v>35</v>
      </c>
      <c r="B28" s="5">
        <v>50.57</v>
      </c>
      <c r="C28">
        <v>45.7118325</v>
      </c>
      <c r="D28">
        <f t="shared" ref="D28:D33" si="2">C28/B28</f>
        <v>0.90393182717025899</v>
      </c>
    </row>
    <row r="29" spans="1:4" x14ac:dyDescent="0.2">
      <c r="A29" s="7" t="s">
        <v>36</v>
      </c>
    </row>
    <row r="30" spans="1:4" x14ac:dyDescent="0.2">
      <c r="A30" s="7" t="s">
        <v>37</v>
      </c>
    </row>
    <row r="31" spans="1:4" x14ac:dyDescent="0.2">
      <c r="A31" s="7" t="s">
        <v>38</v>
      </c>
    </row>
    <row r="32" spans="1:4" x14ac:dyDescent="0.2">
      <c r="A32" s="7" t="s">
        <v>39</v>
      </c>
      <c r="B32" s="5">
        <v>13.13</v>
      </c>
      <c r="C32">
        <v>12.970957499999999</v>
      </c>
      <c r="D32">
        <f t="shared" si="2"/>
        <v>0.98788709063213997</v>
      </c>
    </row>
    <row r="33" spans="1:4" x14ac:dyDescent="0.2">
      <c r="A33" s="7" t="s">
        <v>42</v>
      </c>
      <c r="B33" s="5">
        <v>15.98</v>
      </c>
      <c r="C33">
        <v>17.120592500000001</v>
      </c>
      <c r="D33">
        <f t="shared" si="2"/>
        <v>1.0713762515644556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CPX_Summary</vt:lpstr>
      <vt:lpstr>CPX_Published</vt:lpstr>
      <vt:lpstr>Olivine Core Pivot Table</vt:lpstr>
      <vt:lpstr>Olivine</vt:lpstr>
      <vt:lpstr>CPX_Summary Molar </vt:lpstr>
      <vt:lpstr>Molar Masses</vt:lpstr>
      <vt:lpstr>Glass_Summary</vt:lpstr>
      <vt:lpstr>Spinel</vt:lpstr>
      <vt:lpstr>Sheet2</vt:lpstr>
      <vt:lpstr>Sheet1</vt:lpstr>
      <vt:lpstr>Ti Zoning Plots</vt:lpstr>
      <vt:lpstr>Plag</vt:lpstr>
      <vt:lpstr>Opx</vt:lpstr>
      <vt:lpstr>AZ18 Slab opx EDS 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Towbin</dc:creator>
  <cp:lastModifiedBy>Henry Towbin</cp:lastModifiedBy>
  <dcterms:created xsi:type="dcterms:W3CDTF">2022-05-27T20:37:42Z</dcterms:created>
  <dcterms:modified xsi:type="dcterms:W3CDTF">2025-06-14T13:07:41Z</dcterms:modified>
</cp:coreProperties>
</file>