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72"/>
  </bookViews>
  <sheets>
    <sheet name="实验表格" sheetId="1" r:id="rId1"/>
    <sheet name="求解" sheetId="3" r:id="rId2"/>
    <sheet name="验证表格" sheetId="2" r:id="rId3"/>
  </sheets>
  <calcPr calcId="144525"/>
</workbook>
</file>

<file path=xl/sharedStrings.xml><?xml version="1.0" encoding="utf-8"?>
<sst xmlns="http://schemas.openxmlformats.org/spreadsheetml/2006/main" count="96" uniqueCount="88">
  <si>
    <t>实验初始数据</t>
  </si>
  <si>
    <t>y-</t>
  </si>
  <si>
    <t>y+</t>
  </si>
  <si>
    <t>x-</t>
  </si>
  <si>
    <t>x+</t>
  </si>
  <si>
    <t>第一次</t>
  </si>
  <si>
    <t>数据写入说明：
1.每一次实验第一行写入码盘1的脉冲数，第二行对应码盘2；
2.如果实验数据不在上下偏差内，需要重做
3.将求整之后得到的数据对应填入求解表格</t>
  </si>
  <si>
    <t>第二次</t>
  </si>
  <si>
    <t>第三次</t>
  </si>
  <si>
    <t>第四次</t>
  </si>
  <si>
    <t>平均值</t>
  </si>
  <si>
    <t>取整</t>
  </si>
  <si>
    <t>误差分析</t>
  </si>
  <si>
    <t>Δ（残差）</t>
  </si>
  <si>
    <t>y- mp1</t>
  </si>
  <si>
    <t>y- mp2</t>
  </si>
  <si>
    <t>y+ mp1</t>
  </si>
  <si>
    <t>y+ mp2</t>
  </si>
  <si>
    <t>x- mp1</t>
  </si>
  <si>
    <t>x- mp2</t>
  </si>
  <si>
    <t>x+ mp1</t>
  </si>
  <si>
    <t>x+ mp2</t>
  </si>
  <si>
    <t>差的平方</t>
  </si>
  <si>
    <t>方差</t>
  </si>
  <si>
    <t>标准差</t>
  </si>
  <si>
    <t>平均值的标准偏差</t>
  </si>
  <si>
    <t>3σ</t>
  </si>
  <si>
    <t>上偏差</t>
  </si>
  <si>
    <t>下偏差</t>
  </si>
  <si>
    <t>初值</t>
  </si>
  <si>
    <t>y负x负</t>
  </si>
  <si>
    <t>y正x正</t>
  </si>
  <si>
    <t>y负x正</t>
  </si>
  <si>
    <t>y正x负</t>
  </si>
  <si>
    <t>走y轴，△x = 0</t>
  </si>
  <si>
    <t>Encoder1</t>
  </si>
  <si>
    <t>Encoder2</t>
  </si>
  <si>
    <t>△d =</t>
  </si>
  <si>
    <t>走x轴，△y = 0</t>
  </si>
  <si>
    <t>中间参数</t>
  </si>
  <si>
    <t>码盘的分子</t>
  </si>
  <si>
    <t>备注：
1.如果发现两组解算出来的结果都不对，检查β是否符合实际情况（±pi）
2.考虑正反轮径系数，如果某一列某一个轮子对应的脉冲数同正，则将该列解算出的轮径系数作为其正。见图中黄色高亮区域。实际情况实际分析。</t>
  </si>
  <si>
    <t>码盘的分母</t>
  </si>
  <si>
    <t>tan_mp_a_w</t>
  </si>
  <si>
    <t>mp_a_w</t>
  </si>
  <si>
    <t>mp_a_w_deg</t>
  </si>
  <si>
    <t>中间参数k</t>
  </si>
  <si>
    <t>sqrt(delta)</t>
  </si>
  <si>
    <t>tanβ的解一</t>
  </si>
  <si>
    <t>tanβ的解二</t>
  </si>
  <si>
    <t>β的解一</t>
  </si>
  <si>
    <t>β的解二</t>
  </si>
  <si>
    <t>m-β解1</t>
  </si>
  <si>
    <t>m-β解2</t>
  </si>
  <si>
    <t>CM1-解1</t>
  </si>
  <si>
    <t>CM2-解1</t>
  </si>
  <si>
    <t>CM1-解2</t>
  </si>
  <si>
    <t>CM2-解2</t>
  </si>
  <si>
    <t>结果</t>
  </si>
  <si>
    <t>解一</t>
  </si>
  <si>
    <t>解二</t>
  </si>
  <si>
    <t>CM1</t>
  </si>
  <si>
    <t>CM2</t>
  </si>
  <si>
    <t>β-解1</t>
  </si>
  <si>
    <t>β-解2</t>
  </si>
  <si>
    <t>mp</t>
  </si>
  <si>
    <t>理论误差分析</t>
  </si>
  <si>
    <t>y负</t>
  </si>
  <si>
    <t>y正</t>
  </si>
  <si>
    <t>x负</t>
  </si>
  <si>
    <t>x正</t>
  </si>
  <si>
    <t>β+mp</t>
  </si>
  <si>
    <t>cosβ</t>
  </si>
  <si>
    <t>sinβ</t>
  </si>
  <si>
    <t>cos(β+mp)</t>
  </si>
  <si>
    <t>sin(β+mp)</t>
  </si>
  <si>
    <t>△x=</t>
  </si>
  <si>
    <t>△y =</t>
  </si>
  <si>
    <t>△x 误差</t>
  </si>
  <si>
    <t>△y 误差</t>
  </si>
  <si>
    <t>方向/距离</t>
  </si>
  <si>
    <t>小车x距离</t>
  </si>
  <si>
    <t>目标x距离</t>
  </si>
  <si>
    <t>x相对误差</t>
  </si>
  <si>
    <t>小车y距离</t>
  </si>
  <si>
    <t>目标y距离</t>
  </si>
  <si>
    <t>y相对误差</t>
  </si>
  <si>
    <t xml:space="preserve"> x+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</si>
</sst>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NumberFormat="1" applyFont="1"/>
    <xf numFmtId="0" fontId="1" fillId="2" borderId="1" xfId="2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2" xfId="22" applyNumberFormat="1" applyFont="1" applyAlignment="1">
      <alignment horizontal="center"/>
    </xf>
    <xf numFmtId="0" fontId="1" fillId="3" borderId="1" xfId="20" applyNumberFormat="1" applyFont="1" applyFill="1" applyAlignment="1">
      <alignment horizontal="center"/>
    </xf>
    <xf numFmtId="0" fontId="1" fillId="0" borderId="0" xfId="15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2" xfId="22" applyNumberFormat="1" applyFont="1" applyFill="1" applyAlignment="1">
      <alignment horizontal="center"/>
    </xf>
    <xf numFmtId="0" fontId="0" fillId="0" borderId="0" xfId="0" applyAlignment="1"/>
    <xf numFmtId="0" fontId="0" fillId="3" borderId="0" xfId="36" applyNumberFormat="1" applyFont="1" applyAlignment="1">
      <alignment horizontal="center"/>
    </xf>
    <xf numFmtId="0" fontId="2" fillId="0" borderId="3" xfId="30" applyNumberFormat="1" applyFont="1" applyAlignment="1">
      <alignment horizontal="center"/>
    </xf>
    <xf numFmtId="0" fontId="1" fillId="2" borderId="2" xfId="22" applyNumberForma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22" applyNumberFormat="1" applyAlignment="1">
      <alignment horizontal="center"/>
    </xf>
    <xf numFmtId="0" fontId="3" fillId="3" borderId="1" xfId="20" applyFill="1" applyAlignment="1">
      <alignment horizontal="center"/>
    </xf>
    <xf numFmtId="0" fontId="1" fillId="0" borderId="2" xfId="22" applyAlignment="1">
      <alignment horizontal="center"/>
    </xf>
    <xf numFmtId="0" fontId="0" fillId="0" borderId="0" xfId="0" applyAlignment="1">
      <alignment horizontal="center"/>
    </xf>
    <xf numFmtId="0" fontId="1" fillId="0" borderId="3" xfId="15" applyBorder="1" applyAlignment="1">
      <alignment horizontal="center"/>
    </xf>
    <xf numFmtId="0" fontId="1" fillId="0" borderId="2" xfId="22" applyFont="1" applyAlignment="1">
      <alignment horizontal="center"/>
    </xf>
    <xf numFmtId="0" fontId="1" fillId="0" borderId="0" xfId="15" applyAlignment="1">
      <alignment horizontal="center"/>
    </xf>
    <xf numFmtId="0" fontId="1" fillId="0" borderId="2" xfId="22" applyAlignment="1">
      <alignment horizontal="center" vertical="center"/>
    </xf>
    <xf numFmtId="0" fontId="0" fillId="0" borderId="3" xfId="3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O40"/>
  <sheetViews>
    <sheetView tabSelected="1" zoomScale="82" zoomScaleNormal="82" workbookViewId="0">
      <selection activeCell="H17" sqref="H17"/>
    </sheetView>
  </sheetViews>
  <sheetFormatPr defaultColWidth="9" defaultRowHeight="13.8"/>
  <cols>
    <col min="1" max="1" width="19.5833333333333" customWidth="1"/>
    <col min="2" max="2" width="11.3333333333333" customWidth="1"/>
    <col min="3" max="3" width="16.0833333333333" customWidth="1"/>
    <col min="4" max="4" width="15.0833333333333" customWidth="1"/>
    <col min="5" max="5" width="15.6666666666667" customWidth="1"/>
    <col min="6" max="6" width="14.1111111111111"/>
    <col min="7" max="8" width="12.8888888888889"/>
    <col min="9" max="9" width="14.1111111111111"/>
    <col min="10" max="10" width="9.41666666666667"/>
    <col min="12" max="12" width="9.41666666666667"/>
  </cols>
  <sheetData>
    <row r="1" ht="17.55" spans="1:6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/>
    </row>
    <row r="2" ht="15.3" spans="1:6">
      <c r="A2" s="20" t="s">
        <v>5</v>
      </c>
      <c r="B2" s="21">
        <v>-12701</v>
      </c>
      <c r="C2" s="21">
        <v>12709</v>
      </c>
      <c r="D2" s="18">
        <v>-12616</v>
      </c>
      <c r="E2" s="21">
        <v>12624</v>
      </c>
      <c r="F2" s="19"/>
    </row>
    <row r="3" ht="15.3" spans="1:15">
      <c r="A3" s="22"/>
      <c r="B3" s="21">
        <v>-12720</v>
      </c>
      <c r="C3" s="21">
        <v>12722</v>
      </c>
      <c r="D3" s="18">
        <v>12691</v>
      </c>
      <c r="E3" s="21">
        <v>-12701</v>
      </c>
      <c r="F3" s="19"/>
      <c r="I3" s="7" t="s">
        <v>6</v>
      </c>
      <c r="J3" s="7"/>
      <c r="K3" s="7"/>
      <c r="L3" s="7"/>
      <c r="M3" s="7"/>
      <c r="N3" s="7"/>
      <c r="O3" s="7"/>
    </row>
    <row r="4" ht="14.55" spans="1:15">
      <c r="A4" s="22"/>
      <c r="B4" s="21"/>
      <c r="C4" s="21"/>
      <c r="D4" s="20"/>
      <c r="E4" s="21"/>
      <c r="F4" s="19"/>
      <c r="I4" s="7"/>
      <c r="J4" s="7"/>
      <c r="K4" s="7"/>
      <c r="L4" s="7"/>
      <c r="M4" s="7"/>
      <c r="N4" s="7"/>
      <c r="O4" s="7"/>
    </row>
    <row r="5" ht="14.55" spans="1:15">
      <c r="A5" s="20" t="s">
        <v>7</v>
      </c>
      <c r="B5" s="18">
        <v>-12710</v>
      </c>
      <c r="C5" s="18">
        <v>12707</v>
      </c>
      <c r="D5" s="23">
        <v>-12616</v>
      </c>
      <c r="E5" s="18">
        <v>12628</v>
      </c>
      <c r="F5" s="19"/>
      <c r="I5" s="7"/>
      <c r="J5" s="7"/>
      <c r="K5" s="7"/>
      <c r="L5" s="7"/>
      <c r="M5" s="7"/>
      <c r="N5" s="7"/>
      <c r="O5" s="7"/>
    </row>
    <row r="6" ht="15.3" spans="1:15">
      <c r="A6" s="22"/>
      <c r="B6" s="18">
        <v>-12726</v>
      </c>
      <c r="C6" s="18">
        <v>12722</v>
      </c>
      <c r="D6" s="18">
        <v>12689</v>
      </c>
      <c r="E6" s="18">
        <v>-12697</v>
      </c>
      <c r="F6" s="19"/>
      <c r="I6" s="7"/>
      <c r="J6" s="7"/>
      <c r="K6" s="7"/>
      <c r="L6" s="7"/>
      <c r="M6" s="7"/>
      <c r="N6" s="7"/>
      <c r="O6" s="7"/>
    </row>
    <row r="7" ht="14.55" spans="1:15">
      <c r="A7" s="22"/>
      <c r="B7" s="18"/>
      <c r="C7" s="18"/>
      <c r="D7" s="18"/>
      <c r="E7" s="18"/>
      <c r="F7" s="19"/>
      <c r="I7" s="7"/>
      <c r="J7" s="7"/>
      <c r="K7" s="7"/>
      <c r="L7" s="7"/>
      <c r="M7" s="7"/>
      <c r="N7" s="7"/>
      <c r="O7" s="7"/>
    </row>
    <row r="8" ht="14.55" spans="1:15">
      <c r="A8" s="20" t="s">
        <v>8</v>
      </c>
      <c r="B8" s="18">
        <v>-12708</v>
      </c>
      <c r="C8" s="18">
        <v>12704</v>
      </c>
      <c r="D8" s="18">
        <v>-12622</v>
      </c>
      <c r="E8" s="18">
        <v>12625</v>
      </c>
      <c r="F8" s="19"/>
      <c r="I8" s="7"/>
      <c r="J8" s="7"/>
      <c r="K8" s="7"/>
      <c r="L8" s="7"/>
      <c r="M8" s="7"/>
      <c r="N8" s="7"/>
      <c r="O8" s="7"/>
    </row>
    <row r="9" ht="15.3" spans="1:15">
      <c r="A9" s="22"/>
      <c r="B9" s="18">
        <v>-12729</v>
      </c>
      <c r="C9" s="18">
        <v>12727</v>
      </c>
      <c r="D9" s="18">
        <v>12695</v>
      </c>
      <c r="E9" s="18">
        <v>-12698</v>
      </c>
      <c r="F9" s="19"/>
      <c r="I9" s="7"/>
      <c r="J9" s="7"/>
      <c r="K9" s="7"/>
      <c r="L9" s="7"/>
      <c r="M9" s="7"/>
      <c r="N9" s="7"/>
      <c r="O9" s="7"/>
    </row>
    <row r="10" ht="14.55" spans="1:15">
      <c r="A10" s="22"/>
      <c r="B10" s="18"/>
      <c r="C10" s="18"/>
      <c r="D10" s="18"/>
      <c r="E10" s="18"/>
      <c r="F10" s="19"/>
      <c r="I10" s="7"/>
      <c r="J10" s="7"/>
      <c r="K10" s="7"/>
      <c r="L10" s="7"/>
      <c r="M10" s="7"/>
      <c r="N10" s="7"/>
      <c r="O10" s="7"/>
    </row>
    <row r="11" ht="14.55" spans="1:15">
      <c r="A11" s="20" t="s">
        <v>9</v>
      </c>
      <c r="B11" s="18">
        <v>-12701</v>
      </c>
      <c r="C11" s="18">
        <v>12712</v>
      </c>
      <c r="D11" s="18">
        <v>-12618</v>
      </c>
      <c r="E11" s="18">
        <v>12622</v>
      </c>
      <c r="F11" s="19"/>
      <c r="I11" s="7"/>
      <c r="J11" s="7"/>
      <c r="K11" s="7"/>
      <c r="L11" s="7"/>
      <c r="M11" s="7"/>
      <c r="N11" s="7"/>
      <c r="O11" s="7"/>
    </row>
    <row r="12" ht="15.3" spans="1:15">
      <c r="A12" s="22"/>
      <c r="B12" s="18">
        <v>-12724</v>
      </c>
      <c r="C12" s="18">
        <v>12718</v>
      </c>
      <c r="D12" s="18">
        <v>12697</v>
      </c>
      <c r="E12" s="18">
        <v>-12697</v>
      </c>
      <c r="F12" s="19"/>
      <c r="I12" s="7"/>
      <c r="J12" s="7"/>
      <c r="K12" s="7"/>
      <c r="L12" s="7"/>
      <c r="M12" s="7"/>
      <c r="N12" s="7"/>
      <c r="O12" s="7"/>
    </row>
    <row r="13" ht="14.55" spans="1:6">
      <c r="A13" s="22"/>
      <c r="B13" s="18"/>
      <c r="C13" s="18"/>
      <c r="D13" s="18"/>
      <c r="E13" s="18"/>
      <c r="F13" s="19"/>
    </row>
    <row r="14" ht="14.55" spans="1:5">
      <c r="A14" s="20" t="s">
        <v>10</v>
      </c>
      <c r="B14" s="18">
        <f t="shared" ref="B14:E14" si="0">(B2+B5+B8+B11)/4</f>
        <v>-12705</v>
      </c>
      <c r="C14" s="18">
        <f t="shared" si="0"/>
        <v>12708</v>
      </c>
      <c r="D14" s="18">
        <f t="shared" si="0"/>
        <v>-12618</v>
      </c>
      <c r="E14" s="18">
        <f t="shared" si="0"/>
        <v>12624.75</v>
      </c>
    </row>
    <row r="15" ht="15.3" spans="1:5">
      <c r="A15" s="19"/>
      <c r="B15" s="18">
        <f t="shared" ref="B15:E15" si="1">(B3+B6+B9+B12)/4</f>
        <v>-12724.75</v>
      </c>
      <c r="C15" s="18">
        <f t="shared" si="1"/>
        <v>12722.25</v>
      </c>
      <c r="D15" s="18">
        <f t="shared" si="1"/>
        <v>12693</v>
      </c>
      <c r="E15" s="18">
        <f t="shared" si="1"/>
        <v>-12698.25</v>
      </c>
    </row>
    <row r="16" ht="14.55" spans="1:9">
      <c r="A16" s="19"/>
      <c r="B16" s="21"/>
      <c r="C16" s="21"/>
      <c r="D16" s="21"/>
      <c r="E16" s="21"/>
      <c r="F16" s="19"/>
      <c r="G16" s="19"/>
      <c r="H16" s="19"/>
      <c r="I16" s="19"/>
    </row>
    <row r="17" ht="14.55" spans="1:10">
      <c r="A17" s="24" t="s">
        <v>11</v>
      </c>
      <c r="B17" s="21">
        <f>ROUND(B14,0)</f>
        <v>-12705</v>
      </c>
      <c r="C17" s="21">
        <f>ROUND(C14,0)</f>
        <v>12708</v>
      </c>
      <c r="D17" s="21">
        <f>ROUND(D14,0)</f>
        <v>-12618</v>
      </c>
      <c r="E17" s="21">
        <f>ROUND(E14,0)</f>
        <v>12625</v>
      </c>
      <c r="F17" s="19"/>
      <c r="G17" s="19"/>
      <c r="H17" s="19"/>
      <c r="I17" s="19"/>
      <c r="J17" s="19"/>
    </row>
    <row r="18" ht="15.3" spans="1:10">
      <c r="A18" s="19"/>
      <c r="B18" s="21">
        <f>ROUND(B15,0)</f>
        <v>-12725</v>
      </c>
      <c r="C18" s="21">
        <f>ROUND(C15,0)</f>
        <v>12722</v>
      </c>
      <c r="D18" s="21">
        <f>ROUND(D15,0)</f>
        <v>12693</v>
      </c>
      <c r="E18" s="21">
        <f>ROUND(E15,0)</f>
        <v>-12698</v>
      </c>
      <c r="F18" s="19"/>
      <c r="G18" s="19"/>
      <c r="H18" s="19"/>
      <c r="I18" s="19"/>
      <c r="J18" s="19"/>
    </row>
    <row r="19" ht="14.55" spans="1:10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ht="16.8" spans="1:10">
      <c r="A20" s="17" t="s">
        <v>12</v>
      </c>
      <c r="B20" s="19"/>
      <c r="C20" s="19"/>
      <c r="D20" s="19"/>
      <c r="E20" s="19"/>
      <c r="F20" s="19"/>
      <c r="G20" s="19"/>
      <c r="H20" s="19"/>
      <c r="I20" s="19"/>
      <c r="J20" s="19"/>
    </row>
    <row r="21" ht="15.3" spans="1:10">
      <c r="A21" s="18" t="s">
        <v>13</v>
      </c>
      <c r="B21" s="18" t="s">
        <v>14</v>
      </c>
      <c r="C21" s="18" t="s">
        <v>15</v>
      </c>
      <c r="D21" s="18" t="s">
        <v>16</v>
      </c>
      <c r="E21" s="18" t="s">
        <v>17</v>
      </c>
      <c r="F21" s="18" t="s">
        <v>18</v>
      </c>
      <c r="G21" s="18" t="s">
        <v>19</v>
      </c>
      <c r="H21" s="18" t="s">
        <v>20</v>
      </c>
      <c r="I21" s="18" t="s">
        <v>21</v>
      </c>
      <c r="J21" s="19"/>
    </row>
    <row r="22" spans="1:10">
      <c r="A22" s="19"/>
      <c r="B22" s="19">
        <f>B2-B14</f>
        <v>4</v>
      </c>
      <c r="C22" s="19">
        <f>C2-C14</f>
        <v>1</v>
      </c>
      <c r="D22" s="19">
        <f>D2-D14</f>
        <v>2</v>
      </c>
      <c r="E22" s="19">
        <f>E2-E14</f>
        <v>-0.75</v>
      </c>
      <c r="F22" s="19">
        <f>B3-B15</f>
        <v>4.75</v>
      </c>
      <c r="G22" s="19">
        <f>C3-C15</f>
        <v>-0.25</v>
      </c>
      <c r="H22" s="19">
        <f>D3-D15</f>
        <v>-2</v>
      </c>
      <c r="I22" s="19">
        <f>E3-E15</f>
        <v>-2.75</v>
      </c>
      <c r="J22" s="19"/>
    </row>
    <row r="23" ht="14.55" spans="1:10">
      <c r="A23" s="19"/>
      <c r="B23" s="19">
        <f>B5-B14</f>
        <v>-5</v>
      </c>
      <c r="C23" s="19">
        <f>C5-C14</f>
        <v>-1</v>
      </c>
      <c r="D23" s="19">
        <f>D5-D14</f>
        <v>2</v>
      </c>
      <c r="E23" s="19">
        <f>E5-E14</f>
        <v>3.25</v>
      </c>
      <c r="F23" s="19">
        <f>B6-B15</f>
        <v>-1.25</v>
      </c>
      <c r="G23" s="19">
        <f>C6-C15</f>
        <v>-0.25</v>
      </c>
      <c r="H23" s="19">
        <f>D6-D15</f>
        <v>-4</v>
      </c>
      <c r="I23" s="19">
        <f>E6-E15</f>
        <v>1.25</v>
      </c>
      <c r="J23" s="19"/>
    </row>
    <row r="24" ht="14.55" spans="1:10">
      <c r="A24" s="19"/>
      <c r="B24" s="19">
        <f>B8-B14</f>
        <v>-3</v>
      </c>
      <c r="C24" s="19">
        <f>C8-C14</f>
        <v>-4</v>
      </c>
      <c r="D24" s="19">
        <f>D8-D14</f>
        <v>-4</v>
      </c>
      <c r="E24" s="19">
        <f>E8-E14</f>
        <v>0.25</v>
      </c>
      <c r="F24" s="19">
        <f>B9-B15</f>
        <v>-4.25</v>
      </c>
      <c r="G24" s="19">
        <f>C9-C15</f>
        <v>4.75</v>
      </c>
      <c r="H24" s="19">
        <f>D9-D15</f>
        <v>2</v>
      </c>
      <c r="I24" s="19">
        <f>E9-E15</f>
        <v>0.25</v>
      </c>
      <c r="J24" s="19"/>
    </row>
    <row r="25" spans="1:10">
      <c r="A25" s="19"/>
      <c r="B25" s="19">
        <f>B11-B14</f>
        <v>4</v>
      </c>
      <c r="C25" s="19">
        <f>C11-C14</f>
        <v>4</v>
      </c>
      <c r="D25" s="19">
        <f>D11-D14</f>
        <v>0</v>
      </c>
      <c r="E25" s="19">
        <f>E11-E14</f>
        <v>-2.75</v>
      </c>
      <c r="F25" s="19">
        <f>B12-B15</f>
        <v>0.75</v>
      </c>
      <c r="G25" s="19">
        <f>C12-C15</f>
        <v>-4.25</v>
      </c>
      <c r="H25" s="19">
        <f>D12-D15</f>
        <v>4</v>
      </c>
      <c r="I25" s="19">
        <f>E12-E15</f>
        <v>1.25</v>
      </c>
      <c r="J25" s="19"/>
    </row>
    <row r="26" ht="14.55" spans="1:10">
      <c r="A26" s="18" t="s">
        <v>22</v>
      </c>
      <c r="B26" s="19">
        <f>B22*B22</f>
        <v>16</v>
      </c>
      <c r="C26" s="19">
        <f>C22*C22</f>
        <v>1</v>
      </c>
      <c r="D26" s="19">
        <f>D22*D22</f>
        <v>4</v>
      </c>
      <c r="E26" s="19">
        <f>E22*E22</f>
        <v>0.5625</v>
      </c>
      <c r="F26" s="19">
        <f>F22*F22</f>
        <v>22.5625</v>
      </c>
      <c r="G26" s="19">
        <f>G22*G22</f>
        <v>0.0625</v>
      </c>
      <c r="H26" s="19">
        <f>H22*H22</f>
        <v>4</v>
      </c>
      <c r="I26" s="19">
        <f>I22*I22</f>
        <v>7.5625</v>
      </c>
      <c r="J26" s="19"/>
    </row>
    <row r="27" spans="1:10">
      <c r="A27" s="19"/>
      <c r="B27" s="19">
        <f>B23*B23</f>
        <v>25</v>
      </c>
      <c r="C27" s="19">
        <f>C23*C23</f>
        <v>1</v>
      </c>
      <c r="D27" s="19">
        <f>D23*D23</f>
        <v>4</v>
      </c>
      <c r="E27" s="19">
        <f>E23*E23</f>
        <v>10.5625</v>
      </c>
      <c r="F27" s="19">
        <f>F23*F23</f>
        <v>1.5625</v>
      </c>
      <c r="G27" s="19">
        <f>G23*G23</f>
        <v>0.0625</v>
      </c>
      <c r="H27" s="19">
        <f>H23*H23</f>
        <v>16</v>
      </c>
      <c r="I27" s="19">
        <f>I23*I23</f>
        <v>1.5625</v>
      </c>
      <c r="J27" s="19"/>
    </row>
    <row r="28" spans="1:10">
      <c r="A28" s="19"/>
      <c r="B28" s="19">
        <f>B24*B24</f>
        <v>9</v>
      </c>
      <c r="C28" s="19">
        <f>C24*C24</f>
        <v>16</v>
      </c>
      <c r="D28" s="19">
        <f>D24*D24</f>
        <v>16</v>
      </c>
      <c r="E28" s="19">
        <f>E24*E24</f>
        <v>0.0625</v>
      </c>
      <c r="F28" s="19">
        <f>F24*F24</f>
        <v>18.0625</v>
      </c>
      <c r="G28" s="19">
        <f>G24*G24</f>
        <v>22.5625</v>
      </c>
      <c r="H28" s="19">
        <f>H24*H24</f>
        <v>4</v>
      </c>
      <c r="I28" s="19">
        <f>I24*I24</f>
        <v>0.0625</v>
      </c>
      <c r="J28" s="19"/>
    </row>
    <row r="29" spans="1:10">
      <c r="A29" s="19"/>
      <c r="B29" s="19">
        <f>B25*B25</f>
        <v>16</v>
      </c>
      <c r="C29" s="19">
        <f>C25*C25</f>
        <v>16</v>
      </c>
      <c r="D29" s="19">
        <f>D25*D25</f>
        <v>0</v>
      </c>
      <c r="E29" s="19">
        <f>E25*E25</f>
        <v>7.5625</v>
      </c>
      <c r="F29" s="19">
        <f>F25*F25</f>
        <v>0.5625</v>
      </c>
      <c r="G29" s="19">
        <f>G25*G25</f>
        <v>18.0625</v>
      </c>
      <c r="H29" s="19">
        <f>H25*H25</f>
        <v>16</v>
      </c>
      <c r="I29" s="19">
        <f>I25*I25</f>
        <v>1.5625</v>
      </c>
      <c r="J29" s="19"/>
    </row>
    <row r="30" ht="14.55" spans="1:10">
      <c r="A30" s="18" t="s">
        <v>23</v>
      </c>
      <c r="B30" s="19">
        <f>(B26+B27+B28+B29)/3</f>
        <v>22</v>
      </c>
      <c r="C30" s="19">
        <f>(C26+C27+C28+C29)/3</f>
        <v>11.3333333333333</v>
      </c>
      <c r="D30" s="19">
        <f>(D26+D27+D28+D29)/3</f>
        <v>8</v>
      </c>
      <c r="E30" s="19">
        <f>(E26+E27+E28+E29)/3</f>
        <v>6.25</v>
      </c>
      <c r="F30" s="19">
        <f>(F26+F27+F28+F29)/3</f>
        <v>14.25</v>
      </c>
      <c r="G30" s="19">
        <f>(G26+G27+G28+G29)/3</f>
        <v>13.5833333333333</v>
      </c>
      <c r="H30" s="19">
        <f>(H26+H27+H28+H29)/3</f>
        <v>13.3333333333333</v>
      </c>
      <c r="I30" s="19">
        <f>(I26+I27+I28+I29)/3</f>
        <v>3.58333333333333</v>
      </c>
      <c r="J30" s="19"/>
    </row>
    <row r="31" ht="14.55" spans="1:10">
      <c r="A31" s="18" t="s">
        <v>24</v>
      </c>
      <c r="B31" s="19">
        <f>SQRT(B30)</f>
        <v>4.69041575982343</v>
      </c>
      <c r="C31" s="19">
        <f>SQRT(C30)</f>
        <v>3.36650164612069</v>
      </c>
      <c r="D31" s="19">
        <f>SQRT(D30)</f>
        <v>2.82842712474619</v>
      </c>
      <c r="E31" s="19">
        <f>SQRT(E30)</f>
        <v>2.5</v>
      </c>
      <c r="F31" s="19">
        <f>SQRT(F30)</f>
        <v>3.77491721763537</v>
      </c>
      <c r="G31" s="19">
        <f>SQRT(G30)</f>
        <v>3.685557397916</v>
      </c>
      <c r="H31" s="19">
        <f>SQRT(H30)</f>
        <v>3.65148371670111</v>
      </c>
      <c r="I31" s="19">
        <f>SQRT(I30)</f>
        <v>1.89296944860009</v>
      </c>
      <c r="J31" s="19"/>
    </row>
    <row r="32" ht="14.55" spans="1:10">
      <c r="A32" s="18" t="s">
        <v>25</v>
      </c>
      <c r="B32" s="19">
        <f>B31/2</f>
        <v>2.34520787991171</v>
      </c>
      <c r="C32" s="19">
        <f>C31/2</f>
        <v>1.68325082306035</v>
      </c>
      <c r="D32" s="19">
        <f>D31/2</f>
        <v>1.4142135623731</v>
      </c>
      <c r="E32" s="19">
        <f>E31/2</f>
        <v>1.25</v>
      </c>
      <c r="F32" s="19">
        <f>F31/2</f>
        <v>1.88745860881769</v>
      </c>
      <c r="G32" s="19">
        <f>G31/2</f>
        <v>1.842778698958</v>
      </c>
      <c r="H32" s="19">
        <f>H31/2</f>
        <v>1.82574185835055</v>
      </c>
      <c r="I32" s="19">
        <f>I31/2</f>
        <v>0.946484724300046</v>
      </c>
      <c r="J32" s="19"/>
    </row>
    <row r="33" ht="15.3" spans="1:10">
      <c r="A33" s="18" t="s">
        <v>26</v>
      </c>
      <c r="B33" s="19">
        <f>3*B32</f>
        <v>7.03562363973514</v>
      </c>
      <c r="C33" s="19">
        <f>3*C32</f>
        <v>5.04975246918104</v>
      </c>
      <c r="D33" s="19">
        <f>3*D32</f>
        <v>4.24264068711929</v>
      </c>
      <c r="E33" s="19">
        <f>3*E32</f>
        <v>3.75</v>
      </c>
      <c r="F33" s="19">
        <f>3*F32</f>
        <v>5.66237582645306</v>
      </c>
      <c r="G33" s="19">
        <f>3*G32</f>
        <v>5.528336096874</v>
      </c>
      <c r="H33" s="19">
        <f>3*H32</f>
        <v>5.47722557505166</v>
      </c>
      <c r="I33" s="19">
        <f>3*I32</f>
        <v>2.83945417290014</v>
      </c>
      <c r="J33" s="19"/>
    </row>
    <row r="34" ht="15.3" spans="1:10">
      <c r="A34" s="18" t="s">
        <v>27</v>
      </c>
      <c r="B34" s="19">
        <f>B14+B33</f>
        <v>-12697.9643763603</v>
      </c>
      <c r="C34" s="19">
        <f>C14+C33</f>
        <v>12713.0497524692</v>
      </c>
      <c r="D34" s="19">
        <f>D14+D33</f>
        <v>-12613.7573593129</v>
      </c>
      <c r="E34" s="19">
        <f>E14+E33</f>
        <v>12628.5</v>
      </c>
      <c r="F34" s="19">
        <f>B15+F33</f>
        <v>-12719.0876241735</v>
      </c>
      <c r="G34" s="19">
        <f>C15+G33</f>
        <v>12727.7783360969</v>
      </c>
      <c r="H34" s="19">
        <f>D15+H33</f>
        <v>12698.4772255751</v>
      </c>
      <c r="I34" s="19">
        <f>E15+I33</f>
        <v>-12695.4105458271</v>
      </c>
      <c r="J34" s="19"/>
    </row>
    <row r="35" ht="15.3" spans="1:10">
      <c r="A35" s="18" t="s">
        <v>28</v>
      </c>
      <c r="B35" s="19">
        <f>B14-B33</f>
        <v>-12712.0356236397</v>
      </c>
      <c r="C35" s="19">
        <f>C14-C33</f>
        <v>12702.9502475308</v>
      </c>
      <c r="D35" s="19">
        <f>D14-D33</f>
        <v>-12622.2426406871</v>
      </c>
      <c r="E35" s="19">
        <f>E14-E33</f>
        <v>12621</v>
      </c>
      <c r="F35" s="19">
        <f>B15-F33</f>
        <v>-12730.4123758265</v>
      </c>
      <c r="G35" s="19">
        <f>C15-G33</f>
        <v>12716.7216639031</v>
      </c>
      <c r="H35" s="19">
        <f>D15-H33</f>
        <v>12687.5227744249</v>
      </c>
      <c r="I35" s="19">
        <f>E15-I33</f>
        <v>-12701.0894541729</v>
      </c>
      <c r="J35" s="19"/>
    </row>
    <row r="36" ht="14.55" spans="1:10">
      <c r="A36" s="22"/>
      <c r="B36" s="19"/>
      <c r="C36" s="19"/>
      <c r="D36" s="19"/>
      <c r="E36" s="19"/>
      <c r="F36" s="19"/>
      <c r="G36" s="19"/>
      <c r="H36" s="19"/>
      <c r="I36" s="19"/>
      <c r="J36" s="19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9">
      <c r="A38" s="19"/>
      <c r="B38" s="19"/>
      <c r="C38" s="19"/>
      <c r="D38" s="19"/>
      <c r="E38" s="19"/>
      <c r="F38" s="19"/>
      <c r="G38" s="19"/>
      <c r="H38" s="19"/>
      <c r="I38" s="19"/>
    </row>
    <row r="39" spans="1:9">
      <c r="A39" s="19"/>
      <c r="B39" s="19"/>
      <c r="C39" s="19"/>
      <c r="D39" s="19"/>
      <c r="E39" s="19"/>
      <c r="F39" s="19"/>
      <c r="G39" s="19"/>
      <c r="H39" s="19"/>
      <c r="I39" s="19"/>
    </row>
    <row r="40" spans="1:9">
      <c r="A40" s="19"/>
      <c r="B40" s="19"/>
      <c r="C40" s="19"/>
      <c r="D40" s="19"/>
      <c r="E40" s="19"/>
      <c r="F40" s="19"/>
      <c r="G40" s="19"/>
      <c r="H40" s="19"/>
      <c r="I40" s="19"/>
    </row>
  </sheetData>
  <mergeCells count="1">
    <mergeCell ref="I3:O12"/>
  </mergeCells>
  <pageMargins left="0.7" right="0.7" top="0.75" bottom="0.75" header="0.3" footer="0.3"/>
  <pageSetup paperSize="9" orientation="portrait"/>
  <headerFooter/>
  <ignoredErrors>
    <ignoredError sqref="F34:F35 F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30" sqref="H30"/>
    </sheetView>
  </sheetViews>
  <sheetFormatPr defaultColWidth="8.88888888888889" defaultRowHeight="13.8"/>
  <cols>
    <col min="1" max="5" width="15.5555555555556" style="1" customWidth="1"/>
  </cols>
  <sheetData>
    <row r="1" ht="14.55" spans="1: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2" ht="14.55" spans="1:5">
      <c r="A2" s="3" t="s">
        <v>34</v>
      </c>
      <c r="B2" s="3"/>
      <c r="C2" s="3"/>
      <c r="D2" s="3"/>
      <c r="E2" s="3"/>
    </row>
    <row r="3" ht="14.55" spans="1:5">
      <c r="A3" s="4" t="s">
        <v>35</v>
      </c>
      <c r="B3" s="4">
        <v>-12705</v>
      </c>
      <c r="C3" s="4">
        <v>12708</v>
      </c>
      <c r="D3" s="4">
        <v>-12705</v>
      </c>
      <c r="E3" s="4">
        <v>12708</v>
      </c>
    </row>
    <row r="4" ht="14.55" spans="1:5">
      <c r="A4" s="4" t="s">
        <v>36</v>
      </c>
      <c r="B4" s="4">
        <v>-12725</v>
      </c>
      <c r="C4" s="4">
        <v>12722</v>
      </c>
      <c r="D4" s="4">
        <v>-12725</v>
      </c>
      <c r="E4" s="4">
        <v>12722</v>
      </c>
    </row>
    <row r="5" ht="14.55" spans="1:5">
      <c r="A5" s="4" t="s">
        <v>37</v>
      </c>
      <c r="B5" s="4">
        <v>-72</v>
      </c>
      <c r="C5" s="4">
        <v>72</v>
      </c>
      <c r="D5" s="4">
        <v>-72</v>
      </c>
      <c r="E5" s="4">
        <v>72</v>
      </c>
    </row>
    <row r="6" spans="1:5">
      <c r="A6" s="3" t="s">
        <v>38</v>
      </c>
      <c r="B6" s="3"/>
      <c r="C6" s="3"/>
      <c r="D6" s="3"/>
      <c r="E6" s="3"/>
    </row>
    <row r="7" ht="14.55" spans="1:5">
      <c r="A7" s="4" t="s">
        <v>35</v>
      </c>
      <c r="B7" s="4">
        <v>-12618</v>
      </c>
      <c r="C7" s="4">
        <v>12625</v>
      </c>
      <c r="D7" s="4">
        <v>12625</v>
      </c>
      <c r="E7" s="4">
        <v>-12618</v>
      </c>
    </row>
    <row r="8" ht="14.55" spans="1:5">
      <c r="A8" s="4" t="s">
        <v>36</v>
      </c>
      <c r="B8" s="4">
        <v>12693</v>
      </c>
      <c r="C8" s="4">
        <v>-12698</v>
      </c>
      <c r="D8" s="4">
        <v>-12698</v>
      </c>
      <c r="E8" s="4">
        <v>12693</v>
      </c>
    </row>
    <row r="9" spans="1:5">
      <c r="A9" s="3"/>
      <c r="B9" s="3"/>
      <c r="C9" s="3"/>
      <c r="D9" s="3"/>
      <c r="E9" s="3"/>
    </row>
    <row r="10" ht="14.55" spans="1:5">
      <c r="A10" s="5" t="s">
        <v>39</v>
      </c>
      <c r="B10" s="3"/>
      <c r="C10" s="3"/>
      <c r="D10" s="3"/>
      <c r="E10" s="3"/>
    </row>
    <row r="11" ht="15.3" spans="1:12">
      <c r="A11" s="6" t="s">
        <v>40</v>
      </c>
      <c r="B11" s="4">
        <f>B3*B4+B7*B8</f>
        <v>1510851</v>
      </c>
      <c r="C11" s="4">
        <f>C3*C4+C7*C8</f>
        <v>1358926</v>
      </c>
      <c r="D11" s="4">
        <f>D3*D4+D7*D8</f>
        <v>1358875</v>
      </c>
      <c r="E11" s="4">
        <f>E3*E4+E7*E8</f>
        <v>1510902</v>
      </c>
      <c r="G11" s="7" t="s">
        <v>41</v>
      </c>
      <c r="H11" s="8"/>
      <c r="I11" s="8"/>
      <c r="J11" s="8"/>
      <c r="K11" s="8"/>
      <c r="L11" s="8"/>
    </row>
    <row r="12" ht="14.55" spans="1:12">
      <c r="A12" s="6" t="s">
        <v>42</v>
      </c>
      <c r="B12" s="4">
        <f>B4*B7-B3*B8</f>
        <v>321828615</v>
      </c>
      <c r="C12" s="4">
        <f>C4*C7-C3*C8</f>
        <v>321981434</v>
      </c>
      <c r="D12" s="4">
        <f>D4*D7-D3*D8</f>
        <v>-321981215</v>
      </c>
      <c r="E12" s="4">
        <f>E4*E7-E3*E8</f>
        <v>-321828840</v>
      </c>
      <c r="G12" s="8"/>
      <c r="H12" s="8"/>
      <c r="I12" s="8"/>
      <c r="J12" s="8"/>
      <c r="K12" s="8"/>
      <c r="L12" s="8"/>
    </row>
    <row r="13" ht="14.55" spans="1:12">
      <c r="A13" s="6" t="s">
        <v>43</v>
      </c>
      <c r="B13" s="4">
        <f>B11/B12</f>
        <v>0.00469458254978352</v>
      </c>
      <c r="C13" s="4">
        <f>C11/C12</f>
        <v>0.00422051042856092</v>
      </c>
      <c r="D13" s="4">
        <f>-D11/D12</f>
        <v>0.00422035490486611</v>
      </c>
      <c r="E13" s="4">
        <f>-E11/E12</f>
        <v>0.00469473773699088</v>
      </c>
      <c r="G13" s="8"/>
      <c r="H13" s="8"/>
      <c r="I13" s="8"/>
      <c r="J13" s="8"/>
      <c r="K13" s="8"/>
      <c r="L13" s="8"/>
    </row>
    <row r="14" ht="14.55" spans="1:12">
      <c r="A14" s="6" t="s">
        <v>44</v>
      </c>
      <c r="B14" s="4">
        <f>ATAN(B13)</f>
        <v>0.00469454806210649</v>
      </c>
      <c r="C14" s="4">
        <f>ATAN(C13)</f>
        <v>0.00422048536925506</v>
      </c>
      <c r="D14" s="4">
        <f>ATAN(D13)</f>
        <v>0.0042203298483304</v>
      </c>
      <c r="E14" s="4">
        <f>ATAN(E13)</f>
        <v>0.00469470324589362</v>
      </c>
      <c r="G14" s="8"/>
      <c r="H14" s="8"/>
      <c r="I14" s="8"/>
      <c r="J14" s="8"/>
      <c r="K14" s="8"/>
      <c r="L14" s="8"/>
    </row>
    <row r="15" ht="14.55" spans="1:12">
      <c r="A15" s="6" t="s">
        <v>45</v>
      </c>
      <c r="B15" s="4">
        <f>B14/3.1415926*180</f>
        <v>0.268977795268288</v>
      </c>
      <c r="C15" s="4">
        <f>C14/3.1415926*180</f>
        <v>0.241816003279964</v>
      </c>
      <c r="D15" s="4">
        <f>D14/3.1415926*180</f>
        <v>0.241807092587203</v>
      </c>
      <c r="E15" s="4">
        <f>E14/3.1415926*180</f>
        <v>0.268986686644491</v>
      </c>
      <c r="G15" s="8"/>
      <c r="H15" s="8"/>
      <c r="I15" s="8"/>
      <c r="J15" s="8"/>
      <c r="K15" s="8"/>
      <c r="L15" s="8"/>
    </row>
    <row r="16" ht="14.55" spans="1:12">
      <c r="A16" s="6" t="s">
        <v>46</v>
      </c>
      <c r="B16" s="4">
        <f>-(B3*B8)/(B7*B4)</f>
        <v>1.00436283838132</v>
      </c>
      <c r="C16" s="4">
        <f>-(C3*C8)/(C7*C4)</f>
        <v>1.00467535928251</v>
      </c>
      <c r="D16" s="4">
        <f>-(D3*D8)/(D7*D4)</f>
        <v>1.00420138108113</v>
      </c>
      <c r="E16" s="4">
        <f>-(E3*E8)/(E7*E4)</f>
        <v>1.00483689278976</v>
      </c>
      <c r="G16" s="8"/>
      <c r="H16" s="8"/>
      <c r="I16" s="8"/>
      <c r="J16" s="8"/>
      <c r="K16" s="8"/>
      <c r="L16" s="8"/>
    </row>
    <row r="17" ht="14.55" spans="1:12">
      <c r="A17" s="6" t="s">
        <v>47</v>
      </c>
      <c r="B17" s="4">
        <f>SQRT((B16+1)*(B16+1)*B13*B13+4*B16)</f>
        <v>2.00438017725637</v>
      </c>
      <c r="C17" s="4">
        <f>SQRT((C16+1)*(C16+1)*C13*C13+4*C16)</f>
        <v>2.00468776159175</v>
      </c>
      <c r="D17" s="4">
        <f>SQRT((D16+1)*(D16+1)*D13*D13+4*D16)</f>
        <v>2.00421482619775</v>
      </c>
      <c r="E17" s="4">
        <f>SQRT((E16+1)*(E16+1)*E13*E13+4*E16)</f>
        <v>2.00485315181829</v>
      </c>
      <c r="G17" s="8"/>
      <c r="H17" s="8"/>
      <c r="I17" s="8"/>
      <c r="J17" s="8"/>
      <c r="K17" s="8"/>
      <c r="L17" s="8"/>
    </row>
    <row r="18" ht="14.55" spans="1:12">
      <c r="A18" s="6" t="s">
        <v>48</v>
      </c>
      <c r="B18" s="4">
        <f>(-(1+B16)*B13+B17)/2</f>
        <v>0.997485265225933</v>
      </c>
      <c r="C18" s="4">
        <f>(-(1+C16)*C13+C17)/2</f>
        <v>0.998113504166012</v>
      </c>
      <c r="D18" s="4">
        <f>(-(1+D16)*D13+D17)/2</f>
        <v>0.997878192534381</v>
      </c>
      <c r="E18" s="4">
        <f>(-(1+E16)*E13+E17)/2</f>
        <v>0.997720484200597</v>
      </c>
      <c r="G18" s="8"/>
      <c r="H18" s="8"/>
      <c r="I18" s="8"/>
      <c r="J18" s="8"/>
      <c r="K18" s="8"/>
      <c r="L18" s="8"/>
    </row>
    <row r="19" ht="14.55" spans="1:12">
      <c r="A19" s="6" t="s">
        <v>49</v>
      </c>
      <c r="B19" s="4">
        <f>(-(1+B16)*B13-B17)/2</f>
        <v>-1.00689491203043</v>
      </c>
      <c r="C19" s="4">
        <f>(-(1+C16)*C13-C17)/2</f>
        <v>-1.00657425742574</v>
      </c>
      <c r="D19" s="4">
        <f>(-(1+D16)*D13-D17)/2</f>
        <v>-1.00633663366337</v>
      </c>
      <c r="E19" s="4">
        <f>(-(1+E16)*E13-E17)/2</f>
        <v>-1.00713266761769</v>
      </c>
      <c r="G19" s="8"/>
      <c r="H19" s="8"/>
      <c r="I19" s="8"/>
      <c r="J19" s="8"/>
      <c r="K19" s="8"/>
      <c r="L19" s="8"/>
    </row>
    <row r="20" ht="14.55" spans="1:12">
      <c r="A20" s="6" t="s">
        <v>50</v>
      </c>
      <c r="B20" s="4">
        <f>ATAN(B18)</f>
        <v>0.784139213712429</v>
      </c>
      <c r="C20" s="4">
        <f>ATAN(C18)</f>
        <v>0.78445402520434</v>
      </c>
      <c r="D20" s="4">
        <f>ATAN(D18)</f>
        <v>0.784336133351866</v>
      </c>
      <c r="E20" s="4">
        <f>ATAN(E18)</f>
        <v>0.784257105462612</v>
      </c>
      <c r="G20" s="8"/>
      <c r="H20" s="8"/>
      <c r="I20" s="8"/>
      <c r="J20" s="8"/>
      <c r="K20" s="8"/>
      <c r="L20" s="8"/>
    </row>
    <row r="21" ht="14.55" spans="1:12">
      <c r="A21" s="6" t="s">
        <v>51</v>
      </c>
      <c r="B21" s="4">
        <f>ATAN(B19)</f>
        <v>-0.788833761774536</v>
      </c>
      <c r="C21" s="4">
        <f>ATAN(C19)</f>
        <v>-0.788674510573595</v>
      </c>
      <c r="D21" s="4">
        <f>ATAN(D19)</f>
        <v>-0.788556463200197</v>
      </c>
      <c r="E21" s="4">
        <f>ATAN(E19)</f>
        <v>-0.788951808708505</v>
      </c>
      <c r="G21" s="8"/>
      <c r="H21" s="8"/>
      <c r="I21" s="8"/>
      <c r="J21" s="8"/>
      <c r="K21" s="8"/>
      <c r="L21" s="8"/>
    </row>
    <row r="22" ht="14.55" spans="1:12">
      <c r="A22" s="6" t="s">
        <v>52</v>
      </c>
      <c r="B22" s="4">
        <f>(B3*COS(B20)+B7*SIN(B20))/(B4*SIN(B20+B14)-B8*COS(B20+B14))</f>
        <v>0.99626758126767</v>
      </c>
      <c r="C22" s="4">
        <f>(C3*COS(C20)+C7*SIN(C20))/(C4*SIN(C20+C14)-C8*COS(C20+C14))</f>
        <v>0.996582402737627</v>
      </c>
      <c r="D22" s="4">
        <f>(D3*COS(D20)+D7*SIN(D20))/(D4*SIN(D20+D14)-D8*COS(D20+D14))</f>
        <v>0.996346302445565</v>
      </c>
      <c r="E22" s="4">
        <f>(E3*COS(E20)+E7*SIN(E20))/(E4*SIN(E20+E14)-E8*COS(E20+E14))</f>
        <v>0.996503774413225</v>
      </c>
      <c r="G22" s="8"/>
      <c r="H22" s="8"/>
      <c r="I22" s="8"/>
      <c r="J22" s="8"/>
      <c r="K22" s="8"/>
      <c r="L22" s="8"/>
    </row>
    <row r="23" ht="14.55" spans="1:12">
      <c r="A23" s="6" t="s">
        <v>53</v>
      </c>
      <c r="B23" s="4" t="e">
        <f>(B3*COS(B21)+B7*SIN(+B21))/(B4*SIN(B14+B21)-B8*COS(B14+B21))</f>
        <v>#DIV/0!</v>
      </c>
      <c r="C23" s="4" t="e">
        <f>(C3*COS(C21)+C7*SIN(+C21))/(C4*SIN(C14+C21)-C8*COS(C14+C21))</f>
        <v>#DIV/0!</v>
      </c>
      <c r="D23" s="4">
        <f>(D3*COS(D21)+D7*SIN(+D21))/(D4*SIN(D14+D21)-D8*COS(D14+D21))</f>
        <v>-0.99632867321959</v>
      </c>
      <c r="E23" s="4">
        <f>(E3*COS(E21)+E7*SIN(+E21))/(E4*SIN(E14+E21)-E8*COS(E14+E21))</f>
        <v>-0.996481200894845</v>
      </c>
      <c r="G23" s="8"/>
      <c r="H23" s="8"/>
      <c r="I23" s="8"/>
      <c r="J23" s="8"/>
      <c r="K23" s="8"/>
      <c r="L23" s="8"/>
    </row>
    <row r="24" ht="14.55" spans="1:12">
      <c r="A24" s="6" t="s">
        <v>54</v>
      </c>
      <c r="B24" s="9">
        <f>B5/(B3*SIN(B20)+B22*B4*COS(B14+B20))</f>
        <v>0.00402100452548812</v>
      </c>
      <c r="C24" s="9">
        <f>C5/(C3*SIN(C20)+C22*C4*COS(C14+C20))</f>
        <v>0.00401941092047855</v>
      </c>
      <c r="D24" s="4">
        <f>D5/(D3*SIN(D20)+D22*D4*COS(D14+D20))</f>
        <v>0.00401988849009476</v>
      </c>
      <c r="E24" s="4">
        <f>E5/(E3*SIN(E20)+E22*E4*COS(E14+E20))</f>
        <v>0.0040205265603571</v>
      </c>
      <c r="G24" s="10"/>
      <c r="H24" s="10"/>
      <c r="I24" s="10"/>
      <c r="J24" s="10"/>
      <c r="K24" s="10"/>
      <c r="L24" s="10"/>
    </row>
    <row r="25" ht="14.55" spans="1:5">
      <c r="A25" s="6" t="s">
        <v>55</v>
      </c>
      <c r="B25" s="4">
        <f>B22*B24</f>
        <v>0.0040059964528744</v>
      </c>
      <c r="C25" s="4">
        <f>C22*C24</f>
        <v>0.00400567419272037</v>
      </c>
      <c r="D25" s="9">
        <f>D22*D24</f>
        <v>0.00400520103334939</v>
      </c>
      <c r="E25" s="9">
        <f>E22*E24</f>
        <v>0.00400646989252447</v>
      </c>
    </row>
    <row r="26" ht="14.55" spans="1:5">
      <c r="A26" s="6" t="s">
        <v>56</v>
      </c>
      <c r="B26" s="4" t="e">
        <f>B5/(B3*SIN(B21)+B23*B4*COS(B14+B21))</f>
        <v>#DIV/0!</v>
      </c>
      <c r="C26" s="4" t="e">
        <f>C5/(C3*SIN(C21)+C23*C4*COS(C14+C21))</f>
        <v>#DIV/0!</v>
      </c>
      <c r="D26" s="4">
        <f>D5/(D3*SIN(D21)+D23*D4*COS(D14+D21))</f>
        <v>-0.00400299431101706</v>
      </c>
      <c r="E26" s="4">
        <f>E5/(E3*SIN(E21)+E23*E4*COS(E14+E21))</f>
        <v>-0.00400174082041333</v>
      </c>
    </row>
    <row r="27" ht="14.55" spans="1:5">
      <c r="A27" s="6" t="s">
        <v>57</v>
      </c>
      <c r="B27" s="4" t="e">
        <f>B23*B26</f>
        <v>#DIV/0!</v>
      </c>
      <c r="C27" s="4" t="e">
        <f>C23*C26</f>
        <v>#DIV/0!</v>
      </c>
      <c r="D27" s="4">
        <f>D23*D26</f>
        <v>0.00398829801080119</v>
      </c>
      <c r="E27" s="4">
        <f>E23*E26</f>
        <v>0.0039876594983954</v>
      </c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11" t="s">
        <v>58</v>
      </c>
      <c r="B30" s="3"/>
      <c r="C30" s="3"/>
      <c r="D30" s="3"/>
      <c r="E30" s="3"/>
    </row>
    <row r="31" spans="1:5">
      <c r="A31" s="3" t="s">
        <v>59</v>
      </c>
      <c r="B31" s="3"/>
      <c r="C31" s="3"/>
      <c r="D31" s="3" t="s">
        <v>60</v>
      </c>
      <c r="E31" s="3"/>
    </row>
    <row r="32" ht="14.55" spans="1:5">
      <c r="A32" s="12" t="s">
        <v>61</v>
      </c>
      <c r="B32" s="3"/>
      <c r="C32" s="3"/>
      <c r="D32" s="12" t="s">
        <v>61</v>
      </c>
      <c r="E32" s="3"/>
    </row>
    <row r="33" ht="15.3" spans="1:5">
      <c r="A33" s="12" t="s">
        <v>62</v>
      </c>
      <c r="B33" s="3"/>
      <c r="C33" s="3"/>
      <c r="D33" s="12" t="s">
        <v>62</v>
      </c>
      <c r="E33" s="3"/>
    </row>
    <row r="34" ht="15.3" spans="1:5">
      <c r="A34" s="12" t="s">
        <v>63</v>
      </c>
      <c r="B34" s="3">
        <f>AVERAGE(AVERAGE(B20:E20))</f>
        <v>0.784296619432812</v>
      </c>
      <c r="C34" s="3"/>
      <c r="D34" s="12" t="s">
        <v>64</v>
      </c>
      <c r="E34" s="3">
        <f>AVERAGE(B21:E21)</f>
        <v>-0.788754136064208</v>
      </c>
    </row>
    <row r="35" ht="15.3" spans="1:5">
      <c r="A35" s="12" t="s">
        <v>65</v>
      </c>
      <c r="B35" s="3">
        <f>AVERAGE(AVERAGE(B14:E14))</f>
        <v>0.00445751663139639</v>
      </c>
      <c r="C35" s="3"/>
      <c r="D35" s="12" t="s">
        <v>65</v>
      </c>
      <c r="E35" s="3">
        <f>AVERAGE(AVERAGE(B14:E14))</f>
        <v>0.00445751663139639</v>
      </c>
    </row>
    <row r="36" ht="14.55"/>
    <row r="38" ht="14.55" spans="1:6">
      <c r="A38" s="13" t="s">
        <v>66</v>
      </c>
      <c r="B38" s="14" t="s">
        <v>67</v>
      </c>
      <c r="C38" s="14" t="s">
        <v>68</v>
      </c>
      <c r="D38" s="14" t="s">
        <v>69</v>
      </c>
      <c r="E38" s="14" t="s">
        <v>70</v>
      </c>
      <c r="F38" s="15"/>
    </row>
    <row r="39" ht="14.55" spans="1:6">
      <c r="A39" s="16" t="s">
        <v>71</v>
      </c>
      <c r="B39" s="14">
        <f>B34+B35</f>
        <v>0.788754136064208</v>
      </c>
      <c r="C39" s="14">
        <f t="shared" ref="C39:C43" si="0">B39</f>
        <v>0.788754136064208</v>
      </c>
      <c r="D39" s="14">
        <f t="shared" ref="D39:D43" si="1">C39</f>
        <v>0.788754136064208</v>
      </c>
      <c r="E39" s="14">
        <f t="shared" ref="E39:E43" si="2">D39</f>
        <v>0.788754136064208</v>
      </c>
      <c r="F39" s="15"/>
    </row>
    <row r="40" ht="14.55" spans="1:6">
      <c r="A40" s="16" t="s">
        <v>72</v>
      </c>
      <c r="B40" s="14">
        <f>COS(B34)</f>
        <v>0.707885261234871</v>
      </c>
      <c r="C40" s="14">
        <f t="shared" si="0"/>
        <v>0.707885261234871</v>
      </c>
      <c r="D40" s="14">
        <f t="shared" si="1"/>
        <v>0.707885261234871</v>
      </c>
      <c r="E40" s="14">
        <f t="shared" si="2"/>
        <v>0.707885261234871</v>
      </c>
      <c r="F40" s="15"/>
    </row>
    <row r="41" ht="14.55" spans="1:6">
      <c r="A41" s="16" t="s">
        <v>73</v>
      </c>
      <c r="B41" s="14">
        <f>SIN((B34))</f>
        <v>0.706327443135574</v>
      </c>
      <c r="C41" s="14">
        <f t="shared" si="0"/>
        <v>0.706327443135574</v>
      </c>
      <c r="D41" s="14">
        <f t="shared" si="1"/>
        <v>0.706327443135574</v>
      </c>
      <c r="E41" s="14">
        <f t="shared" si="2"/>
        <v>0.706327443135574</v>
      </c>
      <c r="F41" s="15"/>
    </row>
    <row r="42" ht="14.55" spans="1:6">
      <c r="A42" s="16" t="s">
        <v>74</v>
      </c>
      <c r="B42" s="14">
        <f>COS(B39)</f>
        <v>0.7047297727009</v>
      </c>
      <c r="C42" s="14">
        <f t="shared" si="0"/>
        <v>0.7047297727009</v>
      </c>
      <c r="D42" s="14">
        <f t="shared" si="1"/>
        <v>0.7047297727009</v>
      </c>
      <c r="E42" s="14">
        <f t="shared" si="2"/>
        <v>0.7047297727009</v>
      </c>
      <c r="F42" s="15"/>
    </row>
    <row r="43" ht="14.55" spans="1:6">
      <c r="A43" s="16" t="s">
        <v>75</v>
      </c>
      <c r="B43" s="14">
        <f>SIN(B39)</f>
        <v>0.709475825852395</v>
      </c>
      <c r="C43" s="14">
        <f t="shared" si="0"/>
        <v>0.709475825852395</v>
      </c>
      <c r="D43" s="14">
        <f t="shared" si="1"/>
        <v>0.709475825852395</v>
      </c>
      <c r="E43" s="14">
        <f t="shared" si="2"/>
        <v>0.709475825852395</v>
      </c>
      <c r="F43" s="15"/>
    </row>
    <row r="44" ht="14.55" spans="1:6">
      <c r="A44" s="16" t="s">
        <v>76</v>
      </c>
      <c r="B44" s="14">
        <f>B40*B24*B3-B43*D25*B4</f>
        <v>-0.00436212343763742</v>
      </c>
      <c r="C44" s="14">
        <f>C40*C24*C3-C43*E25*C4</f>
        <v>-0.00436228977937958</v>
      </c>
      <c r="D44" s="14">
        <f>D40*B24*B7-D43*E25*B8</f>
        <v>-71.9957697971877</v>
      </c>
      <c r="E44" s="14">
        <f>E40*C24*C7-E43*D25*C8</f>
        <v>72.004233947899</v>
      </c>
      <c r="F44" s="15"/>
    </row>
    <row r="45" ht="14.55" spans="1:6">
      <c r="A45" s="16" t="s">
        <v>77</v>
      </c>
      <c r="B45" s="14">
        <f>B41*B24*B3+B42*D25*B4</f>
        <v>-72.0014396311377</v>
      </c>
      <c r="C45" s="14">
        <f>C41*C24*C3+C42*E25*C4</f>
        <v>71.9985641507944</v>
      </c>
      <c r="D45" s="14">
        <f>D41*B24*B7+D42*E25*B8</f>
        <v>0.0014538053628641</v>
      </c>
      <c r="E45" s="14">
        <f>E41*C24*C7+E42*D25*C8</f>
        <v>0.0014536223421544</v>
      </c>
      <c r="F45" s="15"/>
    </row>
    <row r="46" spans="1:5">
      <c r="A46" s="14"/>
      <c r="B46" s="14"/>
      <c r="C46" s="14"/>
      <c r="D46" s="14"/>
      <c r="E46" s="15"/>
    </row>
    <row r="47" ht="14.55" spans="1:6">
      <c r="A47" s="16" t="s">
        <v>78</v>
      </c>
      <c r="B47" s="14">
        <f>ABS(B44)</f>
        <v>0.00436212343763742</v>
      </c>
      <c r="C47" s="14">
        <f>ABS(C44)</f>
        <v>0.00436228977937958</v>
      </c>
      <c r="D47" s="14">
        <f>ABS(ABS(D44)-ABS(B5))</f>
        <v>0.00423020281226627</v>
      </c>
      <c r="E47" s="14">
        <f>ABS(ABS(E44)-ABS(B5))</f>
        <v>0.0042339478990101</v>
      </c>
      <c r="F47" s="15"/>
    </row>
    <row r="48" ht="14.55" spans="1:6">
      <c r="A48" s="16" t="s">
        <v>79</v>
      </c>
      <c r="B48" s="14">
        <f>ABS(ABS(B45)-ABS(B5))</f>
        <v>0.00143963113771406</v>
      </c>
      <c r="C48" s="14">
        <f>ABS(ABS(C45)-ABS(B5))</f>
        <v>0.0014358492055635</v>
      </c>
      <c r="D48" s="14">
        <f>ABS(D45)</f>
        <v>0.0014538053628641</v>
      </c>
      <c r="E48" s="14">
        <f>ABS(E45)</f>
        <v>0.0014536223421544</v>
      </c>
      <c r="F48" s="15"/>
    </row>
    <row r="49" spans="1:6">
      <c r="A49" s="14"/>
      <c r="B49" s="14"/>
      <c r="C49" s="14"/>
      <c r="D49" s="14"/>
      <c r="E49" s="14"/>
      <c r="F49" s="15"/>
    </row>
  </sheetData>
  <mergeCells count="1">
    <mergeCell ref="G11:L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30" sqref="C30"/>
    </sheetView>
  </sheetViews>
  <sheetFormatPr defaultColWidth="8.66666666666667" defaultRowHeight="13.8" outlineLevelRow="4" outlineLevelCol="6"/>
  <cols>
    <col min="1" max="1" width="9.41666666666667" customWidth="1"/>
    <col min="2" max="7" width="9.58333333333333" customWidth="1"/>
  </cols>
  <sheetData>
    <row r="1" spans="1: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>
      <c r="A2" t="s">
        <v>87</v>
      </c>
      <c r="D2" t="e">
        <f>ABS(C2-B2)/B2</f>
        <v>#DIV/0!</v>
      </c>
      <c r="G2" t="e">
        <f>ABS(F2-E2)/E2</f>
        <v>#DIV/0!</v>
      </c>
    </row>
    <row r="3" spans="1:7">
      <c r="A3" t="s">
        <v>3</v>
      </c>
      <c r="D3" t="e">
        <f>ABS(C3-B3)/B3</f>
        <v>#DIV/0!</v>
      </c>
      <c r="G3" t="e">
        <f>ABS(F3-E3)/E3</f>
        <v>#DIV/0!</v>
      </c>
    </row>
    <row r="4" spans="1:7">
      <c r="A4" t="s">
        <v>2</v>
      </c>
      <c r="D4" t="e">
        <f>ABS(C4-B4)/B4</f>
        <v>#DIV/0!</v>
      </c>
      <c r="G4" t="e">
        <f>ABS(F4-E4)/E4</f>
        <v>#DIV/0!</v>
      </c>
    </row>
    <row r="5" spans="1:7">
      <c r="A5" t="s">
        <v>1</v>
      </c>
      <c r="D5" t="e">
        <f>ABS(C5-B5)/B5</f>
        <v>#DIV/0!</v>
      </c>
      <c r="G5" t="e">
        <f>ABS(F5-E5)/E5</f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求解</vt:lpstr>
      <vt:lpstr>验证表格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2021-03-08T04:45:51Z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5E539DCC0D6F45B7887662ADB7FF9C3C</vt:lpwstr>
  </property>
</Properties>
</file>