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056" windowHeight="9480" tabRatio="686" firstSheet="2" activeTab="3"/>
  </bookViews>
  <sheets>
    <sheet name="Sheet1" sheetId="1" r:id="rId1"/>
    <sheet name="Sheet2" sheetId="2" r:id="rId2"/>
    <sheet name="省数据" sheetId="3" r:id="rId3"/>
    <sheet name="重点市" sheetId="4" r:id="rId4"/>
    <sheet name="Ro-1" sheetId="5" r:id="rId5"/>
    <sheet name="Ro-2" sheetId="6" r:id="rId6"/>
    <sheet name="Future" sheetId="7" r:id="rId7"/>
    <sheet name="Steady" sheetId="8" r:id="rId8"/>
    <sheet name="Seady-2.5" sheetId="9" r:id="rId9"/>
    <sheet name="steady-2.7" sheetId="10" r:id="rId10"/>
    <sheet name="steady-2.10" sheetId="11" r:id="rId11"/>
    <sheet name="steady-2.12" sheetId="12" r:id="rId12"/>
    <sheet name="steady-2.13" sheetId="13" r:id="rId13"/>
    <sheet name="steady-2.17" sheetId="14" r:id="rId14"/>
  </sheets>
  <calcPr calcId="145621"/>
</workbook>
</file>

<file path=xl/calcChain.xml><?xml version="1.0" encoding="utf-8"?>
<calcChain xmlns="http://schemas.openxmlformats.org/spreadsheetml/2006/main">
  <c r="AI53" i="3" l="1"/>
  <c r="AI54" i="3"/>
  <c r="AI55" i="3"/>
  <c r="AI52" i="3" l="1"/>
  <c r="AI51" i="3" l="1"/>
  <c r="H37" i="14" l="1"/>
  <c r="H38" i="14"/>
  <c r="H39" i="14"/>
  <c r="H40" i="14"/>
  <c r="H41" i="14"/>
  <c r="H42" i="14"/>
  <c r="H43" i="14"/>
  <c r="H44" i="14"/>
  <c r="H45" i="14"/>
  <c r="H46" i="14"/>
  <c r="H47" i="14"/>
  <c r="H48" i="14"/>
  <c r="H49" i="14"/>
  <c r="H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36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19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19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K14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K2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K4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K6" i="14"/>
  <c r="K8" i="14"/>
  <c r="L8" i="14"/>
  <c r="M8" i="14"/>
  <c r="N8" i="14"/>
  <c r="O8" i="14"/>
  <c r="P8" i="14"/>
  <c r="Q8" i="14"/>
  <c r="R8" i="14"/>
  <c r="S8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K10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K12" i="14"/>
  <c r="T8" i="14"/>
  <c r="U8" i="14"/>
  <c r="V8" i="14"/>
  <c r="W8" i="14"/>
  <c r="X8" i="14"/>
  <c r="AI50" i="3"/>
  <c r="AI49" i="3" l="1"/>
  <c r="AI48" i="3" l="1"/>
  <c r="AI47" i="3" l="1"/>
  <c r="R2" i="13" l="1"/>
  <c r="S2" i="13"/>
  <c r="T2" i="13"/>
  <c r="U2" i="13"/>
  <c r="V2" i="13"/>
  <c r="W2" i="13"/>
  <c r="Q2" i="13"/>
  <c r="R6" i="13"/>
  <c r="S6" i="13"/>
  <c r="T6" i="13"/>
  <c r="U6" i="13"/>
  <c r="V6" i="13"/>
  <c r="W6" i="13"/>
  <c r="Q6" i="13"/>
  <c r="R12" i="13"/>
  <c r="S12" i="13"/>
  <c r="T12" i="13"/>
  <c r="U12" i="13"/>
  <c r="V12" i="13"/>
  <c r="W12" i="13"/>
  <c r="Q12" i="13"/>
  <c r="R8" i="13"/>
  <c r="S8" i="13"/>
  <c r="T8" i="13"/>
  <c r="U8" i="13"/>
  <c r="V8" i="13"/>
  <c r="W8" i="13"/>
  <c r="Q8" i="13"/>
  <c r="R14" i="13"/>
  <c r="S14" i="13"/>
  <c r="T14" i="13"/>
  <c r="U14" i="13"/>
  <c r="V14" i="13"/>
  <c r="W14" i="13"/>
  <c r="Q14" i="13"/>
  <c r="R10" i="13"/>
  <c r="S10" i="13"/>
  <c r="T10" i="13"/>
  <c r="U10" i="13"/>
  <c r="V10" i="13"/>
  <c r="W10" i="13"/>
  <c r="Q10" i="13"/>
  <c r="R4" i="13"/>
  <c r="S4" i="13"/>
  <c r="T4" i="13"/>
  <c r="U4" i="13"/>
  <c r="V4" i="13"/>
  <c r="W4" i="13"/>
  <c r="Q4" i="13"/>
  <c r="L31" i="13"/>
  <c r="G31" i="13"/>
  <c r="F31" i="13"/>
  <c r="E31" i="13"/>
  <c r="D31" i="13"/>
  <c r="C31" i="13"/>
  <c r="B31" i="13"/>
  <c r="L30" i="13"/>
  <c r="G30" i="13"/>
  <c r="F30" i="13"/>
  <c r="E30" i="13"/>
  <c r="D30" i="13"/>
  <c r="C30" i="13"/>
  <c r="B30" i="13"/>
  <c r="L29" i="13"/>
  <c r="G29" i="13"/>
  <c r="F29" i="13"/>
  <c r="E29" i="13"/>
  <c r="D29" i="13"/>
  <c r="C29" i="13"/>
  <c r="B29" i="13"/>
  <c r="L28" i="13"/>
  <c r="G28" i="13"/>
  <c r="F28" i="13"/>
  <c r="E28" i="13"/>
  <c r="D28" i="13"/>
  <c r="C28" i="13"/>
  <c r="B28" i="13"/>
  <c r="L27" i="13"/>
  <c r="G27" i="13"/>
  <c r="F27" i="13"/>
  <c r="E27" i="13"/>
  <c r="D27" i="13"/>
  <c r="C27" i="13"/>
  <c r="B27" i="13"/>
  <c r="L26" i="13"/>
  <c r="G26" i="13"/>
  <c r="F26" i="13"/>
  <c r="E26" i="13"/>
  <c r="D26" i="13"/>
  <c r="C26" i="13"/>
  <c r="B26" i="13"/>
  <c r="L25" i="13"/>
  <c r="G25" i="13"/>
  <c r="F25" i="13"/>
  <c r="E25" i="13"/>
  <c r="D25" i="13"/>
  <c r="C25" i="13"/>
  <c r="B25" i="13"/>
  <c r="L20" i="13"/>
  <c r="G20" i="13"/>
  <c r="F20" i="13"/>
  <c r="E20" i="13"/>
  <c r="D20" i="13"/>
  <c r="C20" i="13"/>
  <c r="B20" i="13"/>
  <c r="L19" i="13"/>
  <c r="G19" i="13"/>
  <c r="F19" i="13"/>
  <c r="E19" i="13"/>
  <c r="D19" i="13"/>
  <c r="C19" i="13"/>
  <c r="B19" i="13"/>
  <c r="L18" i="13"/>
  <c r="G18" i="13"/>
  <c r="F18" i="13"/>
  <c r="E18" i="13"/>
  <c r="D18" i="13"/>
  <c r="C18" i="13"/>
  <c r="B18" i="13"/>
  <c r="L17" i="13"/>
  <c r="G17" i="13"/>
  <c r="F17" i="13"/>
  <c r="E17" i="13"/>
  <c r="D17" i="13"/>
  <c r="C17" i="13"/>
  <c r="B17" i="13"/>
  <c r="L16" i="13"/>
  <c r="G16" i="13"/>
  <c r="F16" i="13"/>
  <c r="E16" i="13"/>
  <c r="D16" i="13"/>
  <c r="C16" i="13"/>
  <c r="B16" i="13"/>
  <c r="L15" i="13"/>
  <c r="G15" i="13"/>
  <c r="F15" i="13"/>
  <c r="E15" i="13"/>
  <c r="D15" i="13"/>
  <c r="C15" i="13"/>
  <c r="B15" i="13"/>
  <c r="L14" i="13"/>
  <c r="G14" i="13"/>
  <c r="F14" i="13"/>
  <c r="E14" i="13"/>
  <c r="D14" i="13"/>
  <c r="C14" i="13"/>
  <c r="B14" i="13"/>
  <c r="AI46" i="3"/>
  <c r="G25" i="12" l="1"/>
  <c r="R10" i="12"/>
  <c r="S10" i="12"/>
  <c r="T10" i="12"/>
  <c r="U10" i="12"/>
  <c r="V10" i="12"/>
  <c r="W10" i="12"/>
  <c r="Q10" i="12"/>
  <c r="R6" i="12"/>
  <c r="S6" i="12"/>
  <c r="T6" i="12"/>
  <c r="U6" i="12"/>
  <c r="V6" i="12"/>
  <c r="W6" i="12"/>
  <c r="Q6" i="12"/>
  <c r="W8" i="12"/>
  <c r="R8" i="12"/>
  <c r="S8" i="12"/>
  <c r="T8" i="12"/>
  <c r="U8" i="12"/>
  <c r="V8" i="12"/>
  <c r="Q8" i="12"/>
  <c r="R12" i="12"/>
  <c r="S12" i="12"/>
  <c r="T12" i="12"/>
  <c r="U12" i="12"/>
  <c r="V12" i="12"/>
  <c r="W12" i="12"/>
  <c r="Q12" i="12"/>
  <c r="R14" i="12"/>
  <c r="S14" i="12"/>
  <c r="T14" i="12"/>
  <c r="U14" i="12"/>
  <c r="V14" i="12"/>
  <c r="W14" i="12"/>
  <c r="Q14" i="12"/>
  <c r="R4" i="12"/>
  <c r="S4" i="12"/>
  <c r="T4" i="12"/>
  <c r="U4" i="12"/>
  <c r="V4" i="12"/>
  <c r="W4" i="12"/>
  <c r="Q4" i="12"/>
  <c r="R2" i="12"/>
  <c r="S2" i="12"/>
  <c r="T2" i="12"/>
  <c r="U2" i="12"/>
  <c r="V2" i="12"/>
  <c r="W2" i="12"/>
  <c r="Q2" i="12"/>
  <c r="L31" i="12"/>
  <c r="L30" i="12"/>
  <c r="L29" i="12"/>
  <c r="L28" i="12"/>
  <c r="L27" i="12"/>
  <c r="L26" i="12"/>
  <c r="L25" i="12"/>
  <c r="L20" i="12"/>
  <c r="L19" i="12"/>
  <c r="L18" i="12"/>
  <c r="L17" i="12"/>
  <c r="L16" i="12"/>
  <c r="L15" i="12"/>
  <c r="L14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F25" i="12"/>
  <c r="E25" i="12"/>
  <c r="D25" i="12"/>
  <c r="C25" i="12"/>
  <c r="B25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AI45" i="3"/>
  <c r="AI44" i="3" l="1"/>
  <c r="AI43" i="3" l="1"/>
  <c r="B14" i="11" l="1"/>
  <c r="L31" i="11"/>
  <c r="L30" i="11"/>
  <c r="L29" i="11"/>
  <c r="L28" i="11"/>
  <c r="L27" i="11"/>
  <c r="L26" i="11"/>
  <c r="L25" i="11"/>
  <c r="L20" i="11"/>
  <c r="L19" i="11"/>
  <c r="L18" i="11"/>
  <c r="L17" i="11"/>
  <c r="L16" i="11"/>
  <c r="L15" i="11"/>
  <c r="L14" i="11"/>
  <c r="R15" i="11"/>
  <c r="S15" i="11"/>
  <c r="T15" i="11"/>
  <c r="U15" i="11"/>
  <c r="V15" i="11"/>
  <c r="W15" i="11"/>
  <c r="Q15" i="11"/>
  <c r="R13" i="11"/>
  <c r="S13" i="11"/>
  <c r="T13" i="11"/>
  <c r="U13" i="11"/>
  <c r="V13" i="11"/>
  <c r="W13" i="11"/>
  <c r="Q13" i="11"/>
  <c r="R11" i="11"/>
  <c r="S11" i="11"/>
  <c r="T11" i="11"/>
  <c r="U11" i="11"/>
  <c r="V11" i="11"/>
  <c r="W11" i="11"/>
  <c r="Q11" i="11"/>
  <c r="R9" i="11"/>
  <c r="S9" i="11"/>
  <c r="T9" i="11"/>
  <c r="U9" i="11"/>
  <c r="V9" i="11"/>
  <c r="W9" i="11"/>
  <c r="Q9" i="11"/>
  <c r="R7" i="11"/>
  <c r="S7" i="11"/>
  <c r="T7" i="11"/>
  <c r="U7" i="11"/>
  <c r="V7" i="11"/>
  <c r="W7" i="11"/>
  <c r="Q7" i="11"/>
  <c r="R5" i="11"/>
  <c r="S5" i="11"/>
  <c r="T5" i="11"/>
  <c r="U5" i="11"/>
  <c r="V5" i="11"/>
  <c r="W5" i="11"/>
  <c r="Q5" i="11"/>
  <c r="R3" i="11"/>
  <c r="S3" i="11"/>
  <c r="T3" i="11"/>
  <c r="U3" i="11"/>
  <c r="V3" i="11"/>
  <c r="W3" i="11"/>
  <c r="Q3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F29" i="11"/>
  <c r="E29" i="11"/>
  <c r="D29" i="11"/>
  <c r="C29" i="11"/>
  <c r="B29" i="11"/>
  <c r="G28" i="11"/>
  <c r="F28" i="11"/>
  <c r="E28" i="11"/>
  <c r="D28" i="11"/>
  <c r="C28" i="11"/>
  <c r="B28" i="11"/>
  <c r="G27" i="11"/>
  <c r="F27" i="11"/>
  <c r="E27" i="11"/>
  <c r="D27" i="11"/>
  <c r="C27" i="11"/>
  <c r="B27" i="11"/>
  <c r="G26" i="11"/>
  <c r="F26" i="11"/>
  <c r="E26" i="11"/>
  <c r="D26" i="11"/>
  <c r="C26" i="11"/>
  <c r="B26" i="11"/>
  <c r="G25" i="11"/>
  <c r="F25" i="11"/>
  <c r="E25" i="11"/>
  <c r="D25" i="11"/>
  <c r="C25" i="11"/>
  <c r="B25" i="11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AI42" i="3"/>
  <c r="AI41" i="3" l="1"/>
  <c r="AI39" i="3" l="1"/>
  <c r="AI40" i="3"/>
  <c r="B25" i="10" l="1"/>
  <c r="B14" i="10"/>
  <c r="O4" i="10"/>
  <c r="P4" i="10"/>
  <c r="Q4" i="10"/>
  <c r="R4" i="10"/>
  <c r="S4" i="10"/>
  <c r="T4" i="10"/>
  <c r="U4" i="10"/>
  <c r="L31" i="10" l="1"/>
  <c r="L30" i="10"/>
  <c r="L29" i="10"/>
  <c r="L28" i="10"/>
  <c r="L27" i="10"/>
  <c r="L26" i="10"/>
  <c r="L25" i="10"/>
  <c r="C25" i="10"/>
  <c r="D25" i="10"/>
  <c r="E25" i="10"/>
  <c r="F25" i="10"/>
  <c r="G25" i="10"/>
  <c r="C26" i="10"/>
  <c r="D26" i="10"/>
  <c r="E26" i="10"/>
  <c r="F26" i="10"/>
  <c r="G26" i="10"/>
  <c r="C27" i="10"/>
  <c r="D27" i="10"/>
  <c r="E27" i="10"/>
  <c r="F27" i="10"/>
  <c r="G27" i="10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L20" i="10"/>
  <c r="L19" i="10"/>
  <c r="L18" i="10"/>
  <c r="L17" i="10"/>
  <c r="L16" i="10"/>
  <c r="L15" i="10"/>
  <c r="L14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C17" i="10"/>
  <c r="D17" i="10"/>
  <c r="E17" i="10"/>
  <c r="F17" i="10"/>
  <c r="G17" i="10"/>
  <c r="C18" i="10"/>
  <c r="D18" i="10"/>
  <c r="E18" i="10"/>
  <c r="F18" i="10"/>
  <c r="G18" i="10"/>
  <c r="C19" i="10"/>
  <c r="D19" i="10"/>
  <c r="E19" i="10"/>
  <c r="F19" i="10"/>
  <c r="G19" i="10"/>
  <c r="C20" i="10"/>
  <c r="D20" i="10"/>
  <c r="E20" i="10"/>
  <c r="F20" i="10"/>
  <c r="G20" i="10"/>
  <c r="P21" i="10"/>
  <c r="Q21" i="10"/>
  <c r="R21" i="10"/>
  <c r="S21" i="10"/>
  <c r="T21" i="10"/>
  <c r="U21" i="10"/>
  <c r="O21" i="10"/>
  <c r="P14" i="10"/>
  <c r="Q14" i="10"/>
  <c r="R14" i="10"/>
  <c r="S14" i="10"/>
  <c r="T14" i="10"/>
  <c r="U14" i="10"/>
  <c r="O14" i="10"/>
  <c r="P9" i="10"/>
  <c r="Q9" i="10"/>
  <c r="R9" i="10"/>
  <c r="S9" i="10"/>
  <c r="T9" i="10"/>
  <c r="U9" i="10"/>
  <c r="O9" i="10"/>
  <c r="B31" i="10" l="1"/>
  <c r="B30" i="10"/>
  <c r="B29" i="10"/>
  <c r="B28" i="10"/>
  <c r="B27" i="10"/>
  <c r="B26" i="10"/>
  <c r="B20" i="10"/>
  <c r="B19" i="10"/>
  <c r="B18" i="10"/>
  <c r="B17" i="10"/>
  <c r="B16" i="10"/>
  <c r="B15" i="10"/>
  <c r="AI38" i="3" l="1"/>
  <c r="H25" i="9" l="1"/>
  <c r="G31" i="9"/>
  <c r="G26" i="9"/>
  <c r="G25" i="9"/>
  <c r="F28" i="9"/>
  <c r="F25" i="9"/>
  <c r="E25" i="9"/>
  <c r="H14" i="9"/>
  <c r="H15" i="9" s="1"/>
  <c r="H27" i="9" s="1"/>
  <c r="G14" i="9"/>
  <c r="G15" i="9" s="1"/>
  <c r="G16" i="9" s="1"/>
  <c r="G17" i="9" s="1"/>
  <c r="G18" i="9" s="1"/>
  <c r="G19" i="9" s="1"/>
  <c r="G20" i="9" s="1"/>
  <c r="F14" i="9"/>
  <c r="F15" i="9" s="1"/>
  <c r="F16" i="9" s="1"/>
  <c r="F17" i="9" s="1"/>
  <c r="F18" i="9" s="1"/>
  <c r="F19" i="9" s="1"/>
  <c r="F20" i="9" s="1"/>
  <c r="E14" i="9"/>
  <c r="E15" i="9" s="1"/>
  <c r="E16" i="9" s="1"/>
  <c r="E17" i="9" s="1"/>
  <c r="E18" i="9" s="1"/>
  <c r="E19" i="9" s="1"/>
  <c r="E20" i="9" s="1"/>
  <c r="C31" i="9"/>
  <c r="C30" i="9"/>
  <c r="C29" i="9"/>
  <c r="C28" i="9"/>
  <c r="C27" i="9"/>
  <c r="C26" i="9"/>
  <c r="C25" i="9"/>
  <c r="D31" i="9"/>
  <c r="D30" i="9"/>
  <c r="D29" i="9"/>
  <c r="D28" i="9"/>
  <c r="D27" i="9"/>
  <c r="D26" i="9"/>
  <c r="D25" i="9"/>
  <c r="D14" i="9"/>
  <c r="D15" i="9" s="1"/>
  <c r="D16" i="9" s="1"/>
  <c r="D17" i="9" s="1"/>
  <c r="D18" i="9" s="1"/>
  <c r="D19" i="9" s="1"/>
  <c r="D20" i="9" s="1"/>
  <c r="C14" i="9"/>
  <c r="C15" i="9" s="1"/>
  <c r="C16" i="9" s="1"/>
  <c r="C17" i="9" s="1"/>
  <c r="C18" i="9" s="1"/>
  <c r="C19" i="9" s="1"/>
  <c r="C20" i="9" s="1"/>
  <c r="B20" i="9"/>
  <c r="L26" i="9"/>
  <c r="L27" i="9"/>
  <c r="L28" i="9"/>
  <c r="L29" i="9"/>
  <c r="L30" i="9"/>
  <c r="L31" i="9"/>
  <c r="L25" i="9"/>
  <c r="L15" i="9"/>
  <c r="L16" i="9" s="1"/>
  <c r="L17" i="9" s="1"/>
  <c r="L18" i="9" s="1"/>
  <c r="L19" i="9" s="1"/>
  <c r="L20" i="9" s="1"/>
  <c r="L14" i="9"/>
  <c r="B30" i="9"/>
  <c r="B29" i="9"/>
  <c r="B28" i="9"/>
  <c r="B27" i="9"/>
  <c r="B26" i="9"/>
  <c r="B25" i="9"/>
  <c r="B14" i="9"/>
  <c r="B15" i="9" s="1"/>
  <c r="B16" i="9" s="1"/>
  <c r="B17" i="9" s="1"/>
  <c r="B18" i="9" s="1"/>
  <c r="B19" i="9" s="1"/>
  <c r="B31" i="9" s="1"/>
  <c r="H26" i="9" l="1"/>
  <c r="G29" i="9"/>
  <c r="G27" i="9"/>
  <c r="G28" i="9"/>
  <c r="G30" i="9"/>
  <c r="F30" i="9"/>
  <c r="F31" i="9"/>
  <c r="F26" i="9"/>
  <c r="F29" i="9"/>
  <c r="F27" i="9"/>
  <c r="E31" i="9"/>
  <c r="E26" i="9"/>
  <c r="E29" i="9"/>
  <c r="E30" i="9"/>
  <c r="E27" i="9"/>
  <c r="E28" i="9"/>
  <c r="H16" i="9"/>
  <c r="AI37" i="3"/>
  <c r="H17" i="9" l="1"/>
  <c r="H28" i="9"/>
  <c r="AI36" i="3"/>
  <c r="H18" i="9" l="1"/>
  <c r="H29" i="9"/>
  <c r="L18" i="8"/>
  <c r="L17" i="8"/>
  <c r="L16" i="8"/>
  <c r="I16" i="8"/>
  <c r="I17" i="8"/>
  <c r="I18" i="8"/>
  <c r="L11" i="8"/>
  <c r="L10" i="8"/>
  <c r="L9" i="8"/>
  <c r="P3" i="8"/>
  <c r="Q3" i="8"/>
  <c r="O3" i="8"/>
  <c r="H19" i="9" l="1"/>
  <c r="H30" i="9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C16" i="8"/>
  <c r="D16" i="8"/>
  <c r="E16" i="8"/>
  <c r="F16" i="8"/>
  <c r="G16" i="8"/>
  <c r="H16" i="8"/>
  <c r="B16" i="8"/>
  <c r="B10" i="8"/>
  <c r="C10" i="8"/>
  <c r="D10" i="8"/>
  <c r="E10" i="8"/>
  <c r="F10" i="8"/>
  <c r="G10" i="8"/>
  <c r="H10" i="8"/>
  <c r="I10" i="8"/>
  <c r="I11" i="8" s="1"/>
  <c r="B11" i="8"/>
  <c r="C11" i="8"/>
  <c r="D11" i="8"/>
  <c r="E11" i="8"/>
  <c r="F11" i="8"/>
  <c r="G11" i="8"/>
  <c r="H11" i="8"/>
  <c r="C9" i="8"/>
  <c r="D9" i="8"/>
  <c r="E9" i="8"/>
  <c r="F9" i="8"/>
  <c r="G9" i="8"/>
  <c r="H9" i="8"/>
  <c r="I9" i="8"/>
  <c r="B9" i="8"/>
  <c r="H20" i="9" l="1"/>
  <c r="H31" i="9"/>
  <c r="AI35" i="3"/>
  <c r="J1" i="1" l="1"/>
  <c r="K1" i="1"/>
  <c r="N7" i="7" l="1"/>
  <c r="O7" i="7"/>
  <c r="M7" i="7"/>
  <c r="K6" i="7"/>
  <c r="L6" i="7"/>
  <c r="J6" i="7"/>
  <c r="N4" i="7"/>
  <c r="O4" i="7"/>
  <c r="M4" i="7"/>
  <c r="K3" i="7"/>
  <c r="L3" i="7"/>
  <c r="H2" i="7"/>
  <c r="I2" i="7"/>
  <c r="G2" i="7"/>
  <c r="J3" i="7"/>
  <c r="H5" i="7"/>
  <c r="I5" i="7"/>
  <c r="G5" i="7"/>
  <c r="N10" i="7"/>
  <c r="O10" i="7"/>
  <c r="M10" i="7"/>
  <c r="K9" i="7"/>
  <c r="L9" i="7"/>
  <c r="J9" i="7"/>
  <c r="H8" i="7"/>
  <c r="I8" i="7"/>
  <c r="G8" i="7"/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2" i="3"/>
  <c r="B21" i="2" l="1"/>
</calcChain>
</file>

<file path=xl/sharedStrings.xml><?xml version="1.0" encoding="utf-8"?>
<sst xmlns="http://schemas.openxmlformats.org/spreadsheetml/2006/main" count="746" uniqueCount="530">
  <si>
    <t>感染人数</t>
    <phoneticPr fontId="1" type="noConversion"/>
  </si>
  <si>
    <t>R0</t>
    <phoneticPr fontId="1" type="noConversion"/>
  </si>
  <si>
    <t>日期</t>
    <phoneticPr fontId="1" type="noConversion"/>
  </si>
  <si>
    <t>日期</t>
    <phoneticPr fontId="1" type="noConversion"/>
  </si>
  <si>
    <t>确诊</t>
    <phoneticPr fontId="1" type="noConversion"/>
  </si>
  <si>
    <t>疑似</t>
    <phoneticPr fontId="1" type="noConversion"/>
  </si>
  <si>
    <t>死亡</t>
    <phoneticPr fontId="1" type="noConversion"/>
  </si>
  <si>
    <t>治愈</t>
    <phoneticPr fontId="1" type="noConversion"/>
  </si>
  <si>
    <t>Model2</t>
    <phoneticPr fontId="1" type="noConversion"/>
  </si>
  <si>
    <t>Model1</t>
    <phoneticPr fontId="1" type="noConversion"/>
  </si>
  <si>
    <t>Model3</t>
    <phoneticPr fontId="1" type="noConversion"/>
  </si>
  <si>
    <t>湖北</t>
  </si>
  <si>
    <t>咸宁</t>
  </si>
  <si>
    <t>仙桃</t>
  </si>
  <si>
    <t>十堰</t>
  </si>
  <si>
    <t>荆州</t>
  </si>
  <si>
    <t>神农架林区</t>
  </si>
  <si>
    <t>孝感</t>
  </si>
  <si>
    <t>鄂州</t>
  </si>
  <si>
    <t>武汉</t>
  </si>
  <si>
    <t>潜江</t>
  </si>
  <si>
    <t>荆门</t>
  </si>
  <si>
    <t>天门</t>
  </si>
  <si>
    <t>黄冈</t>
  </si>
  <si>
    <t>恩施</t>
  </si>
  <si>
    <t>宜昌</t>
  </si>
  <si>
    <t>黄石</t>
  </si>
  <si>
    <t>随州</t>
  </si>
  <si>
    <t>襄阳</t>
  </si>
  <si>
    <t>浙江</t>
  </si>
  <si>
    <t>嘉兴</t>
  </si>
  <si>
    <t>舟山</t>
  </si>
  <si>
    <t>台州</t>
  </si>
  <si>
    <t>湖州</t>
  </si>
  <si>
    <t>温州</t>
  </si>
  <si>
    <t>绍兴</t>
  </si>
  <si>
    <t>宁波</t>
  </si>
  <si>
    <t>金华</t>
  </si>
  <si>
    <t>衢州</t>
  </si>
  <si>
    <t>杭州</t>
  </si>
  <si>
    <t>丽水</t>
  </si>
  <si>
    <t>广东</t>
  </si>
  <si>
    <t>汕尾</t>
  </si>
  <si>
    <t>江门</t>
  </si>
  <si>
    <t>湛江</t>
  </si>
  <si>
    <t>揭阳</t>
  </si>
  <si>
    <t>东莞</t>
  </si>
  <si>
    <t>中山</t>
  </si>
  <si>
    <t>深圳</t>
  </si>
  <si>
    <t>韶关</t>
  </si>
  <si>
    <t>肇庆</t>
  </si>
  <si>
    <t>河源</t>
  </si>
  <si>
    <t>惠州</t>
  </si>
  <si>
    <t>汕头</t>
  </si>
  <si>
    <t>广州</t>
  </si>
  <si>
    <t>梅州</t>
  </si>
  <si>
    <t>珠海</t>
  </si>
  <si>
    <t>清远</t>
  </si>
  <si>
    <t>茂名</t>
  </si>
  <si>
    <t>潮州</t>
  </si>
  <si>
    <t>阳江</t>
  </si>
  <si>
    <t>佛山</t>
  </si>
  <si>
    <t>河南</t>
  </si>
  <si>
    <t>滑县</t>
  </si>
  <si>
    <t>许昌</t>
  </si>
  <si>
    <t>长垣县</t>
  </si>
  <si>
    <t>开封</t>
  </si>
  <si>
    <t>濮阳</t>
  </si>
  <si>
    <t>鹤壁</t>
  </si>
  <si>
    <t>驻马店</t>
  </si>
  <si>
    <t>漯河市</t>
  </si>
  <si>
    <t>周口</t>
  </si>
  <si>
    <t>安阳市</t>
  </si>
  <si>
    <t>三门峡</t>
  </si>
  <si>
    <t>洛阳</t>
  </si>
  <si>
    <t>南阳</t>
  </si>
  <si>
    <t>信阳</t>
  </si>
  <si>
    <t>商丘</t>
  </si>
  <si>
    <t>焦作</t>
  </si>
  <si>
    <t>平顶山</t>
  </si>
  <si>
    <t>永城</t>
  </si>
  <si>
    <t>郑州</t>
  </si>
  <si>
    <t>新乡</t>
  </si>
  <si>
    <t>湖南</t>
  </si>
  <si>
    <t>湘西自治州</t>
  </si>
  <si>
    <t>衡阳</t>
  </si>
  <si>
    <t>株洲</t>
  </si>
  <si>
    <t>张家界</t>
  </si>
  <si>
    <t>益阳</t>
  </si>
  <si>
    <t>长沙</t>
  </si>
  <si>
    <t>岳阳</t>
  </si>
  <si>
    <t>永州</t>
  </si>
  <si>
    <t>邵阳</t>
  </si>
  <si>
    <t>常德</t>
  </si>
  <si>
    <t>湘潭</t>
  </si>
  <si>
    <t>娄底</t>
  </si>
  <si>
    <t>郴州</t>
  </si>
  <si>
    <t>怀化</t>
  </si>
  <si>
    <t>安徽</t>
  </si>
  <si>
    <t>宣城</t>
  </si>
  <si>
    <t>亳州</t>
  </si>
  <si>
    <t>蚌埠</t>
  </si>
  <si>
    <t>淮南</t>
  </si>
  <si>
    <t>淮北</t>
  </si>
  <si>
    <t>阜阳</t>
  </si>
  <si>
    <t>马鞍山</t>
  </si>
  <si>
    <t>芜湖</t>
  </si>
  <si>
    <t>铜陵</t>
  </si>
  <si>
    <t>滁州</t>
  </si>
  <si>
    <t>池州</t>
  </si>
  <si>
    <t>宿州</t>
  </si>
  <si>
    <t>宿松</t>
  </si>
  <si>
    <t>安庆</t>
  </si>
  <si>
    <t>六安</t>
  </si>
  <si>
    <t>合肥</t>
  </si>
  <si>
    <t>黄山</t>
  </si>
  <si>
    <t>江西</t>
  </si>
  <si>
    <t>宜春</t>
  </si>
  <si>
    <t>景德镇</t>
  </si>
  <si>
    <t>萍乡</t>
  </si>
  <si>
    <t>新余</t>
  </si>
  <si>
    <t>上饶</t>
  </si>
  <si>
    <t>抚州</t>
  </si>
  <si>
    <t>赣州</t>
  </si>
  <si>
    <t>吉安</t>
  </si>
  <si>
    <t>九江</t>
  </si>
  <si>
    <t>鹰潭</t>
  </si>
  <si>
    <t>南昌</t>
  </si>
  <si>
    <t>重庆</t>
  </si>
  <si>
    <t>合川区</t>
  </si>
  <si>
    <t>江北区</t>
  </si>
  <si>
    <t>云阳县</t>
  </si>
  <si>
    <t>綦江区</t>
  </si>
  <si>
    <t>渝北区</t>
  </si>
  <si>
    <t>铜梁区</t>
  </si>
  <si>
    <t>璧山区</t>
  </si>
  <si>
    <t>万州区</t>
  </si>
  <si>
    <t>潼南区</t>
  </si>
  <si>
    <t>忠县</t>
  </si>
  <si>
    <t>九龙坡区</t>
  </si>
  <si>
    <t>永川区</t>
  </si>
  <si>
    <t>奉节县</t>
  </si>
  <si>
    <t>巴南区</t>
  </si>
  <si>
    <t>南岸区</t>
  </si>
  <si>
    <t>沙坪坝区</t>
  </si>
  <si>
    <t>城口县</t>
  </si>
  <si>
    <t>涪陵区</t>
  </si>
  <si>
    <t>丰都县</t>
  </si>
  <si>
    <t>长寿区</t>
  </si>
  <si>
    <t>荣昌区</t>
  </si>
  <si>
    <t>开州区</t>
  </si>
  <si>
    <t>两江新区</t>
  </si>
  <si>
    <t>渝中区</t>
  </si>
  <si>
    <t>巫溪县</t>
  </si>
  <si>
    <t>石柱县</t>
  </si>
  <si>
    <t>大足区</t>
  </si>
  <si>
    <t>黔江区</t>
  </si>
  <si>
    <t>江津区</t>
  </si>
  <si>
    <t>巫山县</t>
  </si>
  <si>
    <t>秀山县</t>
  </si>
  <si>
    <t>梁平区</t>
  </si>
  <si>
    <t>垫江县</t>
  </si>
  <si>
    <t>大渡口区</t>
  </si>
  <si>
    <t>武隆区</t>
  </si>
  <si>
    <t>四川</t>
  </si>
  <si>
    <t>成都</t>
  </si>
  <si>
    <t>广安</t>
  </si>
  <si>
    <t>南充</t>
  </si>
  <si>
    <t>眉山</t>
  </si>
  <si>
    <t>自贡</t>
  </si>
  <si>
    <t>凉山州</t>
  </si>
  <si>
    <t>乐山</t>
  </si>
  <si>
    <t>宜宾</t>
  </si>
  <si>
    <t>泸州</t>
  </si>
  <si>
    <t>遂宁</t>
  </si>
  <si>
    <t>广元</t>
  </si>
  <si>
    <t>内江</t>
  </si>
  <si>
    <t>德阳</t>
  </si>
  <si>
    <t>绵阳</t>
  </si>
  <si>
    <t>达州</t>
  </si>
  <si>
    <t>巴中</t>
  </si>
  <si>
    <t>雅安</t>
  </si>
  <si>
    <t>甘孜州</t>
  </si>
  <si>
    <t>攀枝花</t>
  </si>
  <si>
    <t>资阳</t>
  </si>
  <si>
    <t>阿坝州</t>
  </si>
  <si>
    <t>山东</t>
  </si>
  <si>
    <t>济南</t>
  </si>
  <si>
    <t>临沂</t>
  </si>
  <si>
    <t>聊城</t>
  </si>
  <si>
    <t>德州</t>
  </si>
  <si>
    <t>枣庄</t>
  </si>
  <si>
    <t>日照</t>
  </si>
  <si>
    <t>潍坊</t>
  </si>
  <si>
    <t>泰安</t>
  </si>
  <si>
    <t>青岛</t>
  </si>
  <si>
    <t>淄博</t>
  </si>
  <si>
    <t>滨州</t>
  </si>
  <si>
    <t>烟台</t>
  </si>
  <si>
    <t>威海</t>
  </si>
  <si>
    <t>济宁</t>
  </si>
  <si>
    <t>菏泽</t>
  </si>
  <si>
    <t>江苏</t>
  </si>
  <si>
    <t>泰州</t>
  </si>
  <si>
    <t>徐州</t>
  </si>
  <si>
    <t>南通</t>
  </si>
  <si>
    <t>宿迁</t>
  </si>
  <si>
    <t>镇江</t>
  </si>
  <si>
    <t>常州</t>
  </si>
  <si>
    <t>无锡</t>
  </si>
  <si>
    <t>盐城</t>
  </si>
  <si>
    <t>淮安</t>
  </si>
  <si>
    <t>连云港</t>
  </si>
  <si>
    <t>扬州</t>
  </si>
  <si>
    <t>苏州</t>
  </si>
  <si>
    <t>南京</t>
  </si>
  <si>
    <t>上海</t>
  </si>
  <si>
    <t>外地来沪人员</t>
  </si>
  <si>
    <t>闵行区</t>
  </si>
  <si>
    <t>青浦区</t>
  </si>
  <si>
    <t>长宁区</t>
  </si>
  <si>
    <t>宝山区</t>
  </si>
  <si>
    <t>嘉定区</t>
  </si>
  <si>
    <t>松江区</t>
  </si>
  <si>
    <t>静安区</t>
  </si>
  <si>
    <t>浦东新区</t>
  </si>
  <si>
    <t>杨浦区</t>
  </si>
  <si>
    <t>虹口区</t>
  </si>
  <si>
    <t>金山区</t>
  </si>
  <si>
    <t>徐汇区</t>
  </si>
  <si>
    <t>未知地区</t>
  </si>
  <si>
    <t>黄浦区</t>
  </si>
  <si>
    <t>普陀区</t>
  </si>
  <si>
    <t>奉贤区</t>
  </si>
  <si>
    <t>北京</t>
  </si>
  <si>
    <t>西城区</t>
  </si>
  <si>
    <t>门头沟区</t>
  </si>
  <si>
    <t>顺义区</t>
  </si>
  <si>
    <t>朝阳区</t>
  </si>
  <si>
    <t>外地来京人员</t>
  </si>
  <si>
    <t>怀柔区</t>
  </si>
  <si>
    <t>房山区</t>
  </si>
  <si>
    <t>大兴区</t>
  </si>
  <si>
    <t>丰台区</t>
  </si>
  <si>
    <t>石景山区</t>
  </si>
  <si>
    <t>东城区</t>
  </si>
  <si>
    <t>海淀区</t>
  </si>
  <si>
    <t>昌平区</t>
  </si>
  <si>
    <t>通州区</t>
  </si>
  <si>
    <t>福建</t>
  </si>
  <si>
    <t>福州</t>
  </si>
  <si>
    <t>龙岩</t>
  </si>
  <si>
    <t>漳州</t>
  </si>
  <si>
    <t>南平</t>
  </si>
  <si>
    <t>泉州</t>
  </si>
  <si>
    <t>厦门</t>
  </si>
  <si>
    <t>莆田</t>
  </si>
  <si>
    <t>三明</t>
  </si>
  <si>
    <t>宁德</t>
  </si>
  <si>
    <t>陕西</t>
  </si>
  <si>
    <t>咸阳</t>
  </si>
  <si>
    <t>铜川</t>
  </si>
  <si>
    <t>安康</t>
  </si>
  <si>
    <t>渭南</t>
  </si>
  <si>
    <t>韩城</t>
  </si>
  <si>
    <t>延安</t>
  </si>
  <si>
    <t>汉中</t>
  </si>
  <si>
    <t>西安</t>
  </si>
  <si>
    <t>榆林</t>
  </si>
  <si>
    <t>宝鸡</t>
  </si>
  <si>
    <t>商洛</t>
  </si>
  <si>
    <t>广西</t>
  </si>
  <si>
    <t>南宁</t>
  </si>
  <si>
    <t>河池</t>
  </si>
  <si>
    <t>玉林</t>
  </si>
  <si>
    <t>贺州</t>
  </si>
  <si>
    <t>柳州</t>
  </si>
  <si>
    <t>桂林</t>
  </si>
  <si>
    <t>北海</t>
  </si>
  <si>
    <t>梧州</t>
  </si>
  <si>
    <t>百色</t>
  </si>
  <si>
    <t>钦州</t>
  </si>
  <si>
    <t>防城港</t>
  </si>
  <si>
    <t>河北</t>
  </si>
  <si>
    <t>秦皇岛</t>
  </si>
  <si>
    <t>衡水</t>
  </si>
  <si>
    <t>承德</t>
  </si>
  <si>
    <t>保定</t>
  </si>
  <si>
    <t>沧州</t>
  </si>
  <si>
    <t>廊坊</t>
  </si>
  <si>
    <t>邯郸</t>
  </si>
  <si>
    <t>唐山</t>
  </si>
  <si>
    <t>石家庄</t>
  </si>
  <si>
    <t>张家口</t>
  </si>
  <si>
    <t>邢台</t>
  </si>
  <si>
    <t>云南</t>
  </si>
  <si>
    <t>西双版纳</t>
  </si>
  <si>
    <t>昭通</t>
  </si>
  <si>
    <t>德宏</t>
  </si>
  <si>
    <t>昆明</t>
  </si>
  <si>
    <t>大理</t>
  </si>
  <si>
    <t>曲靖</t>
  </si>
  <si>
    <t>临沧</t>
  </si>
  <si>
    <t>丽江</t>
  </si>
  <si>
    <t>保山</t>
  </si>
  <si>
    <t>红河</t>
  </si>
  <si>
    <t>玉溪</t>
  </si>
  <si>
    <t>普洱</t>
  </si>
  <si>
    <t>黑龙江</t>
  </si>
  <si>
    <t>牡丹江</t>
  </si>
  <si>
    <t>齐齐哈尔</t>
  </si>
  <si>
    <t>鹤岗</t>
  </si>
  <si>
    <t>大兴安岭</t>
  </si>
  <si>
    <t>大庆</t>
  </si>
  <si>
    <t>哈尔滨</t>
  </si>
  <si>
    <t>七台河</t>
  </si>
  <si>
    <t>佳木斯</t>
  </si>
  <si>
    <t>鸡西</t>
  </si>
  <si>
    <t>绥化</t>
  </si>
  <si>
    <t>双鸭山</t>
  </si>
  <si>
    <t>辽宁</t>
  </si>
  <si>
    <t>盘锦</t>
  </si>
  <si>
    <t>葫芦岛</t>
  </si>
  <si>
    <t>沈阳</t>
  </si>
  <si>
    <t>阜新</t>
  </si>
  <si>
    <t>辽阳</t>
  </si>
  <si>
    <t>锦州</t>
  </si>
  <si>
    <t>丹东</t>
  </si>
  <si>
    <t>营口</t>
  </si>
  <si>
    <t>本溪</t>
  </si>
  <si>
    <t>鞍山</t>
  </si>
  <si>
    <t>朝阳</t>
  </si>
  <si>
    <t>大连</t>
  </si>
  <si>
    <t>铁岭</t>
  </si>
  <si>
    <t>海南</t>
  </si>
  <si>
    <t>海口</t>
  </si>
  <si>
    <t>陵水县</t>
  </si>
  <si>
    <t>临高县</t>
  </si>
  <si>
    <t>定安</t>
  </si>
  <si>
    <t>乐东</t>
  </si>
  <si>
    <t>琼海市</t>
  </si>
  <si>
    <t>澄迈县</t>
  </si>
  <si>
    <t>琼中县</t>
  </si>
  <si>
    <t>万宁</t>
  </si>
  <si>
    <t>东方市</t>
  </si>
  <si>
    <t>三亚</t>
  </si>
  <si>
    <t>儋州</t>
  </si>
  <si>
    <t>昌江</t>
  </si>
  <si>
    <t>山西</t>
  </si>
  <si>
    <t>临汾</t>
  </si>
  <si>
    <t>阳泉</t>
  </si>
  <si>
    <t>吕梁</t>
  </si>
  <si>
    <t>朔州</t>
  </si>
  <si>
    <t>忻州</t>
  </si>
  <si>
    <t>晋中</t>
  </si>
  <si>
    <t>大同</t>
  </si>
  <si>
    <t>太原</t>
  </si>
  <si>
    <t>长治</t>
  </si>
  <si>
    <t>运城</t>
  </si>
  <si>
    <t>晋城</t>
  </si>
  <si>
    <t>天津</t>
  </si>
  <si>
    <t>河东区</t>
  </si>
  <si>
    <t>西青区</t>
  </si>
  <si>
    <t>河北区</t>
  </si>
  <si>
    <t>南开区</t>
  </si>
  <si>
    <t>外地来津人员</t>
  </si>
  <si>
    <t>河西区</t>
  </si>
  <si>
    <t>滨海新区</t>
  </si>
  <si>
    <t>和平区</t>
  </si>
  <si>
    <t>宁河区</t>
  </si>
  <si>
    <t>宝坻区</t>
  </si>
  <si>
    <t>红桥区</t>
  </si>
  <si>
    <t>甘肃</t>
  </si>
  <si>
    <t>平凉市</t>
  </si>
  <si>
    <t>陇南</t>
  </si>
  <si>
    <t>临夏</t>
  </si>
  <si>
    <t>兰州</t>
  </si>
  <si>
    <t>白银市</t>
  </si>
  <si>
    <t>金昌市</t>
  </si>
  <si>
    <t>天水市</t>
  </si>
  <si>
    <t>张掖</t>
  </si>
  <si>
    <t>定西</t>
  </si>
  <si>
    <t>贵州</t>
  </si>
  <si>
    <t>毕节</t>
  </si>
  <si>
    <t>黔西南州</t>
  </si>
  <si>
    <t>黔南州</t>
  </si>
  <si>
    <t>遵义</t>
  </si>
  <si>
    <t>铜仁</t>
  </si>
  <si>
    <t>六盘水</t>
  </si>
  <si>
    <t>黔东南州</t>
  </si>
  <si>
    <t>贵阳</t>
  </si>
  <si>
    <t>宁夏</t>
  </si>
  <si>
    <t>银川</t>
  </si>
  <si>
    <t>吴忠</t>
  </si>
  <si>
    <t>中卫</t>
  </si>
  <si>
    <t>宁东管委会</t>
  </si>
  <si>
    <t>固原</t>
  </si>
  <si>
    <t>内蒙古</t>
  </si>
  <si>
    <t>通辽</t>
  </si>
  <si>
    <t>呼和浩特</t>
  </si>
  <si>
    <t>呼伦贝尔</t>
  </si>
  <si>
    <t>锡林郭勒盟</t>
  </si>
  <si>
    <t>包头</t>
  </si>
  <si>
    <t>兴安盟</t>
  </si>
  <si>
    <t>鄂尔多斯</t>
  </si>
  <si>
    <t>巴彦淖尔</t>
  </si>
  <si>
    <t>乌兰察布</t>
  </si>
  <si>
    <t>赤峰</t>
  </si>
  <si>
    <t>新疆</t>
  </si>
  <si>
    <t>伊犁州</t>
  </si>
  <si>
    <t>第八师</t>
  </si>
  <si>
    <t>吐鲁番</t>
  </si>
  <si>
    <t>第七师</t>
  </si>
  <si>
    <t>乌鲁木齐</t>
  </si>
  <si>
    <t>阿克苏</t>
  </si>
  <si>
    <t>第九师</t>
  </si>
  <si>
    <t>吉林</t>
  </si>
  <si>
    <t>长春</t>
  </si>
  <si>
    <t>公主岭</t>
  </si>
  <si>
    <t>四平市</t>
  </si>
  <si>
    <t>松原</t>
  </si>
  <si>
    <t>通化</t>
  </si>
  <si>
    <t>延边</t>
  </si>
  <si>
    <t>香港</t>
  </si>
  <si>
    <t>台湾</t>
  </si>
  <si>
    <t>青海</t>
  </si>
  <si>
    <t>西宁市</t>
  </si>
  <si>
    <t>澳门</t>
  </si>
  <si>
    <t>西藏</t>
  </si>
  <si>
    <t>中老年</t>
    <phoneticPr fontId="1" type="noConversion"/>
  </si>
  <si>
    <t>壮年</t>
    <phoneticPr fontId="1" type="noConversion"/>
  </si>
  <si>
    <t>青年</t>
    <phoneticPr fontId="1" type="noConversion"/>
  </si>
  <si>
    <t>其他</t>
    <phoneticPr fontId="1" type="noConversion"/>
  </si>
  <si>
    <t xml:space="preserve"> "河北"</t>
  </si>
  <si>
    <t xml:space="preserve"> "云南"</t>
  </si>
  <si>
    <t xml:space="preserve"> "四川"</t>
  </si>
  <si>
    <t xml:space="preserve"> "山东"</t>
  </si>
  <si>
    <t xml:space="preserve"> "广西"</t>
  </si>
  <si>
    <t xml:space="preserve"> "贵州"</t>
  </si>
  <si>
    <t xml:space="preserve"> "福建"</t>
  </si>
  <si>
    <t xml:space="preserve"> "安徽"</t>
  </si>
  <si>
    <t xml:space="preserve"> "海南"</t>
  </si>
  <si>
    <t xml:space="preserve"> "宁夏"</t>
  </si>
  <si>
    <t xml:space="preserve"> "吉林"</t>
  </si>
  <si>
    <t xml:space="preserve"> "江西"</t>
  </si>
  <si>
    <t xml:space="preserve"> "天津"</t>
  </si>
  <si>
    <t xml:space="preserve"> "河南"</t>
  </si>
  <si>
    <t xml:space="preserve"> "重庆"</t>
  </si>
  <si>
    <t xml:space="preserve"> "澳门"</t>
  </si>
  <si>
    <t xml:space="preserve"> "山西"</t>
  </si>
  <si>
    <t xml:space="preserve"> "台湾"</t>
  </si>
  <si>
    <t xml:space="preserve"> "香港"</t>
  </si>
  <si>
    <t xml:space="preserve"> "陕西"</t>
  </si>
  <si>
    <t xml:space="preserve"> "湖南"</t>
  </si>
  <si>
    <t xml:space="preserve"> "辽宁"</t>
  </si>
  <si>
    <t xml:space="preserve"> "北京"</t>
  </si>
  <si>
    <t xml:space="preserve"> "广东"</t>
  </si>
  <si>
    <t xml:space="preserve"> "上海"</t>
  </si>
  <si>
    <t xml:space="preserve"> "浙江"</t>
  </si>
  <si>
    <t xml:space="preserve"> "黑龙江"</t>
  </si>
  <si>
    <t xml:space="preserve"> "江苏"</t>
  </si>
  <si>
    <t xml:space="preserve"> "内蒙古"</t>
  </si>
  <si>
    <t xml:space="preserve"> "甘肃"</t>
  </si>
  <si>
    <t xml:space="preserve"> "新疆"</t>
  </si>
  <si>
    <t xml:space="preserve"> "青海"</t>
  </si>
  <si>
    <t xml:space="preserve"> "广州"</t>
  </si>
  <si>
    <t xml:space="preserve"> "深圳"</t>
  </si>
  <si>
    <t xml:space="preserve"> "郑州"</t>
  </si>
  <si>
    <t xml:space="preserve"> "成都"</t>
  </si>
  <si>
    <t xml:space="preserve"> "杭州"</t>
  </si>
  <si>
    <t>"全国"</t>
    <phoneticPr fontId="1" type="noConversion"/>
  </si>
  <si>
    <t>全国</t>
    <phoneticPr fontId="1" type="noConversion"/>
  </si>
  <si>
    <t>Wuhan</t>
    <phoneticPr fontId="1" type="noConversion"/>
  </si>
  <si>
    <t>Model1</t>
    <phoneticPr fontId="1" type="noConversion"/>
  </si>
  <si>
    <t>Model2</t>
    <phoneticPr fontId="1" type="noConversion"/>
  </si>
  <si>
    <t>Beijing</t>
    <phoneticPr fontId="1" type="noConversion"/>
  </si>
  <si>
    <t>Shenzhen</t>
    <phoneticPr fontId="1" type="noConversion"/>
  </si>
  <si>
    <t>D:\Programs\Java\jdk1.8.0_161\bin\java.exe</t>
  </si>
  <si>
    <t>-javaagent:F:\Tools\IntelliJ IDEA 2019.2\lib\idea_rt.jar=11430:F:\Tools\IntelliJ IDEA 2019.2\bin</t>
  </si>
  <si>
    <t>D:\Programs\Java\jdk1.8.0_161\jre\lib\charsets.jar;D:\Programs\Java\jdk1.8.0_161\jre\lib\deploy.jar;D:\Programs\Java\jdk1.8.0_161\jre\lib\ext\access-bridge-64.jar;D:\Programs\Java\jdk1.8.0_161\jre\lib\ext\cldrdata.jar;D:\Programs\Java\jdk1.8.0_161\jre\lib\ext\dnsns.jar;D:\Programs\Java\jdk1.8.0_161\jre\lib\ext\jaccess.jar;D:\Programs\Java\jdk1.8.0_161\jre\lib\ext\jfxrt.jar;D:\Programs\Java\jdk1.8.0_161\jre\lib\ext\localedata.jar;D:\Programs\Java\jdk1.8.0_161\jre\lib\ext\nashorn.jar;D:\Programs\Java\jdk1.8.0_161\jre\lib\ext\sunec.jar;D:\Programs\Java\jdk1.8.0_161\jre\lib\ext\sunjce_provider.jar;D:\Programs\Java\jdk1.8.0_161\jre\lib\ext\sunmscapi.jar;D:\Programs\Java\jdk1.8.0_161\jre\lib\ext\sunpkcs11.jar;D:\Programs\Java\jdk1.8.0_161\jre\lib\ext\zipfs.jar;D:\Programs\Java\jdk1.8.0_161\jre\lib\javaws.jar;D:\Programs\Java\jdk1.8.0_161\jre\lib\jce.jar;D:\Programs\Java\jdk1.8.0_161\jre\lib\jfr.jar;D:\Programs\Java\jdk1.8.0_161\jre\lib\jfxswt.jar;D:\Programs\Java\jdk1.8.0_161\jre\lib\jsse.jar;D:\Programs\Java\jdk1.8.0_161\jre\lib\management-agent.jar;D:\Programs\Java\jdk1.8.0_161\jre\lib\plugin.jar;D:\Programs\Java\jdk1.8.0_161\jre\lib\resources.jar;D:\Programs\Java\jdk1.8.0_161\jre\lib\rt.jar;F:\Work\urban_health_management\target\test-classes;F:\Work\urban_health_management\target\classes;C:\Users\Michael\.m2\repository\org\springframework\spring-context\5.2.1.RELEASE\spring-context-5.2.1.RELEASE.jar;C:\Users\Michael\.m2\repository\org\springframework\spring-aop\5.2.1.RELEASE\spring-aop-5.2.1.RELEASE.jar;C:\Users\Michael\.m2\repository\org\springframework\spring-beans\5.2.1.RELEASE\spring-beans-5.2.1.RELEASE.jar;C:\Users\Michael\.m2\repository\org\springframework\spring-core\5.2.1.RELEASE\spring-core-5.2.1.RELEASE.jar;C:\Users\Michael\.m2\repository\org\springframework\spring-jcl\5.2.1.RELEASE\spring-jcl-5.2.1.RELEASE.jar;C:\Users\Michael\.m2\repository\org\springframework\spring-expression\5.2.1.RELEASE\spring-expression-5.2.1.RELEASE.jar;C:\Users\Michael\.m2\repository\junit\junit\4.12\junit-4.12.jar;C:\Users\Michael\.m2\repository\org\hamcrest\hamcrest-core\1.3\hamcrest-core-1.3.jar;C:\Users\Michael\.m2\repository\javax\servlet\javax.servlet-api\3.1.0\javax.servlet-api-3.1.0.jar;C:\Users\Michael\.m2\repository\com\alibaba\fastjson\1.2.35\fastjson-1.2.35.jar;C:\Users\Michael\.m2\repository\net\sourceforge\jexcelapi\jxl\2.6.10\jxl-2.6.10.jar;C:\Users\Michael\.m2\repository\log4j\log4j\1.2.14\log4j-1.2.14.jar;C:\Users\Michael\.m2\repository\com\huaban\jieba-analysis\1.0.2\jieba-analysis-1.0.2.jar;C:\Users\Michael\.m2\repository\org\apache\commons\commons-lang3\3.3.1\commons-lang3-3.3.1.jar;C:\Users\Michael\.m2\repository\org\apache\hadoop\hadoop-common\2.7.5\hadoop-common-2.7.5.jar;C:\Users\Michael\.m2\repository\org\apache\hadoop\hadoop-annotations\2.7.5\hadoop-annotations-2.7.5.jar;C:\Users\Michael\.m2\repository\com\google\guava\guava\11.0.2\guava-11.0.2.jar;C:\Users\Michael\.m2\repository\commons-cli\commons-cli\1.2\commons-cli-1.2.jar;C:\Users\Michael\.m2\repository\org\apache\commons\commons-math3\3.1.1\commons-math3-3.1.1.jar;C:\Users\Michael\.m2\repository\xmlenc\xmlenc\0.52\xmlenc-0.52.jar;C:\Users\Michael\.m2\repository\commons-httpclient\commons-httpclient\3.1\commons-httpclient-3.1.jar;C:\Users\Michael\.m2\repository\commons-codec\commons-codec\1.4\commons-codec-1.4.jar;C:\Users\Michael\.m2\repository\commons-io\commons-io\2.4\commons-io-2.4.jar;C:\Users\Michael\.m2\repository\commons-net\commons-net\3.1\commons-net-3.1.jar;C:\Users\Michael\.m2\repository\commons-collections\commons-collections\3.2.2\commons-collections-3.2.2.jar;C:\Users\Michael\.m2\repository\javax\servlet\servlet-api\2.5\servlet-api-2.5.jar;C:\Users\Michael\.m2\repository\org\mortbay\jetty\jetty\6.1.26\jetty-6.1.26.jar;C:\Users\Michael\.m2\repository\org\mortbay\jetty\jetty-util\6.1.26\jetty-util-6.1.26.jar;C:\Users\Michael\.m2\repository\org\mortbay\jetty\jetty-sslengine\6.1.26\jetty-sslengine-6.1.26.jar;C:\Users\Michael\.m2\repository\javax\servlet\jsp\jsp-api\2.1\jsp-api-2.1.jar;C:\Users\Michael\.m2\repository\com\sun\jersey\jersey-core\1.9\jersey-core-1.9.jar;C:\Users\Michael\.m2\repository\com\sun\jersey\jersey-json\1.9\jersey-json-1.9.jar;C:\Users\Michael\.m2\repository\org\codehaus\jettison\jettison\1.1\jettison-1.1.jar;C:\Users\Michael\.m2\repository\com\sun\xml\bind\jaxb-impl\2.2.3-1\jaxb-impl-2.2.3-1.jar;C:\Users\Michael\.m2\repository\javax\xml\bind\jaxb-api\2.2.2\jaxb-api-2.2.2.jar;C:\Users\Michael\.m2\repository\javax\xml\stream\stax-api\1.0-2\stax-api-1.0-2.jar;C:\Users\Michael\.m2\repository\org\codehaus\jackson\jackson-jaxrs\1.8.3\jackson-jaxrs-1.8.3.jar;C:\Users\Michael\.m2\repository\org\codehaus\jackson\jackson-xc\1.8.3\jackson-xc-1.8.3.jar;C:\Users\Michael\.m2\repository\com\sun\jersey\jersey-server\1.9\jersey-server-1.9.jar;C:\Users\Michael\.m2\repository\asm\asm\3.1\asm-3.1.jar;C:\Users\Michael\.m2\repository\commons-logging\commons-logging\1.1.3\commons-logging-1.1.3.jar;C:\Users\Michael\.m2\repository\net\java\dev\jets3t\jets3t\0.9.0\jets3t-0.9.0.jar;C:\Users\Michael\.m2\repository\com\jamesmurty\utils\java-xmlbuilder\0.4\java-xmlbuilder-0.4.jar;C:\Users\Michael\.m2\repository\commons-lang\commons-lang\2.6\commons-lang-2.6.jar;C:\Users\Michael\.m2\repository\commons-configuration\commons-configuration\1.6\commons-configuration-1.6.jar;C:\Users\Michael\.m2\repository\commons-digester\commons-digester\1.8\commons-digester-1.8.jar;C:\Users\Michael\.m2\repository\commons-beanutils\commons-beanutils\1.7.0\commons-beanutils-1.7.0.jar;C:\Users\Michael\.m2\repository\commons-beanutils\commons-beanutils-core\1.8.0\commons-beanutils-core-1.8.0.jar;C:\Users\Michael\.m2\repository\org\slf4j\slf4j-api\1.7.10\slf4j-api-1.7.10.jar;C:\Users\Michael\.m2\repository\org\slf4j\slf4j-log4j12\1.7.10\slf4j-log4j12-1.7.10.jar;C:\Users\Michael\.m2\repository\org\codehaus\jackson\jackson-core-asl\1.9.13\jackson-core-asl-1.9.13.jar;C:\Users\Michael\.m2\repository\org\codehaus\jackson\jackson-mapper-asl\1.9.13\jackson-mapper-asl-1.9.13.jar;C:\Users\Michael\.m2\repository\org\apache\avro\avro\1.7.4\avro-1.7.4.jar;C:\Users\Michael\.m2\repository\com\thoughtworks\paranamer\paranamer\2.3\paranamer-2.3.jar;C:\Users\Michael\.m2\repository\org\xerial\snappy\snappy-java\1.0.4.1\snappy-java-1.0.4.1.jar;C:\Users\Michael\.m2\repository\com\google\protobuf\protobuf-java\2.5.0\protobuf-java-2.5.0.jar;C:\Users\Michael\.m2\repository\com\google\code\gson\gson\2.2.4\gson-2.2.4.jar;C:\Users\Michael\.m2\repository\org\apache\hadoop\hadoop-auth\2.7.5\hadoop-auth-2.7.5.jar;C:\Users\Michael\.m2\repository\org\apache\directory\server\apacheds-kerberos-codec\2.0.0-M15\apacheds-kerberos-codec-2.0.0-M15.jar;C:\Users\Michael\.m2\repository\org\apache\directory\server\apacheds-i18n\2.0.0-M15\apacheds-i18n-2.0.0-M15.jar;C:\Users\Michael\.m2\repository\org\apache\directory\api\api-asn1-api\1.0.0-M20\api-asn1-api-1.0.0-M20.jar;C:\Users\Michael\.m2\repository\org\apache\directory\api\api-util\1.0.0-M20\api-util-1.0.0-M20.jar;C:\Users\Michael\.m2\repository\com\jcraft\jsch\0.1.54\jsch-0.1.54.jar;C:\Users\Michael\.m2\repository\org\apache\curator\curator-client\2.7.1\curator-client-2.7.1.jar;C:\Users\Michael\.m2\repository\org\apache\curator\curator-recipes\2.7.1\curator-recipes-2.7.1.jar;C:\Users\Michael\.m2\repository\com\google\code\findbugs\jsr305\3.0.0\jsr305-3.0.0.jar;C:\Users\Michael\.m2\repository\org\apache\htrace\htrace-core\3.1.0-incubating\htrace-core-3.1.0-incubating.jar;C:\Users\Michael\.m2\repository\org\apache\zookeeper\zookeeper\3.4.6\zookeeper-3.4.6.jar;C:\Users\Michael\.m2\repository\org\apache\commons\commons-compress\1.4.1\commons-compress-1.4.1.jar;C:\Users\Michael\.m2\repository\org\tukaani\xz\1.0\xz-1.0.jar;C:\Users\Michael\.m2\repository\org\apache\hadoop\hadoop-hdfs\2.7.5\hadoop-hdfs-2.7.5.jar;C:\Users\Michael\.m2\repository\commons-daemon\commons-daemon\1.0.13\commons-daemon-1.0.13.jar;C:\Users\Michael\.m2\repository\io\netty\netty\3.6.2.Final\netty-3.6.2.Final.jar;C:\Users\Michael\.m2\repository\io\netty\netty-all\4.0.23.Final\netty-all-4.0.23.Final.jar;C:\Users\Michael\.m2\repository\xerces\xercesImpl\2.9.1\xercesImpl-2.9.1.jar;C:\Users\Michael\.m2\repository\xml-apis\xml-apis\1.3.04\xml-apis-1.3.04.jar;C:\Users\Michael\.m2\repository\org\fusesource\leveldbjni\leveldbjni-all\1.8\leveldbjni-all-1.8.jar;C:\Users\Michael\.m2\repository\org\apache\hadoop\hadoop-client\2.7.5\hadoop-client-2.7.5.jar;C:\Users\Michael\.m2\repository\org\apache\hadoop\hadoop-mapreduce-client-app\2.7.5\hadoop-mapreduce-client-app-2.7.5.jar;C:\Users\Michael\.m2\repository\org\apache\hadoop\hadoop-mapreduce-client-common\2.7.5\hadoop-mapreduce-client-common-2.7.5.jar;C:\Users\Michael\.m2\repository\org\apache\hadoop\hadoop-yarn-client\2.7.5\hadoop-yarn-client-2.7.5.jar;C:\Users\Michael\.m2\repository\org\apache\hadoop\hadoop-yarn-server-common\2.7.5\hadoop-yarn-server-common-2.7.5.jar;C:\Users\Michael\.m2\repository\org\apache\hadoop\hadoop-mapreduce-client-shuffle\2.7.5\hadoop-mapreduce-client-shuffle-2.7.5.jar;C:\Users\Michael\.m2\repository\org\apache\hadoop\hadoop-yarn-api\2.7.5\hadoop-yarn-api-2.7.5.jar;C:\Users\Michael\.m2\repository\org\apache\hadoop\hadoop-mapreduce-client-core\2.7.5\hadoop-mapreduce-client-core-2.7.5.jar;C:\Users\Michael\.m2\repository\org\apache\hadoop\hadoop-yarn-common\2.7.5\hadoop-yarn-common-2.7.5.jar;C:\Users\Michael\.m2\repository\com\sun\jersey\jersey-client\1.9\jersey-client-1.9.jar;C:\Users\Michael\.m2\repository\org\apache\hadoop\hadoop-mapreduce-client-jobclient\2.7.5\hadoop-mapreduce-client-jobclient-2.7.5.jar;C:\Users\Michael\.m2\repository\org\apdplat\word\1.3\word-1.3.jar;C:\Users\Michael\.m2\repository\ch\qos\logback\logback-classic\0.9.28\logback-classic-0.9.28.jar;C:\Users\Michael\.m2\repository\ch\qos\logback\logback-core\0.9.28\logback-core-0.9.28.jar;C:\Users\Michael\.m2\repository\org\apache\lucene\lucene-core\5.2.1\lucene-core-5.2.1.jar;C:\Users\Michael\.m2\repository\org\apache\lucene\lucene-queryparser\5.2.1\lucene-queryparser-5.2.1.jar;C:\Users\Michael\.m2\repository\org\apache\lucene\lucene-queries\5.2.1\lucene-queries-5.2.1.jar;C:\Users\Michael\.m2\repository\org\apache\lucene\lucene-sandbox\5.2.1\lucene-sandbox-5.2.1.jar;C:\Users\Michael\.m2\repository\org\apache\lucene\lucene-analyzers-common\5.2.1\lucene-analyzers-common-5.2.1.jar;C:\Users\Michael\.m2\repository\org\apache\lucene\lucene-backward-codecs\5.2.1\lucene-backward-codecs-5.2.1.jar;C:\Users\Michael\.m2\repository\org\apache\lucene\lucene-suggest\5.2.1\lucene-suggest-5.2.1.jar;C:\Users\Michael\.m2\repository\org\apache\lucene\lucene-misc\5.2.1\lucene-misc-5.2.1.jar;C:\Users\Michael\.m2\repository\redis\clients\jedis\2.5.1\jedis-2.5.1.jar;C:\Users\Michael\.m2\repository\org\apache\commons\commons-pool2\2.0\commons-pool2-2.0.jar;C:\Users\Michael\.m2\repository\com\belerweb\pinyin4j\2.5.0\pinyin4j-2.5.0.jar;C:\Users\Michael\.m2\repository\org\apache\hive\hive-jdbc\2.1.1\hive-jdbc-2.1.1.jar;C:\Users\Michael\.m2\repository\org\apache\hive\hive-common\2.1.1\hive-common-2.1.1.jar;C:\Users\Michael\.m2\repository\org\apache\hive\hive-storage-api\2.1.1\hive-storage-api-2.1.1.jar;C:\Users\Michael\.m2\repository\org\apache\hive\hive-orc\2.1.1\hive-orc-2.1.1.jar;C:\Users\Michael\.m2\repository\org\iq80\snappy\snappy\0.2\snappy-0.2.jar;C:\Users\Michael\.m2\repository\org\eclipse\jetty\aggregate\jetty-all\7.6.0.v20120127\jetty-all-7.6.0.v20120127.jar;C:\Users\Michael\.m2\repository\org\apache\geronimo\specs\geronimo-jta_1.1_spec\1.1.1\geronimo-jta_1.1_spec-1.1.1.jar;C:\Users\Michael\.m2\repository\javax\mail\mail\1.4.1\mail-1.4.1.jar;C:\Users\Michael\.m2\repository\javax\activation\activation\1.1\activation-1.1.jar;C:\Users\Michael\.m2\repository\org\apache\geronimo\specs\geronimo-jaspic_1.0_spec\1.0\geronimo-jaspic_1.0_spec-1.0.jar;C:\Users\Michael\.m2\repository\org\apache\geronimo\specs\geronimo-annotation_1.0_spec\1.1.1\geronimo-annotation_1.0_spec-1.1.1.jar;C:\Users\Michael\.m2\repository\asm\asm-commons\3.1\asm-commons-3.1.jar;C:\Users\Michael\.m2\repository\asm\asm-tree\3.1\asm-tree-3.1.jar;C:\Users\Michael\.m2\repository\org\eclipse\jetty\orbit\javax.servlet\3.0.0.v201112011016\javax.servlet-3.0.0.v201112011016.jar;C:\Users\Michael\.m2\repository\joda-time\joda-time\2.5\joda-time-2.5.jar;C:\Users\Michael\.m2\repository\org\apache\logging\log4j\log4j-1.2-api\2.4.1\log4j-1.2-api-2.4.1.jar;C:\Users\Michael\.m2\repository\org\apache\logging\log4j\log4j-api\2.4.1\log4j-api-2.4.1.jar;C:\Users\Michael\.m2\repository\org\apache\logging\log4j\log4j-core\2.4.1\log4j-core-2.4.1.jar;C:\Users\Michael\.m2\repository\org\apache\logging\log4j\log4j-web\2.4.1\log4j-web-2.4.1.jar;C:\Users\Michael\.m2\repository\org\apache\logging\log4j\log4j-slf4j-impl\2.4.1\log4j-slf4j-impl-2.4.1.jar;C:\Users\Michael\.m2\repository\org\apache\ant\ant\1.9.1\ant-1.9.1.jar;C:\Users\Michael\.m2\repository\org\apache\ant\ant-launcher\1.9.1\ant-launcher-1.9.1.jar;C:\Users\Michael\.m2\repository\org\json\json\20090211\json-20090211.jar;C:\Users\Michael\.m2\repository\io\dropwizard\metrics\metrics-core\3.1.0\metrics-core-3.1.0.jar;C:\Users\Michael\.m2\repository\io\dropwizard\metrics\metrics-jvm\3.1.0\metrics-jvm-3.1.0.jar;C:\Users\Michael\.m2\repository\io\dropwizard\metrics\metrics-json\3.1.0\metrics-json-3.1.0.jar;C:\Users\Michael\.m2\repository\com\fasterxml\jackson\core\jackson-databind\2.4.2\jackson-databind-2.4.2.jar;C:\Users\Michael\.m2\repository\com\fasterxml\jackson\core\jackson-annotations\2.4.0\jackson-annotations-2.4.0.jar;C:\Users\Michael\.m2\repository\com\github\joshelser\dropwizard-metrics-hadoop-metrics2-reporter\0.1.2\dropwizard-metrics-hadoop-metrics2-reporter-0.1.2.jar;C:\Users\Michael\.m2\repository\org\apache\hive\hive-service\2.1.1\hive-service-2.1.1.jar;C:\Users\Michael\.m2\repository\org\apache\hive\hive-llap-server\2.1.1\hive-llap-server-2.1.1.jar;C:\Users\Michael\.m2\repository\org\apache\hive\hive-llap-common\2.1.1\hive-llap-common-2.1.1.jar;C:\Users\Michael\.m2\repository\org\apache\hive\hive-llap-client\2.1.1\hive-llap-client-2.1.1.jar;C:\Users\Michael\.m2\repository\org\apache\hive\hive-llap-tez\2.1.1\hive-llap-tez-2.1.1.jar;C:\Users\Michael\.m2\repository\org\apache\slider\slider-core\0.90.2-incubating\slider-core-0.90.2-incubating.jar;C:\Users\Michael\.m2\repository\com\beust\jcommander\1.30\jcommander-1.30.jar;C:\Users\Michael\.m2\repository\org\apache\hadoop\hadoop-yarn-registry\2.7.1\hadoop-yarn-registry-2.7.1.jar;C:\Users\Michael\.m2\repository\com\google\inject\extensions\guice-servlet\3.0\guice-servlet-3.0.jar;C:\Users\Michael\.m2\repository\org\apache\hbase\hbase-hadoop2-compat\1.1.1\hbase-hadoop2-compat-1.1.1.jar;C:\Users\Michael\.m2\repository\org\apache\commons\commons-math\2.2\commons-math-2.2.jar;C:\Users\Michael\.m2\repository\com\yammer\metrics\metrics-core\2.2.0\metrics-core-2.2.0.jar;C:\Users\Michael\.m2\repository\org\apache\hbase\hbase-server\1.1.1\hbase-server-1.1.1.jar;C:\Users\Michael\.m2\repository\org\apache\hbase\hbase-procedure\1.1.1\hbase-procedure-1.1.1.jar;C:\Users\Michael\.m2\repository\org\apache\hbase\hbase-common\1.1.1\hbase-common-1.1.1-tests.jar;C:\Users\Michael\.m2\repository\org\apache\hbase\hbase-prefix-tree\1.1.1\hbase-prefix-tree-1.1.1.jar;C:\Users\Michael\.m2\repository\org\mortbay\jetty\jsp-2.1\6.1.14\jsp-2.1-6.1.14.jar;C:\Users\Michael\.m2\repository\org\mortbay\jetty\jsp-api-2.1\6.1.14\jsp-api-2.1-6.1.14.jar;C:\Users\Michael\.m2\repository\org\mortbay\jetty\servlet-api-2.5\6.1.14\servlet-api-2.5-6.1.14.jar;C:\Users\Michael\.m2\repository\com\lmax\disruptor\3.3.0\disruptor-3.3.0.jar;C:\Users\Michael\.m2\repository\org\apache\hbase\hbase-common\1.1.1\hbase-common-1.1.1.jar;C:\Users\Michael\.m2\repository\org\apache\hbase\hbase-hadoop-compat\1.1.1\hbase-hadoop-compat-1.1.1.jar;C:\Users\Michael\.m2\repository\net\sf\jpam\jpam\1.1\jpam-1.1.jar;C:\Users\Michael\.m2\repository\tomcat\jasper-compiler\5.5.23\jasper-compiler-5.5.23.jar;C:\Users\Michael\.m2\repository\javax\servlet\jsp-api\2.0\jsp-api-2.0.jar;C:\Users\Michael\.m2\repository\ant\ant\1.6.5\ant-1.6.5.jar;C:\Users\Michael\.m2\repository\tomcat\jasper-runtime\5.5.23\jasper-runtime-5.5.23.jar;C:\Users\Michael\.m2\repository\commons-el\commons-el\1.0\commons-el-1.0.jar;C:\Users\Michael\.m2\repository\org\apache\thrift\libfb303\0.9.3\libfb303-0.9.3.jar;C:\Users\Michael\.m2\repository\org\jamon\jamon-runtime\2.3.1\jamon-runtime-2.3.1.jar;C:\Users\Michael\.m2\repository\org\apache\hive\hive-serde\2.1.1\hive-serde-2.1.1.jar;C:\Users\Michael\.m2\repository\net\sf\opencsv\opencsv\2.3\opencsv-2.3.jar;C:\Users\Michael\.m2\repository\org\apache\parquet\parquet-hadoop-bundle\1.8.1\parquet-hadoop-bundle-1.8.1.jar;C:\Users\Michael\.m2\repository\org\apache\hive\hive-metastore\2.1.1\hive-metastore-2.1.1.jar;C:\Users\Michael\.m2\repository\javolution\javolution\5.5.1\javolution-5.5.1.jar;C:\Users\Michael\.m2\repository\org\apache\hbase\hbase-client\1.1.1\hbase-client-1.1.1.jar;C:\Users\Michael\.m2\repository\org\apache\hbase\hbase-annotations\1.1.1\hbase-annotations-1.1.1.jar;D:\Programs\Java\jdk1.8.0_161\lib\tools.jar;C:\Users\Michael\.m2\repository\org\apache\hbase\hbase-protocol\1.1.1\hbase-protocol-1.1.1.jar;C:\Users\Michael\.m2\repository\org\jruby\jcodings\jcodings\1.0.8\jcodings-1.0.8.jar;C:\Users\Michael\.m2\repository\org\jruby\joni\joni\2.1.2\joni-2.1.2.jar;C:\Users\Michael\.m2\repository\com\github\stephenc\findbugs\findbugs-annotations\1.3.9-1\findbugs-annotations-1.3.9-1.jar;C:\Users\Michael\.m2\repository\com\jolbox\bonecp\0.8.0.RELEASE\bonecp-0.8.0.RELEASE.jar;C:\Users\Michael\.m2\repository\org\apache\derby\derby\10.10.2.0\derby-10.10.2.0.jar;C:\Users\Michael\.m2\repository\org\datanucleus\datanucleus-api-jdo\4.2.1\datanucleus-api-jdo-4.2.1.jar;C:\Users\Michael\.m2\repository\org\datanucleus\datanucleus-core\4.1.6\datanucleus-core-4.1.6.jar;C:\Users\Michael\.m2\repository\org\datanucleus\datanucleus-rdbms\4.1.7\datanucleus-rdbms-4.1.7.jar;C:\Users\Michael\.m2\repository\commons-pool\commons-pool\1.5.4\commons-pool-1.5.4.jar;C:\Users\Michael\.m2\repository\commons-dbcp\commons-dbcp\1.4\commons-dbcp-1.4.jar;C:\Users\Michael\.m2\repository\javax\jdo\jdo-api\3.0.1\jdo-api-3.0.1.jar;C:\Users\Michael\.m2\repository\javax\transaction\jta\1.1\jta-1.1.jar;C:\Users\Michael\.m2\repository\org\datanucleus\javax.jdo\3.2.0-m3\javax.jdo-3.2.0-m3.jar;C:\Users\Michael\.m2\repository\javax\transaction\transaction-api\1.1\transaction-api-1.1.jar;C:\Users\Michael\.m2\repository\org\antlr\antlr-runtime\3.4\antlr-runtime-3.4.jar;C:\Users\Michael\.m2\repository\org\antlr\stringtemplate\3.2.1\stringtemplate-3.2.1.jar;C:\Users\Michael\.m2\repository\antlr\antlr\2.7.7\antlr-2.7.7.jar;C:\Users\Michael\.m2\repository\co\cask\tephra\tephra-api\0.6.0\tephra-api-0.6.0.jar;C:\Users\Michael\.m2\repository\co\cask\tephra\tephra-core\0.6.0\tephra-core-0.6.0.jar;C:\Users\Michael\.m2\repository\com\google\inject\guice\3.0\guice-3.0.jar;C:\Users\Michael\.m2\repository\javax\inject\javax.inject\1\javax.inject-1.jar;C:\Users\Michael\.m2\repository\aopalliance\aopalliance\1.0\aopalliance-1.0.jar;C:\Users\Michael\.m2\repository\com\google\inject\extensions\guice-assistedinject\3.0\guice-assistedinject-3.0.jar;C:\Users\Michael\.m2\repository\it\unimi\dsi\fastutil\6.5.6\fastutil-6.5.6.jar;C:\Users\Michael\.m2\repository\org\apache\twill\twill-common\0.6.0-incubating\twill-common-0.6.0-incubating.jar;C:\Users\Michael\.m2\repository\org\apache\twill\twill-core\0.6.0-incubating\twill-core-0.6.0-incubating.jar;C:\Users\Michael\.m2\repository\org\apache\twill\twill-api\0.6.0-incubating\twill-api-0.6.0-incubating.jar;C:\Users\Michael\.m2\repository\org\apache\twill\twill-discovery-api\0.6.0-incubating\twill-discovery-api-0.6.0-incubating.jar;C:\Users\Michael\.m2\repository\org\apache\twill\twill-discovery-core\0.6.0-incubating\twill-discovery-core-0.6.0-incubating.jar;C:\Users\Michael\.m2\repository\org\apache\twill\twill-zookeeper\0.6.0-incubating\twill-zookeeper-0.6.0-incubating.jar;C:\Users\Michael\.m2\repository\co\cask\tephra\tephra-hbase-compat-1.0\0.6.0\tephra-hbase-compat-1.0-0.6.0.jar;C:\Users\Michael\.m2\repository\org\apache\hive\hive-shims\2.1.1\hive-shims-2.1.1.jar;C:\Users\Michael\.m2\repository\org\apache\hive\shims\hive-shims-common\2.1.1\hive-shims-common-2.1.1.jar;C:\Users\Michael\.m2\repository\org\apache\hive\shims\hive-shims-0.23\2.1.1\hive-shims-0.23-2.1.1.jar;C:\Users\Michael\.m2\repository\org\apache\hadoop\hadoop-yarn-server-resourcemanager\2.6.1\hadoop-yarn-server-resourcemanager-2.6.1.jar;C:\Users\Michael\.m2\repository\com\sun\jersey\contribs\jersey-guice\1.9\jersey-guice-1.9.jar;C:\Users\Michael\.m2\repository\org\apache\hadoop\hadoop-yarn-server-applicationhistoryservice\2.6.1\hadoop-yarn-server-applicationhistoryservice-2.6.1.jar;C:\Users\Michael\.m2\repository\org\apache\hadoop\hadoop-yarn-server-web-proxy\2.6.1\hadoop-yarn-server-web-proxy-2.6.1.jar;C:\Users\Michael\.m2\repository\org\apache\hive\shims\hive-shims-scheduler\2.1.1\hive-shims-scheduler-2.1.1.jar;C:\Users\Michael\.m2\repository\org\apache\hive\hive-service-rpc\2.1.1\hive-service-rpc-2.1.1.jar;C:\Users\Michael\.m2\repository\org\apache\httpcomponents\httpclient\4.4\httpclient-4.4.jar;C:\Users\Michael\.m2\repository\org\apache\httpcomponents\httpcore\4.4\httpcore-4.4.jar;C:\Users\Michael\.m2\repository\org\apache\thrift\libthrift\0.9.3\libthrift-0.9.3.jar;C:\Users\Michael\.m2\repository\org\apache\curator\curator-framework\2.6.0\curator-framework-2.6.0.jar;C:\Users\Michael\.m2\repository\com\fasterxml\jackson\core\jackson-core\2.9.8\jackson-core-2.9.8.jar</t>
  </si>
  <si>
    <t>utils.infectstat.GenerateDaily</t>
  </si>
  <si>
    <t>"天津"</t>
    <phoneticPr fontId="1" type="noConversion"/>
  </si>
  <si>
    <t>"天津"</t>
    <phoneticPr fontId="1" type="noConversion"/>
  </si>
  <si>
    <t>"天津"</t>
    <phoneticPr fontId="1" type="noConversion"/>
  </si>
  <si>
    <t>2.557712 1.929687 1.931545 1.690619  1.927811 1.959796  2.010963  1.759316</t>
  </si>
  <si>
    <t>1.77081  1.84469</t>
  </si>
  <si>
    <t>2.927693 2.137194 2.139512 1.840135  2.134853 2.174779  2.238731  1.925235</t>
  </si>
  <si>
    <t>1.939496 2.031294</t>
  </si>
  <si>
    <t>2月4号</t>
    <phoneticPr fontId="1" type="noConversion"/>
  </si>
  <si>
    <t>2月3号</t>
    <phoneticPr fontId="1" type="noConversion"/>
  </si>
  <si>
    <t>2月5号</t>
    <phoneticPr fontId="1" type="noConversion"/>
  </si>
  <si>
    <t>Model2</t>
    <phoneticPr fontId="1" type="noConversion"/>
  </si>
  <si>
    <t>Lower</t>
    <phoneticPr fontId="1" type="noConversion"/>
  </si>
  <si>
    <t>Upper</t>
    <phoneticPr fontId="1" type="noConversion"/>
  </si>
  <si>
    <t>全国</t>
    <phoneticPr fontId="1" type="noConversion"/>
  </si>
  <si>
    <t>2.595444 1.927556 1.931304 1.721326 1.934248 1.968707 2.010102 1.773705</t>
  </si>
  <si>
    <t>1.773705 1.845360</t>
    <phoneticPr fontId="1" type="noConversion"/>
  </si>
  <si>
    <t>2.975571 2.134535 2.139212 1.878147 2.142885 2.185908 2.237653 1.943088</t>
  </si>
  <si>
    <t>1.943088 2.032127</t>
    <phoneticPr fontId="1" type="noConversion"/>
  </si>
  <si>
    <t>2月5号</t>
    <phoneticPr fontId="1" type="noConversion"/>
  </si>
  <si>
    <t>2月6号</t>
    <phoneticPr fontId="1" type="noConversion"/>
  </si>
  <si>
    <t>2月7号</t>
    <phoneticPr fontId="1" type="noConversion"/>
  </si>
  <si>
    <t>2月7号</t>
    <phoneticPr fontId="1" type="noConversion"/>
  </si>
  <si>
    <t>2月8号</t>
    <phoneticPr fontId="1" type="noConversion"/>
  </si>
  <si>
    <t>2月9号</t>
    <phoneticPr fontId="1" type="noConversion"/>
  </si>
  <si>
    <t xml:space="preserve">                                                                        </t>
  </si>
  <si>
    <t>2月10号</t>
    <phoneticPr fontId="1" type="noConversion"/>
  </si>
  <si>
    <t>2月11号</t>
    <phoneticPr fontId="1" type="noConversion"/>
  </si>
  <si>
    <t>2月12号</t>
    <phoneticPr fontId="1" type="noConversion"/>
  </si>
  <si>
    <t>2月13号</t>
    <phoneticPr fontId="1" type="noConversion"/>
  </si>
  <si>
    <t>2月14号</t>
  </si>
  <si>
    <t>2月15号</t>
  </si>
  <si>
    <t>2月16号</t>
  </si>
  <si>
    <t>2月14号</t>
    <phoneticPr fontId="1" type="noConversion"/>
  </si>
  <si>
    <t>2月17号</t>
  </si>
  <si>
    <t>2月18号</t>
  </si>
  <si>
    <t>2月19号</t>
  </si>
  <si>
    <t>2月20号</t>
  </si>
  <si>
    <t>2月18号</t>
    <phoneticPr fontId="1" type="noConversion"/>
  </si>
  <si>
    <t>2月21号</t>
  </si>
  <si>
    <t>2月22号</t>
  </si>
  <si>
    <t>2月23号</t>
  </si>
  <si>
    <t>2月24号</t>
  </si>
  <si>
    <t>2月25号</t>
  </si>
  <si>
    <t>2月26号</t>
  </si>
  <si>
    <t>2月27号</t>
  </si>
  <si>
    <t>2月28号</t>
  </si>
  <si>
    <t>2月29号</t>
  </si>
  <si>
    <t>2月30号</t>
  </si>
  <si>
    <t>2月31号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</si>
</sst>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6A875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2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G26" sqref="G26"/>
    </sheetView>
  </sheetViews>
  <sheetFormatPr defaultRowHeight="14.4" x14ac:dyDescent="0.25"/>
  <sheetData>
    <row r="1" spans="1:17" x14ac:dyDescent="0.25">
      <c r="A1" t="s">
        <v>2</v>
      </c>
      <c r="B1" s="1" t="s">
        <v>0</v>
      </c>
      <c r="C1" s="1" t="s">
        <v>1</v>
      </c>
      <c r="H1" t="s">
        <v>477</v>
      </c>
      <c r="I1" t="s">
        <v>478</v>
      </c>
      <c r="J1" t="e">
        <f>-Dfile.encoding=UTF-8</f>
        <v>#NAME?</v>
      </c>
      <c r="K1" t="e">
        <f>-classpath</f>
        <v>#NAME?</v>
      </c>
      <c r="L1" t="s">
        <v>479</v>
      </c>
      <c r="M1" t="s">
        <v>480</v>
      </c>
    </row>
    <row r="2" spans="1:17" x14ac:dyDescent="0.25">
      <c r="A2" s="1"/>
      <c r="B2" s="1"/>
      <c r="C2" s="1"/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/>
      <c r="B3" s="1"/>
      <c r="C3" s="1"/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/>
      <c r="B4" s="1"/>
      <c r="C4" s="1"/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/>
      <c r="B5" s="1"/>
      <c r="C5" s="1"/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/>
      <c r="B6" s="1"/>
      <c r="C6" s="1"/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/>
      <c r="B7" s="1"/>
      <c r="C7" s="1"/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/>
      <c r="B8" s="1"/>
      <c r="C8" s="1"/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/>
      <c r="B9" s="1"/>
      <c r="C9" s="1"/>
      <c r="H9">
        <v>0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H10">
        <v>0</v>
      </c>
      <c r="I10">
        <v>10</v>
      </c>
      <c r="J10">
        <v>9</v>
      </c>
      <c r="K10">
        <v>2</v>
      </c>
      <c r="L10">
        <v>0</v>
      </c>
      <c r="M10">
        <v>0</v>
      </c>
      <c r="N10">
        <v>5</v>
      </c>
      <c r="O10">
        <v>0</v>
      </c>
      <c r="P10">
        <v>0</v>
      </c>
      <c r="Q10">
        <v>0</v>
      </c>
    </row>
    <row r="11" spans="1:17" x14ac:dyDescent="0.25">
      <c r="A11" s="1" t="s">
        <v>3</v>
      </c>
      <c r="B11" s="1" t="s">
        <v>4</v>
      </c>
      <c r="C11" s="1" t="s">
        <v>5</v>
      </c>
      <c r="D11" s="1" t="s">
        <v>6</v>
      </c>
      <c r="E11" s="1" t="s">
        <v>7</v>
      </c>
      <c r="H11">
        <v>0</v>
      </c>
      <c r="I11">
        <v>14</v>
      </c>
      <c r="J11">
        <v>16</v>
      </c>
      <c r="K11">
        <v>4</v>
      </c>
      <c r="L11">
        <v>0</v>
      </c>
      <c r="M11">
        <v>0</v>
      </c>
      <c r="N11">
        <v>6</v>
      </c>
      <c r="O11">
        <v>0</v>
      </c>
      <c r="P11">
        <v>0</v>
      </c>
      <c r="Q11">
        <v>0</v>
      </c>
    </row>
    <row r="12" spans="1:17" x14ac:dyDescent="0.25">
      <c r="A12" s="1"/>
      <c r="B12" s="1"/>
      <c r="C12" s="1"/>
      <c r="D12" s="1"/>
      <c r="E12" s="1"/>
      <c r="H12">
        <v>0</v>
      </c>
      <c r="I12">
        <v>26</v>
      </c>
      <c r="J12">
        <v>20</v>
      </c>
      <c r="K12">
        <v>5</v>
      </c>
      <c r="L12">
        <v>0</v>
      </c>
      <c r="M12">
        <v>0</v>
      </c>
      <c r="N12">
        <v>27</v>
      </c>
      <c r="O12">
        <v>0</v>
      </c>
      <c r="P12">
        <v>0</v>
      </c>
      <c r="Q12">
        <v>0</v>
      </c>
    </row>
    <row r="13" spans="1:17" x14ac:dyDescent="0.25">
      <c r="A13" s="1"/>
      <c r="B13" s="1"/>
      <c r="C13" s="1"/>
      <c r="D13" s="1"/>
      <c r="E13" s="1"/>
      <c r="H13">
        <v>0</v>
      </c>
      <c r="I13">
        <v>36</v>
      </c>
      <c r="J13">
        <v>33</v>
      </c>
      <c r="K13">
        <v>8</v>
      </c>
      <c r="L13">
        <v>0</v>
      </c>
      <c r="M13">
        <v>0</v>
      </c>
      <c r="N13">
        <v>57</v>
      </c>
      <c r="O13">
        <v>0</v>
      </c>
      <c r="P13">
        <v>0</v>
      </c>
      <c r="Q13">
        <v>0</v>
      </c>
    </row>
    <row r="14" spans="1:17" x14ac:dyDescent="0.25">
      <c r="A14" s="1"/>
      <c r="B14" s="1"/>
      <c r="C14" s="1"/>
      <c r="D14" s="1"/>
      <c r="E14" s="1"/>
      <c r="H14">
        <v>0</v>
      </c>
      <c r="I14">
        <v>54</v>
      </c>
      <c r="J14">
        <v>40</v>
      </c>
      <c r="K14">
        <v>13</v>
      </c>
      <c r="L14">
        <v>0</v>
      </c>
      <c r="M14">
        <v>0</v>
      </c>
      <c r="N14">
        <v>75</v>
      </c>
      <c r="O14">
        <v>0</v>
      </c>
      <c r="P14">
        <v>0</v>
      </c>
      <c r="Q14">
        <v>0</v>
      </c>
    </row>
    <row r="15" spans="1:17" x14ac:dyDescent="0.25">
      <c r="A15" s="1"/>
      <c r="B15" s="1"/>
      <c r="C15" s="1"/>
      <c r="D15" s="1"/>
      <c r="E15" s="1"/>
      <c r="H15">
        <v>698</v>
      </c>
      <c r="I15">
        <v>80</v>
      </c>
      <c r="J15">
        <v>53</v>
      </c>
      <c r="K15">
        <v>23</v>
      </c>
      <c r="L15">
        <v>41</v>
      </c>
      <c r="M15">
        <v>36</v>
      </c>
      <c r="N15">
        <v>110</v>
      </c>
      <c r="O15">
        <v>29</v>
      </c>
      <c r="P15">
        <v>33</v>
      </c>
      <c r="Q15">
        <v>27</v>
      </c>
    </row>
    <row r="16" spans="1:17" x14ac:dyDescent="0.25">
      <c r="A16" s="1"/>
      <c r="B16" s="1"/>
      <c r="C16" s="1"/>
      <c r="D16" s="1"/>
      <c r="E16" s="1"/>
      <c r="H16">
        <v>1590</v>
      </c>
      <c r="I16">
        <v>80</v>
      </c>
      <c r="J16">
        <v>66</v>
      </c>
      <c r="K16">
        <v>24</v>
      </c>
      <c r="L16">
        <v>51</v>
      </c>
      <c r="M16">
        <v>49</v>
      </c>
      <c r="N16">
        <v>132</v>
      </c>
      <c r="O16">
        <v>37</v>
      </c>
      <c r="P16">
        <v>37</v>
      </c>
      <c r="Q16">
        <v>32</v>
      </c>
    </row>
    <row r="17" spans="1:17" x14ac:dyDescent="0.25">
      <c r="A17" s="1"/>
      <c r="B17" s="1"/>
      <c r="C17" s="1"/>
      <c r="D17" s="1"/>
      <c r="E17" s="1"/>
      <c r="H17">
        <v>1905</v>
      </c>
      <c r="I17">
        <v>91</v>
      </c>
      <c r="J17">
        <v>80</v>
      </c>
      <c r="K17">
        <v>24</v>
      </c>
      <c r="L17">
        <v>51</v>
      </c>
      <c r="M17">
        <v>57</v>
      </c>
      <c r="N17">
        <v>132</v>
      </c>
      <c r="O17">
        <v>37</v>
      </c>
      <c r="P17">
        <v>37</v>
      </c>
      <c r="Q17">
        <v>32</v>
      </c>
    </row>
    <row r="18" spans="1:17" x14ac:dyDescent="0.25">
      <c r="A18" s="1"/>
      <c r="B18" s="1"/>
      <c r="C18" s="1"/>
      <c r="D18" s="1"/>
      <c r="E18" s="1"/>
      <c r="H18">
        <v>2261</v>
      </c>
      <c r="I18">
        <v>114</v>
      </c>
      <c r="J18">
        <v>101</v>
      </c>
      <c r="K18">
        <v>29</v>
      </c>
      <c r="L18">
        <v>79</v>
      </c>
      <c r="M18">
        <v>86</v>
      </c>
      <c r="N18">
        <v>165</v>
      </c>
      <c r="O18">
        <v>46</v>
      </c>
      <c r="P18">
        <v>59</v>
      </c>
      <c r="Q18">
        <v>69</v>
      </c>
    </row>
    <row r="19" spans="1:17" x14ac:dyDescent="0.25">
      <c r="A19" s="1"/>
      <c r="B19" s="1"/>
      <c r="C19" s="1"/>
      <c r="D19" s="1"/>
      <c r="E19" s="1"/>
      <c r="H19">
        <v>2639</v>
      </c>
      <c r="I19">
        <v>132</v>
      </c>
      <c r="J19">
        <v>135</v>
      </c>
      <c r="K19">
        <v>32</v>
      </c>
      <c r="L19">
        <v>106</v>
      </c>
      <c r="M19">
        <v>110</v>
      </c>
      <c r="N19">
        <v>206</v>
      </c>
      <c r="O19">
        <v>50</v>
      </c>
      <c r="P19">
        <v>69</v>
      </c>
      <c r="Q19">
        <v>85</v>
      </c>
    </row>
    <row r="20" spans="1:17" x14ac:dyDescent="0.25">
      <c r="A20" s="1"/>
      <c r="B20" s="1"/>
      <c r="C20" s="1"/>
      <c r="D20" s="1"/>
      <c r="E20" s="1"/>
      <c r="H20">
        <v>3215</v>
      </c>
      <c r="I20">
        <v>168</v>
      </c>
      <c r="J20">
        <v>169</v>
      </c>
      <c r="K20">
        <v>37</v>
      </c>
      <c r="L20">
        <v>150</v>
      </c>
      <c r="M20">
        <v>170</v>
      </c>
      <c r="N20">
        <v>247</v>
      </c>
      <c r="O20">
        <v>56</v>
      </c>
      <c r="P20">
        <v>72</v>
      </c>
      <c r="Q20">
        <v>98</v>
      </c>
    </row>
    <row r="21" spans="1:17" x14ac:dyDescent="0.25">
      <c r="H21">
        <v>4109</v>
      </c>
      <c r="I21">
        <v>168</v>
      </c>
      <c r="J21">
        <v>177</v>
      </c>
      <c r="K21">
        <v>45</v>
      </c>
      <c r="L21">
        <v>175</v>
      </c>
      <c r="M21">
        <v>196</v>
      </c>
      <c r="N21">
        <v>262</v>
      </c>
      <c r="O21">
        <v>65</v>
      </c>
      <c r="P21">
        <v>73</v>
      </c>
      <c r="Q21">
        <v>110</v>
      </c>
    </row>
    <row r="22" spans="1:17" x14ac:dyDescent="0.25">
      <c r="A22" s="1" t="s">
        <v>3</v>
      </c>
      <c r="B22" s="1" t="s">
        <v>9</v>
      </c>
      <c r="C22" s="1" t="s">
        <v>8</v>
      </c>
      <c r="D22" s="1" t="s">
        <v>10</v>
      </c>
    </row>
    <row r="23" spans="1:17" x14ac:dyDescent="0.25">
      <c r="A23" s="2">
        <v>43832</v>
      </c>
      <c r="B23" s="1"/>
      <c r="C23" s="1"/>
      <c r="D23" s="1"/>
    </row>
    <row r="24" spans="1:17" x14ac:dyDescent="0.25">
      <c r="A24" s="2">
        <v>43833</v>
      </c>
      <c r="B24" s="1"/>
      <c r="C24" s="1"/>
      <c r="D24" s="1"/>
    </row>
    <row r="25" spans="1:17" x14ac:dyDescent="0.25">
      <c r="A25" s="2">
        <v>43834</v>
      </c>
      <c r="B25" s="1"/>
      <c r="C25" s="1"/>
      <c r="D25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L1" sqref="L1:L1048576"/>
    </sheetView>
  </sheetViews>
  <sheetFormatPr defaultRowHeight="14.4" x14ac:dyDescent="0.25"/>
  <sheetData>
    <row r="1" spans="1:21" x14ac:dyDescent="0.25">
      <c r="A1" t="s">
        <v>8</v>
      </c>
      <c r="B1" s="7" t="s">
        <v>19</v>
      </c>
      <c r="C1" t="s">
        <v>455</v>
      </c>
      <c r="D1" t="s">
        <v>457</v>
      </c>
      <c r="E1" t="s">
        <v>481</v>
      </c>
      <c r="F1" t="s">
        <v>465</v>
      </c>
      <c r="G1" t="s">
        <v>466</v>
      </c>
      <c r="H1" t="s">
        <v>447</v>
      </c>
      <c r="I1" t="s">
        <v>467</v>
      </c>
      <c r="J1" t="s">
        <v>468</v>
      </c>
      <c r="K1" t="s">
        <v>469</v>
      </c>
      <c r="L1" t="s">
        <v>471</v>
      </c>
    </row>
    <row r="2" spans="1:21" x14ac:dyDescent="0.25">
      <c r="A2" t="s">
        <v>502</v>
      </c>
      <c r="B2">
        <v>13162.79</v>
      </c>
      <c r="C2">
        <v>294.31729999999999</v>
      </c>
      <c r="D2">
        <v>284.94670000000002</v>
      </c>
      <c r="E2">
        <v>85.817539999999994</v>
      </c>
      <c r="F2">
        <v>305.52379999999999</v>
      </c>
      <c r="G2">
        <v>354.68009999999998</v>
      </c>
      <c r="L2">
        <v>34984.94</v>
      </c>
    </row>
    <row r="3" spans="1:21" x14ac:dyDescent="0.25">
      <c r="A3" t="s">
        <v>503</v>
      </c>
      <c r="B3">
        <v>14736.55</v>
      </c>
      <c r="C3">
        <v>314.14530000000002</v>
      </c>
      <c r="D3">
        <v>299.60359999999997</v>
      </c>
      <c r="E3">
        <v>92.065209999999993</v>
      </c>
      <c r="F3">
        <v>326.67469999999997</v>
      </c>
      <c r="G3">
        <v>373.54039999999998</v>
      </c>
      <c r="L3">
        <v>38682.25</v>
      </c>
      <c r="M3" s="12">
        <v>11618</v>
      </c>
      <c r="N3">
        <v>11324.54</v>
      </c>
      <c r="O3">
        <v>12869.79</v>
      </c>
      <c r="P3">
        <v>14443.55</v>
      </c>
      <c r="Q3">
        <v>16030.84</v>
      </c>
      <c r="R3">
        <v>17614.830000000002</v>
      </c>
      <c r="S3">
        <v>19178.400000000001</v>
      </c>
      <c r="T3">
        <v>20705.55</v>
      </c>
      <c r="U3">
        <v>22182.14</v>
      </c>
    </row>
    <row r="4" spans="1:21" x14ac:dyDescent="0.25">
      <c r="A4" t="s">
        <v>504</v>
      </c>
      <c r="B4">
        <v>16323.84</v>
      </c>
      <c r="C4">
        <v>333.80829999999997</v>
      </c>
      <c r="D4">
        <v>312.86579999999998</v>
      </c>
      <c r="E4">
        <v>98.084860000000006</v>
      </c>
      <c r="F4">
        <v>347.62</v>
      </c>
      <c r="G4">
        <v>390.60599999999999</v>
      </c>
      <c r="L4">
        <v>42205.04</v>
      </c>
      <c r="O4">
        <f>O3-(11325-11618)</f>
        <v>13162.79</v>
      </c>
      <c r="P4">
        <f t="shared" ref="P4:U4" si="0">P3-(11325-11618)</f>
        <v>14736.55</v>
      </c>
      <c r="Q4">
        <f t="shared" si="0"/>
        <v>16323.84</v>
      </c>
      <c r="R4">
        <f t="shared" si="0"/>
        <v>17907.830000000002</v>
      </c>
      <c r="S4">
        <f t="shared" si="0"/>
        <v>19471.400000000001</v>
      </c>
      <c r="T4">
        <f t="shared" si="0"/>
        <v>20998.55</v>
      </c>
      <c r="U4">
        <f t="shared" si="0"/>
        <v>22475.14</v>
      </c>
    </row>
    <row r="5" spans="1:21" x14ac:dyDescent="0.25">
      <c r="B5">
        <v>17907.830000000002</v>
      </c>
      <c r="C5">
        <v>353.31479999999999</v>
      </c>
      <c r="D5">
        <v>324.86599999999999</v>
      </c>
      <c r="E5">
        <v>103.91357000000001</v>
      </c>
      <c r="F5">
        <v>368.37430000000001</v>
      </c>
      <c r="G5">
        <v>406.04770000000002</v>
      </c>
      <c r="L5">
        <v>45514.87</v>
      </c>
    </row>
    <row r="6" spans="1:21" x14ac:dyDescent="0.25">
      <c r="B6">
        <v>19471.400000000001</v>
      </c>
      <c r="C6">
        <v>372.66340000000002</v>
      </c>
      <c r="D6">
        <v>335.72430000000003</v>
      </c>
      <c r="E6">
        <v>109.50997</v>
      </c>
      <c r="F6">
        <v>388.94069999999999</v>
      </c>
      <c r="G6">
        <v>420.02010000000001</v>
      </c>
      <c r="L6">
        <v>48591.15</v>
      </c>
      <c r="M6">
        <v>274</v>
      </c>
      <c r="N6">
        <v>274.30369999999999</v>
      </c>
      <c r="O6">
        <v>294.31729999999999</v>
      </c>
      <c r="P6">
        <v>314.14530000000002</v>
      </c>
      <c r="Q6">
        <v>333.80829999999997</v>
      </c>
      <c r="R6">
        <v>353.31479999999999</v>
      </c>
      <c r="S6">
        <v>372.66340000000002</v>
      </c>
      <c r="T6">
        <v>391.84570000000002</v>
      </c>
      <c r="U6">
        <v>412.4443</v>
      </c>
    </row>
    <row r="7" spans="1:21" x14ac:dyDescent="0.25">
      <c r="B7">
        <v>20998.55</v>
      </c>
      <c r="C7">
        <v>391.84570000000002</v>
      </c>
      <c r="D7">
        <v>345.54930000000002</v>
      </c>
      <c r="E7">
        <v>114.84287999999999</v>
      </c>
      <c r="F7">
        <v>409.31380000000001</v>
      </c>
      <c r="G7">
        <v>432.6628</v>
      </c>
      <c r="L7">
        <v>51427.34</v>
      </c>
    </row>
    <row r="8" spans="1:21" x14ac:dyDescent="0.25">
      <c r="B8">
        <v>22475.14</v>
      </c>
      <c r="C8">
        <v>412.4443</v>
      </c>
      <c r="D8">
        <v>354.43939999999998</v>
      </c>
      <c r="E8">
        <v>119.89068</v>
      </c>
      <c r="F8">
        <v>429.48129999999998</v>
      </c>
      <c r="G8">
        <v>444.10250000000002</v>
      </c>
      <c r="L8">
        <v>54026.92</v>
      </c>
      <c r="M8">
        <v>269</v>
      </c>
      <c r="N8">
        <v>271.7484</v>
      </c>
      <c r="O8">
        <v>287.94670000000002</v>
      </c>
      <c r="P8">
        <v>302.60359999999997</v>
      </c>
      <c r="Q8">
        <v>315.86579999999998</v>
      </c>
      <c r="R8">
        <v>327.86599999999999</v>
      </c>
      <c r="S8">
        <v>338.72430000000003</v>
      </c>
      <c r="T8">
        <v>348.54930000000002</v>
      </c>
      <c r="U8">
        <v>357.43939999999998</v>
      </c>
    </row>
    <row r="9" spans="1:21" x14ac:dyDescent="0.25">
      <c r="O9">
        <f>O8-3</f>
        <v>284.94670000000002</v>
      </c>
      <c r="P9">
        <f t="shared" ref="P9:U9" si="1">P8-3</f>
        <v>299.60359999999997</v>
      </c>
      <c r="Q9">
        <f t="shared" si="1"/>
        <v>312.86579999999998</v>
      </c>
      <c r="R9">
        <f t="shared" si="1"/>
        <v>324.86599999999999</v>
      </c>
      <c r="S9">
        <f t="shared" si="1"/>
        <v>335.72430000000003</v>
      </c>
      <c r="T9">
        <f t="shared" si="1"/>
        <v>345.54930000000002</v>
      </c>
      <c r="U9">
        <f t="shared" si="1"/>
        <v>354.43939999999998</v>
      </c>
    </row>
    <row r="11" spans="1:21" x14ac:dyDescent="0.25">
      <c r="M11">
        <v>284</v>
      </c>
      <c r="N11">
        <v>284.1386</v>
      </c>
      <c r="O11">
        <v>305.52379999999999</v>
      </c>
      <c r="P11">
        <v>326.67469999999997</v>
      </c>
      <c r="Q11">
        <v>347.62</v>
      </c>
      <c r="R11">
        <v>368.37430000000001</v>
      </c>
      <c r="S11">
        <v>388.94069999999999</v>
      </c>
      <c r="T11">
        <v>409.31380000000001</v>
      </c>
      <c r="U11">
        <v>429.48129999999998</v>
      </c>
    </row>
    <row r="13" spans="1:21" x14ac:dyDescent="0.25">
      <c r="A13" t="s">
        <v>492</v>
      </c>
      <c r="B13" s="12">
        <v>11618</v>
      </c>
      <c r="C13">
        <v>274</v>
      </c>
      <c r="D13">
        <v>269</v>
      </c>
      <c r="E13">
        <v>79</v>
      </c>
      <c r="F13">
        <v>284</v>
      </c>
      <c r="G13">
        <v>334</v>
      </c>
      <c r="H13" s="12"/>
      <c r="I13" s="12"/>
      <c r="L13">
        <v>31171</v>
      </c>
      <c r="M13">
        <v>334</v>
      </c>
      <c r="N13">
        <v>334.83629999999999</v>
      </c>
      <c r="O13">
        <v>355.68009999999998</v>
      </c>
      <c r="P13">
        <v>374.54039999999998</v>
      </c>
      <c r="Q13">
        <v>391.60599999999999</v>
      </c>
      <c r="R13">
        <v>407.04770000000002</v>
      </c>
      <c r="S13">
        <v>421.02010000000001</v>
      </c>
      <c r="T13">
        <v>433.6628</v>
      </c>
      <c r="U13">
        <v>445.10250000000002</v>
      </c>
    </row>
    <row r="14" spans="1:21" x14ac:dyDescent="0.25">
      <c r="A14" t="s">
        <v>502</v>
      </c>
      <c r="B14">
        <f t="shared" ref="B14:G14" si="2">B2-(B2-B13)*0.15</f>
        <v>12931.0715</v>
      </c>
      <c r="C14">
        <f t="shared" si="2"/>
        <v>291.26970499999999</v>
      </c>
      <c r="D14">
        <f t="shared" si="2"/>
        <v>282.55469500000004</v>
      </c>
      <c r="E14">
        <f t="shared" si="2"/>
        <v>84.79490899999999</v>
      </c>
      <c r="F14">
        <f t="shared" si="2"/>
        <v>302.29523</v>
      </c>
      <c r="G14">
        <f t="shared" si="2"/>
        <v>351.57808499999999</v>
      </c>
      <c r="L14">
        <f>L2-(L2-L13)*0.15</f>
        <v>34412.849000000002</v>
      </c>
      <c r="O14">
        <f>O13-1</f>
        <v>354.68009999999998</v>
      </c>
      <c r="P14">
        <f t="shared" ref="P14:U14" si="3">P13-1</f>
        <v>373.54039999999998</v>
      </c>
      <c r="Q14">
        <f t="shared" si="3"/>
        <v>390.60599999999999</v>
      </c>
      <c r="R14">
        <f t="shared" si="3"/>
        <v>406.04770000000002</v>
      </c>
      <c r="S14">
        <f t="shared" si="3"/>
        <v>420.02010000000001</v>
      </c>
      <c r="T14">
        <f t="shared" si="3"/>
        <v>432.6628</v>
      </c>
      <c r="U14">
        <f t="shared" si="3"/>
        <v>444.10250000000002</v>
      </c>
    </row>
    <row r="15" spans="1:21" x14ac:dyDescent="0.25">
      <c r="A15" t="s">
        <v>503</v>
      </c>
      <c r="B15">
        <f t="shared" ref="B15:G15" si="4">B3-(B3-B13)*0.15</f>
        <v>14268.7675</v>
      </c>
      <c r="C15">
        <f t="shared" si="4"/>
        <v>308.12350500000002</v>
      </c>
      <c r="D15">
        <f t="shared" si="4"/>
        <v>295.01306</v>
      </c>
      <c r="E15">
        <f t="shared" si="4"/>
        <v>90.105428499999988</v>
      </c>
      <c r="F15">
        <f t="shared" si="4"/>
        <v>320.27349499999997</v>
      </c>
      <c r="G15">
        <f t="shared" si="4"/>
        <v>367.60933999999997</v>
      </c>
      <c r="L15">
        <f>L3-(L3-L13)*0.15</f>
        <v>37555.5625</v>
      </c>
    </row>
    <row r="16" spans="1:21" x14ac:dyDescent="0.25">
      <c r="A16" t="s">
        <v>504</v>
      </c>
      <c r="B16">
        <f t="shared" ref="B16:G16" si="5">B4-(B4-B13)*0.15</f>
        <v>15617.964</v>
      </c>
      <c r="C16">
        <f t="shared" si="5"/>
        <v>324.83705499999996</v>
      </c>
      <c r="D16">
        <f t="shared" si="5"/>
        <v>306.28593000000001</v>
      </c>
      <c r="E16">
        <f t="shared" si="5"/>
        <v>95.222131000000005</v>
      </c>
      <c r="F16">
        <f t="shared" si="5"/>
        <v>338.077</v>
      </c>
      <c r="G16">
        <f t="shared" si="5"/>
        <v>382.11509999999998</v>
      </c>
      <c r="L16">
        <f>L4-(L4-L13)*0.15</f>
        <v>40549.934000000001</v>
      </c>
    </row>
    <row r="17" spans="1:21" x14ac:dyDescent="0.25">
      <c r="B17">
        <f t="shared" ref="B17:G17" si="6">B5-(B5-B13)*0.15</f>
        <v>16964.355500000001</v>
      </c>
      <c r="C17">
        <f t="shared" si="6"/>
        <v>341.41757999999999</v>
      </c>
      <c r="D17">
        <f t="shared" si="6"/>
        <v>316.48609999999996</v>
      </c>
      <c r="E17">
        <f t="shared" si="6"/>
        <v>100.1765345</v>
      </c>
      <c r="F17">
        <f t="shared" si="6"/>
        <v>355.71815500000002</v>
      </c>
      <c r="G17">
        <f t="shared" si="6"/>
        <v>395.240545</v>
      </c>
      <c r="L17">
        <f>L5-(L5-L13)*0.15</f>
        <v>43363.289499999999</v>
      </c>
      <c r="M17">
        <v>79</v>
      </c>
      <c r="N17">
        <v>79.269040000000004</v>
      </c>
      <c r="O17">
        <v>85.817539999999994</v>
      </c>
      <c r="P17">
        <v>92.065209999999993</v>
      </c>
      <c r="Q17">
        <v>98.084860000000006</v>
      </c>
      <c r="R17">
        <v>103.91357000000001</v>
      </c>
      <c r="S17">
        <v>109.50997</v>
      </c>
      <c r="T17">
        <v>114.84287999999999</v>
      </c>
      <c r="U17">
        <v>119.89068</v>
      </c>
    </row>
    <row r="18" spans="1:21" x14ac:dyDescent="0.25">
      <c r="B18">
        <f t="shared" ref="B18:G18" si="7">B6-(B6-B13)*0.15</f>
        <v>18293.39</v>
      </c>
      <c r="C18">
        <f t="shared" si="7"/>
        <v>357.86389000000003</v>
      </c>
      <c r="D18">
        <f t="shared" si="7"/>
        <v>325.71565500000003</v>
      </c>
      <c r="E18">
        <f t="shared" si="7"/>
        <v>104.9334745</v>
      </c>
      <c r="F18">
        <f t="shared" si="7"/>
        <v>373.19959499999999</v>
      </c>
      <c r="G18">
        <f t="shared" si="7"/>
        <v>407.11708500000003</v>
      </c>
      <c r="L18">
        <f>L6-(L6-L13)*0.15</f>
        <v>45978.127500000002</v>
      </c>
    </row>
    <row r="19" spans="1:21" x14ac:dyDescent="0.25">
      <c r="B19">
        <f t="shared" ref="B19:G19" si="8">B7-(B7-B13)*0.15</f>
        <v>19591.467499999999</v>
      </c>
      <c r="C19">
        <f t="shared" si="8"/>
        <v>374.16884500000003</v>
      </c>
      <c r="D19">
        <f t="shared" si="8"/>
        <v>334.06690500000002</v>
      </c>
      <c r="E19">
        <f t="shared" si="8"/>
        <v>109.466448</v>
      </c>
      <c r="F19">
        <f t="shared" si="8"/>
        <v>390.51673</v>
      </c>
      <c r="G19">
        <f t="shared" si="8"/>
        <v>417.86338000000001</v>
      </c>
      <c r="L19">
        <f>L7-(L7-L13)*0.15</f>
        <v>48388.888999999996</v>
      </c>
    </row>
    <row r="20" spans="1:21" x14ac:dyDescent="0.25">
      <c r="B20">
        <f t="shared" ref="B20:G20" si="9">B8-(B8-B13)*0.15</f>
        <v>20846.569</v>
      </c>
      <c r="C20">
        <f t="shared" si="9"/>
        <v>391.67765500000002</v>
      </c>
      <c r="D20">
        <f t="shared" si="9"/>
        <v>341.62349</v>
      </c>
      <c r="E20">
        <f t="shared" si="9"/>
        <v>113.75707800000001</v>
      </c>
      <c r="F20">
        <f t="shared" si="9"/>
        <v>407.65910499999995</v>
      </c>
      <c r="G20">
        <f t="shared" si="9"/>
        <v>427.58712500000001</v>
      </c>
      <c r="L20">
        <f>L8-(L8-L13)*0.15</f>
        <v>50598.531999999999</v>
      </c>
      <c r="M20">
        <v>31171</v>
      </c>
      <c r="N20">
        <v>32027.279999999999</v>
      </c>
      <c r="O20">
        <v>35840.94</v>
      </c>
      <c r="P20">
        <v>39538.25</v>
      </c>
      <c r="Q20">
        <v>43061.04</v>
      </c>
      <c r="R20">
        <v>46370.87</v>
      </c>
      <c r="S20">
        <v>49447.15</v>
      </c>
      <c r="T20">
        <v>52283.34</v>
      </c>
      <c r="U20">
        <v>54882.92</v>
      </c>
    </row>
    <row r="21" spans="1:21" x14ac:dyDescent="0.25">
      <c r="N21" t="s">
        <v>505</v>
      </c>
      <c r="O21">
        <f>O20-(32027-31171)</f>
        <v>34984.94</v>
      </c>
      <c r="P21">
        <f t="shared" ref="P21:U21" si="10">P20-(32027-31171)</f>
        <v>38682.25</v>
      </c>
      <c r="Q21">
        <f t="shared" si="10"/>
        <v>42205.04</v>
      </c>
      <c r="R21">
        <f t="shared" si="10"/>
        <v>45514.87</v>
      </c>
      <c r="S21">
        <f t="shared" si="10"/>
        <v>48591.15</v>
      </c>
      <c r="T21">
        <f t="shared" si="10"/>
        <v>51427.34</v>
      </c>
      <c r="U21">
        <f t="shared" si="10"/>
        <v>54026.92</v>
      </c>
    </row>
    <row r="24" spans="1:21" x14ac:dyDescent="0.25">
      <c r="A24" t="s">
        <v>493</v>
      </c>
      <c r="B24" s="12">
        <v>11618</v>
      </c>
      <c r="C24">
        <v>274</v>
      </c>
      <c r="D24">
        <v>269</v>
      </c>
      <c r="E24">
        <v>79</v>
      </c>
      <c r="F24">
        <v>284</v>
      </c>
      <c r="G24">
        <v>334</v>
      </c>
      <c r="H24" s="12"/>
      <c r="I24" s="12"/>
      <c r="L24">
        <v>31171</v>
      </c>
    </row>
    <row r="25" spans="1:21" x14ac:dyDescent="0.25">
      <c r="A25" t="s">
        <v>502</v>
      </c>
      <c r="B25">
        <f t="shared" ref="B25:G25" si="11">B2+(B2-B13)*0.15</f>
        <v>13394.508500000002</v>
      </c>
      <c r="C25">
        <f t="shared" si="11"/>
        <v>297.36489499999999</v>
      </c>
      <c r="D25">
        <f t="shared" si="11"/>
        <v>287.338705</v>
      </c>
      <c r="E25">
        <f t="shared" si="11"/>
        <v>86.840170999999998</v>
      </c>
      <c r="F25">
        <f t="shared" si="11"/>
        <v>308.75236999999998</v>
      </c>
      <c r="G25">
        <f t="shared" si="11"/>
        <v>357.78211499999998</v>
      </c>
      <c r="L25">
        <f>L2+(L2-L13)*0.15</f>
        <v>35557.031000000003</v>
      </c>
    </row>
    <row r="26" spans="1:21" x14ac:dyDescent="0.25">
      <c r="A26" t="s">
        <v>503</v>
      </c>
      <c r="B26">
        <f t="shared" ref="B26:G26" si="12">B3+(B3-B13)*0.15</f>
        <v>15204.332499999999</v>
      </c>
      <c r="C26">
        <f t="shared" si="12"/>
        <v>320.16709500000002</v>
      </c>
      <c r="D26">
        <f t="shared" si="12"/>
        <v>304.19413999999995</v>
      </c>
      <c r="E26">
        <f t="shared" si="12"/>
        <v>94.024991499999999</v>
      </c>
      <c r="F26">
        <f t="shared" si="12"/>
        <v>333.07590499999998</v>
      </c>
      <c r="G26">
        <f t="shared" si="12"/>
        <v>379.47145999999998</v>
      </c>
      <c r="L26">
        <f>L3+(L3-L13)*0.15</f>
        <v>39808.9375</v>
      </c>
    </row>
    <row r="27" spans="1:21" x14ac:dyDescent="0.25">
      <c r="A27" t="s">
        <v>504</v>
      </c>
      <c r="B27">
        <f t="shared" ref="B27:G27" si="13">B4+(B4-B13)*0.15</f>
        <v>17029.716</v>
      </c>
      <c r="C27">
        <f t="shared" si="13"/>
        <v>342.77954499999998</v>
      </c>
      <c r="D27">
        <f t="shared" si="13"/>
        <v>319.44566999999995</v>
      </c>
      <c r="E27">
        <f t="shared" si="13"/>
        <v>100.94758900000001</v>
      </c>
      <c r="F27">
        <f t="shared" si="13"/>
        <v>357.16300000000001</v>
      </c>
      <c r="G27">
        <f t="shared" si="13"/>
        <v>399.09690000000001</v>
      </c>
      <c r="L27">
        <f>L4+(L4-L13)*0.15</f>
        <v>43860.146000000001</v>
      </c>
    </row>
    <row r="28" spans="1:21" x14ac:dyDescent="0.25">
      <c r="B28">
        <f t="shared" ref="B28:G28" si="14">B5+(B5-B13)*0.15</f>
        <v>18851.304500000002</v>
      </c>
      <c r="C28">
        <f t="shared" si="14"/>
        <v>365.21202</v>
      </c>
      <c r="D28">
        <f t="shared" si="14"/>
        <v>333.24590000000001</v>
      </c>
      <c r="E28">
        <f t="shared" si="14"/>
        <v>107.65060550000001</v>
      </c>
      <c r="F28">
        <f t="shared" si="14"/>
        <v>381.03044499999999</v>
      </c>
      <c r="G28">
        <f t="shared" si="14"/>
        <v>416.85485500000004</v>
      </c>
      <c r="L28">
        <f>L5+(L5-L13)*0.15</f>
        <v>47666.450500000006</v>
      </c>
    </row>
    <row r="29" spans="1:21" x14ac:dyDescent="0.25">
      <c r="B29">
        <f t="shared" ref="B29:G29" si="15">B6+(B6-B13)*0.15</f>
        <v>20649.410000000003</v>
      </c>
      <c r="C29">
        <f t="shared" si="15"/>
        <v>387.46291000000002</v>
      </c>
      <c r="D29">
        <f t="shared" si="15"/>
        <v>345.73294500000003</v>
      </c>
      <c r="E29">
        <f t="shared" si="15"/>
        <v>114.08646549999999</v>
      </c>
      <c r="F29">
        <f t="shared" si="15"/>
        <v>404.681805</v>
      </c>
      <c r="G29">
        <f t="shared" si="15"/>
        <v>432.923115</v>
      </c>
      <c r="L29">
        <f>L6+(L6-L13)*0.15</f>
        <v>51204.172500000001</v>
      </c>
    </row>
    <row r="30" spans="1:21" x14ac:dyDescent="0.25">
      <c r="B30">
        <f t="shared" ref="B30:G30" si="16">B7+(B7-B13)*0.15</f>
        <v>22405.6325</v>
      </c>
      <c r="C30">
        <f t="shared" si="16"/>
        <v>409.52255500000001</v>
      </c>
      <c r="D30">
        <f t="shared" si="16"/>
        <v>357.03169500000001</v>
      </c>
      <c r="E30">
        <f t="shared" si="16"/>
        <v>120.21931199999999</v>
      </c>
      <c r="F30">
        <f t="shared" si="16"/>
        <v>428.11087000000003</v>
      </c>
      <c r="G30">
        <f t="shared" si="16"/>
        <v>447.46222</v>
      </c>
      <c r="L30">
        <f>L7+(L7-L13)*0.15</f>
        <v>54465.790999999997</v>
      </c>
      <c r="N30">
        <v>13162.79</v>
      </c>
      <c r="O30">
        <v>294.31729999999999</v>
      </c>
      <c r="P30">
        <v>284.94670000000002</v>
      </c>
      <c r="Q30">
        <v>85.817539999999994</v>
      </c>
      <c r="R30">
        <v>305.52379999999999</v>
      </c>
      <c r="S30">
        <v>354.68009999999998</v>
      </c>
      <c r="T30">
        <v>34984.94</v>
      </c>
    </row>
    <row r="31" spans="1:21" x14ac:dyDescent="0.25">
      <c r="B31">
        <f t="shared" ref="B31:G31" si="17">B8+(B8-B13)*0.15</f>
        <v>24103.710999999999</v>
      </c>
      <c r="C31">
        <f t="shared" si="17"/>
        <v>433.21094499999998</v>
      </c>
      <c r="D31">
        <f t="shared" si="17"/>
        <v>367.25530999999995</v>
      </c>
      <c r="E31">
        <f t="shared" si="17"/>
        <v>126.024282</v>
      </c>
      <c r="F31">
        <f t="shared" si="17"/>
        <v>451.303495</v>
      </c>
      <c r="G31">
        <f t="shared" si="17"/>
        <v>460.61787500000003</v>
      </c>
      <c r="L31">
        <f>L8+(L8-L13)*0.15</f>
        <v>57455.307999999997</v>
      </c>
      <c r="N31">
        <v>14736.55</v>
      </c>
      <c r="O31">
        <v>314.14530000000002</v>
      </c>
      <c r="P31">
        <v>299.60359999999997</v>
      </c>
      <c r="Q31">
        <v>92.065209999999993</v>
      </c>
      <c r="R31">
        <v>326.67469999999997</v>
      </c>
      <c r="S31">
        <v>373.54039999999998</v>
      </c>
      <c r="T31">
        <v>38682.25</v>
      </c>
    </row>
    <row r="32" spans="1:21" x14ac:dyDescent="0.25">
      <c r="N32">
        <v>16323.84</v>
      </c>
      <c r="O32">
        <v>333.80829999999997</v>
      </c>
      <c r="P32">
        <v>312.86579999999998</v>
      </c>
      <c r="Q32">
        <v>98.084860000000006</v>
      </c>
      <c r="R32">
        <v>347.62</v>
      </c>
      <c r="S32">
        <v>390.60599999999999</v>
      </c>
      <c r="T32">
        <v>42205.04</v>
      </c>
    </row>
    <row r="33" spans="1:20" x14ac:dyDescent="0.25">
      <c r="N33">
        <v>17907.830000000002</v>
      </c>
      <c r="O33">
        <v>353.31479999999999</v>
      </c>
      <c r="P33">
        <v>324.86599999999999</v>
      </c>
      <c r="Q33">
        <v>103.91357000000001</v>
      </c>
      <c r="R33">
        <v>368.37430000000001</v>
      </c>
      <c r="S33">
        <v>406.04770000000002</v>
      </c>
      <c r="T33">
        <v>45514.87</v>
      </c>
    </row>
    <row r="34" spans="1:20" x14ac:dyDescent="0.25">
      <c r="N34">
        <v>19471.400000000001</v>
      </c>
      <c r="O34">
        <v>372.66340000000002</v>
      </c>
      <c r="P34">
        <v>335.72430000000003</v>
      </c>
      <c r="Q34">
        <v>109.50997</v>
      </c>
      <c r="R34">
        <v>388.94069999999999</v>
      </c>
      <c r="S34">
        <v>420.02010000000001</v>
      </c>
      <c r="T34">
        <v>48591.15</v>
      </c>
    </row>
    <row r="35" spans="1:20" x14ac:dyDescent="0.25">
      <c r="N35">
        <v>20998.55</v>
      </c>
      <c r="O35">
        <v>391.84570000000002</v>
      </c>
      <c r="P35">
        <v>345.54930000000002</v>
      </c>
      <c r="Q35">
        <v>114.84287999999999</v>
      </c>
      <c r="R35">
        <v>409.31380000000001</v>
      </c>
      <c r="S35">
        <v>432.6628</v>
      </c>
      <c r="T35">
        <v>51427.34</v>
      </c>
    </row>
    <row r="36" spans="1:20" x14ac:dyDescent="0.25">
      <c r="N36">
        <v>22475.14</v>
      </c>
      <c r="O36">
        <v>412.4443</v>
      </c>
      <c r="P36">
        <v>354.43939999999998</v>
      </c>
      <c r="Q36">
        <v>119.89068</v>
      </c>
      <c r="R36">
        <v>429.48129999999998</v>
      </c>
      <c r="S36">
        <v>444.10250000000002</v>
      </c>
      <c r="T36">
        <v>54026.92</v>
      </c>
    </row>
    <row r="38" spans="1:20" x14ac:dyDescent="0.25">
      <c r="A38" s="13">
        <v>12931.0715</v>
      </c>
      <c r="B38" s="13">
        <v>13162.79</v>
      </c>
      <c r="C38" s="13">
        <v>13394.508500000002</v>
      </c>
    </row>
    <row r="39" spans="1:20" x14ac:dyDescent="0.25">
      <c r="A39" s="13">
        <v>14268.7675</v>
      </c>
      <c r="B39" s="13">
        <v>14736.55</v>
      </c>
      <c r="C39" s="13">
        <v>15204.332499999999</v>
      </c>
    </row>
    <row r="40" spans="1:20" x14ac:dyDescent="0.25">
      <c r="A40" s="13">
        <v>15617.964</v>
      </c>
      <c r="B40" s="13">
        <v>16323.84</v>
      </c>
      <c r="C40" s="13">
        <v>17029.716</v>
      </c>
    </row>
    <row r="43" spans="1:20" x14ac:dyDescent="0.25">
      <c r="A43">
        <v>12931.0715</v>
      </c>
      <c r="B43">
        <v>13162.79</v>
      </c>
      <c r="C43">
        <v>13394.508500000002</v>
      </c>
    </row>
    <row r="44" spans="1:20" x14ac:dyDescent="0.25">
      <c r="A44">
        <v>14268.7675</v>
      </c>
      <c r="B44">
        <v>14736.55</v>
      </c>
      <c r="C44">
        <v>15204.332499999999</v>
      </c>
    </row>
    <row r="45" spans="1:20" x14ac:dyDescent="0.25">
      <c r="A45">
        <v>15617.964</v>
      </c>
      <c r="B45">
        <v>16323.84</v>
      </c>
      <c r="C45">
        <v>17029.716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L1" sqref="L1:L1048576"/>
    </sheetView>
  </sheetViews>
  <sheetFormatPr defaultRowHeight="14.4" x14ac:dyDescent="0.25"/>
  <sheetData>
    <row r="1" spans="1:24" x14ac:dyDescent="0.25">
      <c r="A1" t="s">
        <v>8</v>
      </c>
      <c r="B1" s="7" t="s">
        <v>19</v>
      </c>
      <c r="C1" t="s">
        <v>455</v>
      </c>
      <c r="D1" t="s">
        <v>457</v>
      </c>
      <c r="E1" t="s">
        <v>481</v>
      </c>
      <c r="F1" t="s">
        <v>465</v>
      </c>
      <c r="G1" t="s">
        <v>466</v>
      </c>
      <c r="L1" t="s">
        <v>471</v>
      </c>
    </row>
    <row r="2" spans="1:24" x14ac:dyDescent="0.25">
      <c r="A2" t="s">
        <v>506</v>
      </c>
      <c r="B2">
        <v>18666.22</v>
      </c>
      <c r="C2">
        <v>336.32130000000001</v>
      </c>
      <c r="D2">
        <v>301.63040000000001</v>
      </c>
      <c r="E2">
        <v>95.999899999999997</v>
      </c>
      <c r="F2">
        <v>312.0942</v>
      </c>
      <c r="G2">
        <v>372.51829999999995</v>
      </c>
      <c r="L2">
        <v>43071.37</v>
      </c>
      <c r="O2">
        <v>326</v>
      </c>
      <c r="P2">
        <v>324.65809999999999</v>
      </c>
      <c r="Q2">
        <v>334.8913</v>
      </c>
      <c r="R2">
        <v>342.57830000000001</v>
      </c>
      <c r="S2">
        <v>347.96120000000002</v>
      </c>
      <c r="T2">
        <v>352.54660000000001</v>
      </c>
      <c r="U2">
        <v>357.61099999999999</v>
      </c>
      <c r="V2">
        <v>363.06009999999998</v>
      </c>
      <c r="W2">
        <v>368.81459999999998</v>
      </c>
    </row>
    <row r="3" spans="1:24" x14ac:dyDescent="0.25">
      <c r="A3" t="s">
        <v>507</v>
      </c>
      <c r="B3">
        <v>20382.189999999999</v>
      </c>
      <c r="C3">
        <v>344.00830000000002</v>
      </c>
      <c r="D3">
        <v>306.6626</v>
      </c>
      <c r="E3">
        <v>100.77791000000001</v>
      </c>
      <c r="F3">
        <v>315.39799999999997</v>
      </c>
      <c r="G3">
        <v>376.8741</v>
      </c>
      <c r="L3">
        <v>46028.95</v>
      </c>
      <c r="Q3">
        <f>Q2+1.43</f>
        <v>336.32130000000001</v>
      </c>
      <c r="R3">
        <f t="shared" ref="R3:W3" si="0">R2+1.43</f>
        <v>344.00830000000002</v>
      </c>
      <c r="S3">
        <f t="shared" si="0"/>
        <v>349.39120000000003</v>
      </c>
      <c r="T3">
        <f t="shared" si="0"/>
        <v>353.97660000000002</v>
      </c>
      <c r="U3">
        <f t="shared" si="0"/>
        <v>359.041</v>
      </c>
      <c r="V3">
        <f t="shared" si="0"/>
        <v>364.49009999999998</v>
      </c>
      <c r="W3">
        <f t="shared" si="0"/>
        <v>370.24459999999999</v>
      </c>
    </row>
    <row r="4" spans="1:24" x14ac:dyDescent="0.25">
      <c r="A4" t="s">
        <v>508</v>
      </c>
      <c r="B4">
        <v>22027.66</v>
      </c>
      <c r="C4">
        <v>349.39120000000003</v>
      </c>
      <c r="D4">
        <v>310.27109999999999</v>
      </c>
      <c r="E4">
        <v>105.34162999999999</v>
      </c>
      <c r="F4">
        <v>317.20369999999997</v>
      </c>
      <c r="G4">
        <v>380.56549999999999</v>
      </c>
      <c r="L4">
        <v>48954.53</v>
      </c>
      <c r="O4">
        <v>295</v>
      </c>
      <c r="P4">
        <v>295.61989999999997</v>
      </c>
      <c r="Q4">
        <v>302.25040000000001</v>
      </c>
      <c r="R4">
        <v>307.2826</v>
      </c>
      <c r="S4">
        <v>310.89109999999999</v>
      </c>
      <c r="T4">
        <v>313.24149999999997</v>
      </c>
      <c r="U4">
        <v>315.7987</v>
      </c>
      <c r="V4">
        <v>319.73840000000001</v>
      </c>
      <c r="W4">
        <v>324.8245</v>
      </c>
      <c r="X4">
        <v>330.86660000000001</v>
      </c>
    </row>
    <row r="5" spans="1:24" x14ac:dyDescent="0.25">
      <c r="A5" t="s">
        <v>509</v>
      </c>
      <c r="B5">
        <v>23586.11</v>
      </c>
      <c r="C5">
        <v>353.97660000000002</v>
      </c>
      <c r="D5">
        <v>312.62149999999997</v>
      </c>
      <c r="E5">
        <v>109.69594000000001</v>
      </c>
      <c r="F5">
        <v>318.73879999999997</v>
      </c>
      <c r="G5">
        <v>384.8501</v>
      </c>
      <c r="L5">
        <v>51840.54</v>
      </c>
      <c r="Q5">
        <f>Q4-0.62</f>
        <v>301.63040000000001</v>
      </c>
      <c r="R5">
        <f t="shared" ref="R5:W5" si="1">R4-0.62</f>
        <v>306.6626</v>
      </c>
      <c r="S5">
        <f t="shared" si="1"/>
        <v>310.27109999999999</v>
      </c>
      <c r="T5">
        <f t="shared" si="1"/>
        <v>312.62149999999997</v>
      </c>
      <c r="U5">
        <f t="shared" si="1"/>
        <v>315.17869999999999</v>
      </c>
      <c r="V5">
        <f t="shared" si="1"/>
        <v>319.11840000000001</v>
      </c>
      <c r="W5">
        <f t="shared" si="1"/>
        <v>324.2045</v>
      </c>
    </row>
    <row r="6" spans="1:24" x14ac:dyDescent="0.25">
      <c r="A6" t="s">
        <v>510</v>
      </c>
      <c r="B6">
        <v>25047.040000000001</v>
      </c>
      <c r="C6">
        <v>359.041</v>
      </c>
      <c r="D6">
        <v>315.17869999999999</v>
      </c>
      <c r="E6">
        <v>113.84518</v>
      </c>
      <c r="F6">
        <v>321.00759999999997</v>
      </c>
      <c r="G6">
        <v>389.61439999999999</v>
      </c>
      <c r="L6">
        <v>54679.03</v>
      </c>
      <c r="O6">
        <v>307</v>
      </c>
      <c r="P6">
        <v>310.19040000000001</v>
      </c>
      <c r="Q6">
        <v>315.19420000000002</v>
      </c>
      <c r="R6">
        <v>318.49799999999999</v>
      </c>
      <c r="S6">
        <v>320.30369999999999</v>
      </c>
      <c r="T6">
        <v>321.83879999999999</v>
      </c>
      <c r="U6">
        <v>324.10759999999999</v>
      </c>
      <c r="V6">
        <v>326.98419999999999</v>
      </c>
      <c r="W6">
        <v>330.36320000000001</v>
      </c>
    </row>
    <row r="7" spans="1:24" x14ac:dyDescent="0.25">
      <c r="A7" t="s">
        <v>511</v>
      </c>
      <c r="B7">
        <v>26405.23</v>
      </c>
      <c r="C7">
        <v>364.49009999999998</v>
      </c>
      <c r="D7">
        <v>319.11840000000001</v>
      </c>
      <c r="E7">
        <v>117.79351</v>
      </c>
      <c r="F7">
        <v>323.88419999999996</v>
      </c>
      <c r="G7">
        <v>394.76309999999995</v>
      </c>
      <c r="L7">
        <v>57462</v>
      </c>
      <c r="Q7">
        <f>Q6-3.1</f>
        <v>312.0942</v>
      </c>
      <c r="R7">
        <f t="shared" ref="R7:W7" si="2">R6-3.1</f>
        <v>315.39799999999997</v>
      </c>
      <c r="S7">
        <f t="shared" si="2"/>
        <v>317.20369999999997</v>
      </c>
      <c r="T7">
        <f t="shared" si="2"/>
        <v>318.73879999999997</v>
      </c>
      <c r="U7">
        <f t="shared" si="2"/>
        <v>321.00759999999997</v>
      </c>
      <c r="V7">
        <f t="shared" si="2"/>
        <v>323.88419999999996</v>
      </c>
      <c r="W7">
        <f t="shared" si="2"/>
        <v>327.26319999999998</v>
      </c>
    </row>
    <row r="8" spans="1:24" x14ac:dyDescent="0.25">
      <c r="A8" t="s">
        <v>512</v>
      </c>
      <c r="B8">
        <v>27659.61</v>
      </c>
      <c r="C8">
        <v>370.24459999999999</v>
      </c>
      <c r="D8">
        <v>324.2045</v>
      </c>
      <c r="E8">
        <v>121.54515000000001</v>
      </c>
      <c r="F8">
        <v>327.26319999999998</v>
      </c>
      <c r="G8">
        <v>400.21599999999995</v>
      </c>
      <c r="L8">
        <v>60181.760000000002</v>
      </c>
      <c r="O8">
        <v>366</v>
      </c>
      <c r="P8">
        <v>365.84679999999997</v>
      </c>
      <c r="Q8">
        <v>372.36829999999998</v>
      </c>
      <c r="R8">
        <v>376.72410000000002</v>
      </c>
      <c r="S8">
        <v>380.41550000000001</v>
      </c>
      <c r="T8">
        <v>384.70010000000002</v>
      </c>
      <c r="U8">
        <v>389.46440000000001</v>
      </c>
      <c r="V8">
        <v>394.61309999999997</v>
      </c>
      <c r="W8">
        <v>400.06599999999997</v>
      </c>
    </row>
    <row r="9" spans="1:24" x14ac:dyDescent="0.25">
      <c r="Q9">
        <f>Q8+0.15</f>
        <v>372.51829999999995</v>
      </c>
      <c r="R9">
        <f t="shared" ref="R9:W9" si="3">R8+0.15</f>
        <v>376.8741</v>
      </c>
      <c r="S9">
        <f t="shared" si="3"/>
        <v>380.56549999999999</v>
      </c>
      <c r="T9">
        <f t="shared" si="3"/>
        <v>384.8501</v>
      </c>
      <c r="U9">
        <f t="shared" si="3"/>
        <v>389.61439999999999</v>
      </c>
      <c r="V9">
        <f t="shared" si="3"/>
        <v>394.76309999999995</v>
      </c>
      <c r="W9">
        <f t="shared" si="3"/>
        <v>400.21599999999995</v>
      </c>
    </row>
    <row r="10" spans="1:24" x14ac:dyDescent="0.25">
      <c r="O10">
        <v>91</v>
      </c>
      <c r="P10">
        <v>88.831649999999996</v>
      </c>
      <c r="Q10">
        <v>93.829899999999995</v>
      </c>
      <c r="R10">
        <v>98.607910000000004</v>
      </c>
      <c r="S10">
        <v>103.17162999999999</v>
      </c>
      <c r="T10">
        <v>107.52594000000001</v>
      </c>
      <c r="U10">
        <v>111.67518</v>
      </c>
      <c r="V10">
        <v>115.62351</v>
      </c>
      <c r="W10">
        <v>119.37515</v>
      </c>
    </row>
    <row r="11" spans="1:24" x14ac:dyDescent="0.25">
      <c r="Q11">
        <f>Q10+2.17</f>
        <v>95.999899999999997</v>
      </c>
      <c r="R11">
        <f t="shared" ref="R11:W11" si="4">R10+2.17</f>
        <v>100.77791000000001</v>
      </c>
      <c r="S11">
        <f t="shared" si="4"/>
        <v>105.34162999999999</v>
      </c>
      <c r="T11">
        <f t="shared" si="4"/>
        <v>109.69594000000001</v>
      </c>
      <c r="U11">
        <f t="shared" si="4"/>
        <v>113.84518</v>
      </c>
      <c r="V11">
        <f t="shared" si="4"/>
        <v>117.79351</v>
      </c>
      <c r="W11">
        <f t="shared" si="4"/>
        <v>121.54515000000001</v>
      </c>
    </row>
    <row r="12" spans="1:24" x14ac:dyDescent="0.25">
      <c r="O12">
        <v>16902</v>
      </c>
      <c r="P12">
        <v>16893.41</v>
      </c>
      <c r="Q12">
        <v>18657.22</v>
      </c>
      <c r="R12">
        <v>20373.189999999999</v>
      </c>
      <c r="S12">
        <v>22018.66</v>
      </c>
      <c r="T12">
        <v>23577.11</v>
      </c>
      <c r="U12">
        <v>25038.04</v>
      </c>
      <c r="V12">
        <v>26396.23</v>
      </c>
      <c r="W12">
        <v>27650.61</v>
      </c>
    </row>
    <row r="13" spans="1:24" x14ac:dyDescent="0.25">
      <c r="A13" t="s">
        <v>492</v>
      </c>
      <c r="B13">
        <v>16902</v>
      </c>
      <c r="C13">
        <v>326</v>
      </c>
      <c r="D13">
        <v>295</v>
      </c>
      <c r="E13">
        <v>91</v>
      </c>
      <c r="F13">
        <v>307</v>
      </c>
      <c r="G13">
        <v>366</v>
      </c>
      <c r="L13">
        <v>40088</v>
      </c>
      <c r="Q13">
        <f>Q12+(16902-16893)</f>
        <v>18666.22</v>
      </c>
      <c r="R13">
        <f t="shared" ref="R13:W13" si="5">R12+(16902-16893)</f>
        <v>20382.189999999999</v>
      </c>
      <c r="S13">
        <f t="shared" si="5"/>
        <v>22027.66</v>
      </c>
      <c r="T13">
        <f t="shared" si="5"/>
        <v>23586.11</v>
      </c>
      <c r="U13">
        <f t="shared" si="5"/>
        <v>25047.040000000001</v>
      </c>
      <c r="V13">
        <f t="shared" si="5"/>
        <v>26405.23</v>
      </c>
      <c r="W13">
        <f t="shared" si="5"/>
        <v>27659.61</v>
      </c>
    </row>
    <row r="14" spans="1:24" x14ac:dyDescent="0.25">
      <c r="A14" t="s">
        <v>506</v>
      </c>
      <c r="B14">
        <f t="shared" ref="B14:G14" si="6">B2-(B2-B13)*0.15</f>
        <v>18401.587</v>
      </c>
      <c r="C14">
        <f t="shared" si="6"/>
        <v>334.77310499999999</v>
      </c>
      <c r="D14">
        <f t="shared" si="6"/>
        <v>300.63584000000003</v>
      </c>
      <c r="E14">
        <f t="shared" si="6"/>
        <v>95.249915000000001</v>
      </c>
      <c r="F14">
        <f t="shared" si="6"/>
        <v>311.33006999999998</v>
      </c>
      <c r="G14">
        <f t="shared" si="6"/>
        <v>371.54055499999998</v>
      </c>
      <c r="L14">
        <f>L2-(L2-L13)*0.15</f>
        <v>42623.864500000003</v>
      </c>
      <c r="O14">
        <v>40088</v>
      </c>
      <c r="P14">
        <v>39874.53</v>
      </c>
      <c r="Q14">
        <v>42857.37</v>
      </c>
      <c r="R14">
        <v>45814.95</v>
      </c>
      <c r="S14">
        <v>48740.53</v>
      </c>
      <c r="T14">
        <v>51626.54</v>
      </c>
      <c r="U14">
        <v>54465.03</v>
      </c>
      <c r="V14">
        <v>57248</v>
      </c>
      <c r="W14">
        <v>59967.76</v>
      </c>
      <c r="X14">
        <v>62617.14</v>
      </c>
    </row>
    <row r="15" spans="1:24" x14ac:dyDescent="0.25">
      <c r="A15" t="s">
        <v>507</v>
      </c>
      <c r="B15">
        <f t="shared" ref="B15:G15" si="7">B3-(B3-B13)*0.15</f>
        <v>19860.161499999998</v>
      </c>
      <c r="C15">
        <f t="shared" si="7"/>
        <v>341.30705499999999</v>
      </c>
      <c r="D15">
        <f t="shared" si="7"/>
        <v>304.91320999999999</v>
      </c>
      <c r="E15">
        <f t="shared" si="7"/>
        <v>99.311223500000011</v>
      </c>
      <c r="F15">
        <f t="shared" si="7"/>
        <v>314.13829999999996</v>
      </c>
      <c r="G15">
        <f t="shared" si="7"/>
        <v>375.24298499999998</v>
      </c>
      <c r="L15">
        <f>L3-(L3-L13)*0.15</f>
        <v>45137.807499999995</v>
      </c>
      <c r="Q15">
        <f>Q14+(40088-39874)</f>
        <v>43071.37</v>
      </c>
      <c r="R15">
        <f t="shared" ref="R15:W15" si="8">R14+(40088-39874)</f>
        <v>46028.95</v>
      </c>
      <c r="S15">
        <f t="shared" si="8"/>
        <v>48954.53</v>
      </c>
      <c r="T15">
        <f t="shared" si="8"/>
        <v>51840.54</v>
      </c>
      <c r="U15">
        <f t="shared" si="8"/>
        <v>54679.03</v>
      </c>
      <c r="V15">
        <f t="shared" si="8"/>
        <v>57462</v>
      </c>
      <c r="W15">
        <f t="shared" si="8"/>
        <v>60181.760000000002</v>
      </c>
    </row>
    <row r="16" spans="1:24" x14ac:dyDescent="0.25">
      <c r="A16" t="s">
        <v>508</v>
      </c>
      <c r="B16">
        <f t="shared" ref="B16:G16" si="9">B4-(B4-B13)*0.15</f>
        <v>21258.811000000002</v>
      </c>
      <c r="C16">
        <f t="shared" si="9"/>
        <v>345.88252</v>
      </c>
      <c r="D16">
        <f t="shared" si="9"/>
        <v>307.980435</v>
      </c>
      <c r="E16">
        <f t="shared" si="9"/>
        <v>103.19038549999999</v>
      </c>
      <c r="F16">
        <f t="shared" si="9"/>
        <v>315.67314499999998</v>
      </c>
      <c r="G16">
        <f t="shared" si="9"/>
        <v>378.380675</v>
      </c>
      <c r="L16">
        <f>L4-(L4-L13)*0.15</f>
        <v>47624.550499999998</v>
      </c>
    </row>
    <row r="17" spans="1:22" x14ac:dyDescent="0.25">
      <c r="A17" t="s">
        <v>509</v>
      </c>
      <c r="B17">
        <f t="shared" ref="B17:G17" si="10">B5-(B5-B13)*0.15</f>
        <v>22583.4935</v>
      </c>
      <c r="C17">
        <f t="shared" si="10"/>
        <v>349.78011000000004</v>
      </c>
      <c r="D17">
        <f t="shared" si="10"/>
        <v>309.978275</v>
      </c>
      <c r="E17">
        <f t="shared" si="10"/>
        <v>106.89154900000001</v>
      </c>
      <c r="F17">
        <f t="shared" si="10"/>
        <v>316.97798</v>
      </c>
      <c r="G17">
        <f t="shared" si="10"/>
        <v>382.02258499999999</v>
      </c>
      <c r="L17">
        <f>L5-(L5-L13)*0.15</f>
        <v>50077.659</v>
      </c>
    </row>
    <row r="18" spans="1:22" x14ac:dyDescent="0.25">
      <c r="A18" t="s">
        <v>510</v>
      </c>
      <c r="B18">
        <f t="shared" ref="B18:G18" si="11">B6-(B6-B13)*0.15</f>
        <v>23825.284</v>
      </c>
      <c r="C18">
        <f t="shared" si="11"/>
        <v>354.08485000000002</v>
      </c>
      <c r="D18">
        <f t="shared" si="11"/>
        <v>312.15189499999997</v>
      </c>
      <c r="E18">
        <f t="shared" si="11"/>
        <v>110.418403</v>
      </c>
      <c r="F18">
        <f t="shared" si="11"/>
        <v>318.90645999999998</v>
      </c>
      <c r="G18">
        <f t="shared" si="11"/>
        <v>386.07223999999997</v>
      </c>
      <c r="L18">
        <f>L6-(L6-L13)*0.15</f>
        <v>52490.375500000002</v>
      </c>
      <c r="P18">
        <v>43071.37</v>
      </c>
      <c r="Q18">
        <v>46028.95</v>
      </c>
      <c r="R18">
        <v>48954.53</v>
      </c>
      <c r="S18">
        <v>51840.54</v>
      </c>
      <c r="T18">
        <v>54679.03</v>
      </c>
      <c r="U18">
        <v>57462</v>
      </c>
      <c r="V18">
        <v>60181.760000000002</v>
      </c>
    </row>
    <row r="19" spans="1:22" x14ac:dyDescent="0.25">
      <c r="A19" t="s">
        <v>511</v>
      </c>
      <c r="B19">
        <f t="shared" ref="B19:G19" si="12">B7-(B7-B13)*0.15</f>
        <v>24979.745500000001</v>
      </c>
      <c r="C19">
        <f t="shared" si="12"/>
        <v>358.71658500000001</v>
      </c>
      <c r="D19">
        <f t="shared" si="12"/>
        <v>315.50064000000003</v>
      </c>
      <c r="E19">
        <f t="shared" si="12"/>
        <v>113.7744835</v>
      </c>
      <c r="F19">
        <f t="shared" si="12"/>
        <v>321.35156999999998</v>
      </c>
      <c r="G19">
        <f t="shared" si="12"/>
        <v>390.44863499999997</v>
      </c>
      <c r="L19">
        <f>L7-(L7-L13)*0.15</f>
        <v>54855.9</v>
      </c>
      <c r="P19">
        <v>18666.22</v>
      </c>
      <c r="Q19">
        <v>20382.189999999999</v>
      </c>
      <c r="R19">
        <v>22027.66</v>
      </c>
      <c r="S19">
        <v>23586.11</v>
      </c>
      <c r="T19">
        <v>25047.040000000001</v>
      </c>
      <c r="U19">
        <v>26405.23</v>
      </c>
      <c r="V19">
        <v>27659.61</v>
      </c>
    </row>
    <row r="20" spans="1:22" x14ac:dyDescent="0.25">
      <c r="A20" t="s">
        <v>512</v>
      </c>
      <c r="B20">
        <f t="shared" ref="B20:G20" si="13">B8-(B8-B13)*0.15</f>
        <v>26045.968499999999</v>
      </c>
      <c r="C20">
        <f t="shared" si="13"/>
        <v>363.60791</v>
      </c>
      <c r="D20">
        <f t="shared" si="13"/>
        <v>319.823825</v>
      </c>
      <c r="E20">
        <f t="shared" si="13"/>
        <v>116.96337750000001</v>
      </c>
      <c r="F20">
        <f t="shared" si="13"/>
        <v>324.22371999999996</v>
      </c>
      <c r="G20">
        <f t="shared" si="13"/>
        <v>395.08359999999993</v>
      </c>
      <c r="L20">
        <f>L8-(L8-L13)*0.15</f>
        <v>57167.696000000004</v>
      </c>
      <c r="P20">
        <v>336.32130000000001</v>
      </c>
      <c r="Q20">
        <v>344.00830000000002</v>
      </c>
      <c r="R20">
        <v>349.39120000000003</v>
      </c>
      <c r="S20">
        <v>353.97660000000002</v>
      </c>
      <c r="T20">
        <v>359.041</v>
      </c>
      <c r="U20">
        <v>364.49009999999998</v>
      </c>
      <c r="V20">
        <v>370.24459999999999</v>
      </c>
    </row>
    <row r="21" spans="1:22" x14ac:dyDescent="0.25">
      <c r="P21">
        <v>301.63040000000001</v>
      </c>
      <c r="Q21">
        <v>306.6626</v>
      </c>
      <c r="R21">
        <v>310.27109999999999</v>
      </c>
      <c r="S21">
        <v>312.62149999999997</v>
      </c>
      <c r="T21">
        <v>315.17869999999999</v>
      </c>
      <c r="U21">
        <v>319.11840000000001</v>
      </c>
      <c r="V21">
        <v>324.2045</v>
      </c>
    </row>
    <row r="22" spans="1:22" x14ac:dyDescent="0.25">
      <c r="P22">
        <v>95.999899999999997</v>
      </c>
      <c r="Q22">
        <v>100.77791000000001</v>
      </c>
      <c r="R22">
        <v>105.34162999999999</v>
      </c>
      <c r="S22">
        <v>109.69594000000001</v>
      </c>
      <c r="T22">
        <v>113.84518</v>
      </c>
      <c r="U22">
        <v>117.79351</v>
      </c>
      <c r="V22">
        <v>121.54515000000001</v>
      </c>
    </row>
    <row r="23" spans="1:22" x14ac:dyDescent="0.25">
      <c r="P23">
        <v>312.0942</v>
      </c>
      <c r="Q23">
        <v>315.39799999999997</v>
      </c>
      <c r="R23">
        <v>317.20369999999997</v>
      </c>
      <c r="S23">
        <v>318.73879999999997</v>
      </c>
      <c r="T23">
        <v>321.00759999999997</v>
      </c>
      <c r="U23">
        <v>323.88419999999996</v>
      </c>
      <c r="V23">
        <v>327.26319999999998</v>
      </c>
    </row>
    <row r="24" spans="1:22" x14ac:dyDescent="0.25">
      <c r="A24" t="s">
        <v>493</v>
      </c>
      <c r="B24">
        <v>16902</v>
      </c>
      <c r="C24">
        <v>326</v>
      </c>
      <c r="D24">
        <v>295</v>
      </c>
      <c r="E24">
        <v>91</v>
      </c>
      <c r="F24">
        <v>307</v>
      </c>
      <c r="G24">
        <v>366</v>
      </c>
      <c r="L24">
        <v>40088</v>
      </c>
      <c r="P24">
        <v>372.51829999999995</v>
      </c>
      <c r="Q24">
        <v>376.8741</v>
      </c>
      <c r="R24">
        <v>380.56549999999999</v>
      </c>
      <c r="S24">
        <v>384.8501</v>
      </c>
      <c r="T24">
        <v>389.61439999999999</v>
      </c>
      <c r="U24">
        <v>394.76309999999995</v>
      </c>
      <c r="V24">
        <v>400.21599999999995</v>
      </c>
    </row>
    <row r="25" spans="1:22" x14ac:dyDescent="0.25">
      <c r="A25" t="s">
        <v>506</v>
      </c>
      <c r="B25">
        <f t="shared" ref="B25:G25" si="14">B2+(B2-B13)*0.15</f>
        <v>18930.853000000003</v>
      </c>
      <c r="C25">
        <f t="shared" si="14"/>
        <v>337.86949500000003</v>
      </c>
      <c r="D25">
        <f t="shared" si="14"/>
        <v>302.62495999999999</v>
      </c>
      <c r="E25">
        <f t="shared" si="14"/>
        <v>96.749884999999992</v>
      </c>
      <c r="F25">
        <f t="shared" si="14"/>
        <v>312.85833000000002</v>
      </c>
      <c r="G25">
        <f t="shared" si="14"/>
        <v>373.49604499999992</v>
      </c>
      <c r="L25">
        <f>L2+(L2-L13)*0.15</f>
        <v>43518.875500000002</v>
      </c>
    </row>
    <row r="26" spans="1:22" x14ac:dyDescent="0.25">
      <c r="A26" t="s">
        <v>507</v>
      </c>
      <c r="B26">
        <f t="shared" ref="B26:G26" si="15">B3+(B3-B13)*0.15</f>
        <v>20904.218499999999</v>
      </c>
      <c r="C26">
        <f t="shared" si="15"/>
        <v>346.70954500000005</v>
      </c>
      <c r="D26">
        <f t="shared" si="15"/>
        <v>308.41199</v>
      </c>
      <c r="E26">
        <f t="shared" si="15"/>
        <v>102.2445965</v>
      </c>
      <c r="F26">
        <f t="shared" si="15"/>
        <v>316.65769999999998</v>
      </c>
      <c r="G26">
        <f t="shared" si="15"/>
        <v>378.50521500000002</v>
      </c>
      <c r="L26">
        <f>L3+(L3-L13)*0.15</f>
        <v>46920.092499999999</v>
      </c>
    </row>
    <row r="27" spans="1:22" x14ac:dyDescent="0.25">
      <c r="A27" t="s">
        <v>508</v>
      </c>
      <c r="B27">
        <f t="shared" ref="B27:G27" si="16">B4+(B4-B13)*0.15</f>
        <v>22796.508999999998</v>
      </c>
      <c r="C27">
        <f t="shared" si="16"/>
        <v>352.89988000000005</v>
      </c>
      <c r="D27">
        <f t="shared" si="16"/>
        <v>312.56176499999998</v>
      </c>
      <c r="E27">
        <f t="shared" si="16"/>
        <v>107.4928745</v>
      </c>
      <c r="F27">
        <f t="shared" si="16"/>
        <v>318.73425499999996</v>
      </c>
      <c r="G27">
        <f t="shared" si="16"/>
        <v>382.75032499999998</v>
      </c>
      <c r="L27">
        <f>L4+(L4-L13)*0.15</f>
        <v>50284.5095</v>
      </c>
    </row>
    <row r="28" spans="1:22" x14ac:dyDescent="0.25">
      <c r="A28" t="s">
        <v>509</v>
      </c>
      <c r="B28">
        <f t="shared" ref="B28:G28" si="17">B5+(B5-B13)*0.15</f>
        <v>24588.726500000001</v>
      </c>
      <c r="C28">
        <f t="shared" si="17"/>
        <v>358.17309</v>
      </c>
      <c r="D28">
        <f t="shared" si="17"/>
        <v>315.26472499999994</v>
      </c>
      <c r="E28">
        <f t="shared" si="17"/>
        <v>112.500331</v>
      </c>
      <c r="F28">
        <f t="shared" si="17"/>
        <v>320.49961999999994</v>
      </c>
      <c r="G28">
        <f t="shared" si="17"/>
        <v>387.677615</v>
      </c>
      <c r="L28">
        <f>L5+(L5-L13)*0.15</f>
        <v>53603.421000000002</v>
      </c>
      <c r="N28">
        <v>43071.37</v>
      </c>
      <c r="O28">
        <v>18666.22</v>
      </c>
      <c r="P28">
        <v>336.32130000000001</v>
      </c>
      <c r="Q28">
        <v>301.63040000000001</v>
      </c>
      <c r="R28">
        <v>95.999899999999997</v>
      </c>
      <c r="S28">
        <v>312.0942</v>
      </c>
      <c r="T28">
        <v>372.51829999999995</v>
      </c>
    </row>
    <row r="29" spans="1:22" x14ac:dyDescent="0.25">
      <c r="A29" t="s">
        <v>510</v>
      </c>
      <c r="B29">
        <f t="shared" ref="B29:G29" si="18">B6+(B6-B13)*0.15</f>
        <v>26268.796000000002</v>
      </c>
      <c r="C29">
        <f t="shared" si="18"/>
        <v>363.99714999999998</v>
      </c>
      <c r="D29">
        <f t="shared" si="18"/>
        <v>318.20550500000002</v>
      </c>
      <c r="E29">
        <f t="shared" si="18"/>
        <v>117.271957</v>
      </c>
      <c r="F29">
        <f t="shared" si="18"/>
        <v>323.10873999999995</v>
      </c>
      <c r="G29">
        <f t="shared" si="18"/>
        <v>393.15656000000001</v>
      </c>
      <c r="L29">
        <f>L6+(L6-L13)*0.15</f>
        <v>56867.684499999996</v>
      </c>
      <c r="N29">
        <v>46028.95</v>
      </c>
      <c r="O29">
        <v>20382.189999999999</v>
      </c>
      <c r="P29">
        <v>344.00830000000002</v>
      </c>
      <c r="Q29">
        <v>306.6626</v>
      </c>
      <c r="R29">
        <v>100.77791000000001</v>
      </c>
      <c r="S29">
        <v>315.39799999999997</v>
      </c>
      <c r="T29">
        <v>376.8741</v>
      </c>
    </row>
    <row r="30" spans="1:22" x14ac:dyDescent="0.25">
      <c r="A30" t="s">
        <v>511</v>
      </c>
      <c r="B30">
        <f t="shared" ref="B30:G30" si="19">B7+(B7-B13)*0.15</f>
        <v>27830.714499999998</v>
      </c>
      <c r="C30">
        <f t="shared" si="19"/>
        <v>370.26361499999996</v>
      </c>
      <c r="D30">
        <f t="shared" si="19"/>
        <v>322.73615999999998</v>
      </c>
      <c r="E30">
        <f t="shared" si="19"/>
        <v>121.81253649999999</v>
      </c>
      <c r="F30">
        <f t="shared" si="19"/>
        <v>326.41682999999995</v>
      </c>
      <c r="G30">
        <f t="shared" si="19"/>
        <v>399.07756499999994</v>
      </c>
      <c r="L30">
        <f>L7+(L7-L13)*0.15</f>
        <v>60068.1</v>
      </c>
      <c r="N30">
        <v>48954.53</v>
      </c>
      <c r="O30">
        <v>22027.66</v>
      </c>
      <c r="P30">
        <v>349.39120000000003</v>
      </c>
      <c r="Q30">
        <v>310.27109999999999</v>
      </c>
      <c r="R30">
        <v>105.34162999999999</v>
      </c>
      <c r="S30">
        <v>317.20369999999997</v>
      </c>
      <c r="T30">
        <v>380.56549999999999</v>
      </c>
    </row>
    <row r="31" spans="1:22" x14ac:dyDescent="0.25">
      <c r="A31" t="s">
        <v>512</v>
      </c>
      <c r="B31">
        <f t="shared" ref="B31:G31" si="20">B8+(B8-B13)*0.15</f>
        <v>29273.251500000002</v>
      </c>
      <c r="C31">
        <f t="shared" si="20"/>
        <v>376.88128999999998</v>
      </c>
      <c r="D31">
        <f t="shared" si="20"/>
        <v>328.58517499999999</v>
      </c>
      <c r="E31">
        <f t="shared" si="20"/>
        <v>126.12692250000001</v>
      </c>
      <c r="F31">
        <f t="shared" si="20"/>
        <v>330.30268000000001</v>
      </c>
      <c r="G31">
        <f t="shared" si="20"/>
        <v>405.34839999999997</v>
      </c>
      <c r="L31">
        <f>L8+(L8-L13)*0.15</f>
        <v>63195.824000000001</v>
      </c>
      <c r="N31">
        <v>51840.54</v>
      </c>
      <c r="O31">
        <v>23586.11</v>
      </c>
      <c r="P31">
        <v>353.97660000000002</v>
      </c>
      <c r="Q31">
        <v>312.62149999999997</v>
      </c>
      <c r="R31">
        <v>109.69594000000001</v>
      </c>
      <c r="S31">
        <v>318.73879999999997</v>
      </c>
      <c r="T31">
        <v>384.8501</v>
      </c>
    </row>
    <row r="32" spans="1:22" x14ac:dyDescent="0.25">
      <c r="N32">
        <v>54679.03</v>
      </c>
      <c r="O32">
        <v>25047.040000000001</v>
      </c>
      <c r="P32">
        <v>359.041</v>
      </c>
      <c r="Q32">
        <v>315.17869999999999</v>
      </c>
      <c r="R32">
        <v>113.84518</v>
      </c>
      <c r="S32">
        <v>321.00759999999997</v>
      </c>
      <c r="T32">
        <v>389.61439999999999</v>
      </c>
    </row>
    <row r="33" spans="14:20" x14ac:dyDescent="0.25">
      <c r="N33">
        <v>57462</v>
      </c>
      <c r="O33">
        <v>26405.23</v>
      </c>
      <c r="P33">
        <v>364.49009999999998</v>
      </c>
      <c r="Q33">
        <v>319.11840000000001</v>
      </c>
      <c r="R33">
        <v>117.79351</v>
      </c>
      <c r="S33">
        <v>323.88419999999996</v>
      </c>
      <c r="T33">
        <v>394.76309999999995</v>
      </c>
    </row>
    <row r="34" spans="14:20" x14ac:dyDescent="0.25">
      <c r="N34">
        <v>60181.760000000002</v>
      </c>
      <c r="O34">
        <v>27659.61</v>
      </c>
      <c r="P34">
        <v>370.24459999999999</v>
      </c>
      <c r="Q34">
        <v>324.2045</v>
      </c>
      <c r="R34">
        <v>121.54515000000001</v>
      </c>
      <c r="S34">
        <v>327.26319999999998</v>
      </c>
      <c r="T34">
        <v>400.21599999999995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XFD35"/>
    </sheetView>
  </sheetViews>
  <sheetFormatPr defaultRowHeight="14.4" x14ac:dyDescent="0.25"/>
  <sheetData>
    <row r="1" spans="1:23" x14ac:dyDescent="0.25">
      <c r="A1" t="s">
        <v>8</v>
      </c>
      <c r="B1" s="7" t="s">
        <v>19</v>
      </c>
      <c r="C1" t="s">
        <v>455</v>
      </c>
      <c r="D1" t="s">
        <v>457</v>
      </c>
      <c r="E1" t="s">
        <v>481</v>
      </c>
      <c r="F1" t="s">
        <v>465</v>
      </c>
      <c r="G1" t="s">
        <v>466</v>
      </c>
      <c r="L1" t="s">
        <v>471</v>
      </c>
      <c r="O1">
        <v>59840</v>
      </c>
      <c r="P1">
        <v>59859.56</v>
      </c>
      <c r="Q1">
        <v>63496.51</v>
      </c>
      <c r="R1">
        <v>66877.89</v>
      </c>
      <c r="S1">
        <v>70001.05</v>
      </c>
      <c r="T1">
        <v>72871.009999999995</v>
      </c>
      <c r="U1">
        <v>75498.070000000007</v>
      </c>
      <c r="V1">
        <v>77895.72</v>
      </c>
      <c r="W1">
        <v>80079.22</v>
      </c>
    </row>
    <row r="2" spans="1:23" x14ac:dyDescent="0.25">
      <c r="A2" t="s">
        <v>506</v>
      </c>
      <c r="B2">
        <v>34126.239999999998</v>
      </c>
      <c r="C2">
        <v>358.8818</v>
      </c>
      <c r="D2">
        <v>317.12469999999996</v>
      </c>
      <c r="E2">
        <v>116.40851000000001</v>
      </c>
      <c r="F2">
        <v>325.87090000000001</v>
      </c>
      <c r="G2">
        <v>389.72460000000001</v>
      </c>
      <c r="L2">
        <v>63476.51</v>
      </c>
      <c r="Q2">
        <f>Q1-(59860-59840)</f>
        <v>63476.51</v>
      </c>
      <c r="R2">
        <f t="shared" ref="R2:W2" si="0">R1-(59860-59840)</f>
        <v>66857.89</v>
      </c>
      <c r="S2">
        <f t="shared" si="0"/>
        <v>69981.05</v>
      </c>
      <c r="T2">
        <f t="shared" si="0"/>
        <v>72851.009999999995</v>
      </c>
      <c r="U2">
        <f t="shared" si="0"/>
        <v>75478.070000000007</v>
      </c>
      <c r="V2">
        <f t="shared" si="0"/>
        <v>77875.72</v>
      </c>
      <c r="W2">
        <f t="shared" si="0"/>
        <v>80059.22</v>
      </c>
    </row>
    <row r="3" spans="1:23" x14ac:dyDescent="0.25">
      <c r="A3" t="s">
        <v>507</v>
      </c>
      <c r="B3">
        <v>35158.29</v>
      </c>
      <c r="C3">
        <v>366.87280000000004</v>
      </c>
      <c r="D3">
        <v>321.50979999999998</v>
      </c>
      <c r="E3">
        <v>120.61637</v>
      </c>
      <c r="F3">
        <v>328.03460000000001</v>
      </c>
      <c r="G3">
        <v>393.96550000000002</v>
      </c>
      <c r="L3">
        <v>66857.89</v>
      </c>
      <c r="O3">
        <v>32994</v>
      </c>
      <c r="P3">
        <v>33011.08</v>
      </c>
      <c r="Q3">
        <v>34143.24</v>
      </c>
      <c r="R3">
        <v>35175.29</v>
      </c>
      <c r="S3">
        <v>36114.300000000003</v>
      </c>
      <c r="T3">
        <v>36967.440000000002</v>
      </c>
      <c r="U3">
        <v>37741.78</v>
      </c>
      <c r="V3">
        <v>38444.06</v>
      </c>
      <c r="W3">
        <v>39080.61</v>
      </c>
    </row>
    <row r="4" spans="1:23" x14ac:dyDescent="0.25">
      <c r="A4" t="s">
        <v>508</v>
      </c>
      <c r="B4">
        <v>36097.300000000003</v>
      </c>
      <c r="C4">
        <v>375.80760000000004</v>
      </c>
      <c r="D4">
        <v>327.10759999999999</v>
      </c>
      <c r="E4">
        <v>124.62303</v>
      </c>
      <c r="F4">
        <v>329.9923</v>
      </c>
      <c r="G4">
        <v>398.65010000000001</v>
      </c>
      <c r="L4">
        <v>69981.05</v>
      </c>
      <c r="Q4">
        <f>Q3-(33011-32994)</f>
        <v>34126.239999999998</v>
      </c>
      <c r="R4">
        <f t="shared" ref="R4:W4" si="1">R3-(33011-32994)</f>
        <v>35158.29</v>
      </c>
      <c r="S4">
        <f t="shared" si="1"/>
        <v>36097.300000000003</v>
      </c>
      <c r="T4">
        <f t="shared" si="1"/>
        <v>36950.44</v>
      </c>
      <c r="U4">
        <f t="shared" si="1"/>
        <v>37724.78</v>
      </c>
      <c r="V4">
        <f t="shared" si="1"/>
        <v>38427.06</v>
      </c>
      <c r="W4">
        <f t="shared" si="1"/>
        <v>39063.61</v>
      </c>
    </row>
    <row r="5" spans="1:23" x14ac:dyDescent="0.25">
      <c r="A5" t="s">
        <v>509</v>
      </c>
      <c r="B5">
        <v>36950.44</v>
      </c>
      <c r="C5">
        <v>385.51520000000005</v>
      </c>
      <c r="D5">
        <v>333.7133</v>
      </c>
      <c r="E5">
        <v>128.43214</v>
      </c>
      <c r="F5">
        <v>331.76370000000003</v>
      </c>
      <c r="G5">
        <v>403.68950000000001</v>
      </c>
      <c r="L5">
        <v>72851.009999999995</v>
      </c>
      <c r="O5">
        <v>352</v>
      </c>
      <c r="P5">
        <v>353.94260000000003</v>
      </c>
      <c r="Q5">
        <v>360.78179999999998</v>
      </c>
      <c r="R5">
        <v>368.77280000000002</v>
      </c>
      <c r="S5">
        <v>377.70760000000001</v>
      </c>
      <c r="T5">
        <v>387.41520000000003</v>
      </c>
      <c r="U5">
        <v>397.7543</v>
      </c>
      <c r="V5">
        <v>408.6071</v>
      </c>
      <c r="W5">
        <v>419.87419999999997</v>
      </c>
    </row>
    <row r="6" spans="1:23" x14ac:dyDescent="0.25">
      <c r="A6" t="s">
        <v>510</v>
      </c>
      <c r="B6">
        <v>37724.78</v>
      </c>
      <c r="C6">
        <v>395.85430000000002</v>
      </c>
      <c r="D6">
        <v>341.16029999999995</v>
      </c>
      <c r="E6">
        <v>132.04774</v>
      </c>
      <c r="F6">
        <v>333.36650000000003</v>
      </c>
      <c r="G6">
        <v>409.00910000000005</v>
      </c>
      <c r="L6">
        <v>75478.070000000007</v>
      </c>
      <c r="Q6">
        <f>Q5-(353.9-352)</f>
        <v>358.8818</v>
      </c>
      <c r="R6">
        <f t="shared" ref="R6:W6" si="2">R5-(353.9-352)</f>
        <v>366.87280000000004</v>
      </c>
      <c r="S6">
        <f t="shared" si="2"/>
        <v>375.80760000000004</v>
      </c>
      <c r="T6">
        <f t="shared" si="2"/>
        <v>385.51520000000005</v>
      </c>
      <c r="U6">
        <f t="shared" si="2"/>
        <v>395.85430000000002</v>
      </c>
      <c r="V6">
        <f t="shared" si="2"/>
        <v>406.70710000000003</v>
      </c>
      <c r="W6">
        <f t="shared" si="2"/>
        <v>417.9742</v>
      </c>
    </row>
    <row r="7" spans="1:23" x14ac:dyDescent="0.25">
      <c r="A7" t="s">
        <v>511</v>
      </c>
      <c r="B7">
        <v>38427.06</v>
      </c>
      <c r="C7">
        <v>406.70710000000003</v>
      </c>
      <c r="D7">
        <v>349.31229999999999</v>
      </c>
      <c r="E7">
        <v>135.4743</v>
      </c>
      <c r="F7">
        <v>334.8168</v>
      </c>
      <c r="G7">
        <v>414.54580000000004</v>
      </c>
      <c r="L7">
        <v>77875.72</v>
      </c>
      <c r="O7">
        <v>313</v>
      </c>
      <c r="P7">
        <v>312.5942</v>
      </c>
      <c r="Q7">
        <v>316.72469999999998</v>
      </c>
      <c r="R7">
        <v>321.10980000000001</v>
      </c>
      <c r="S7">
        <v>326.70760000000001</v>
      </c>
      <c r="T7">
        <v>333.31330000000003</v>
      </c>
      <c r="U7">
        <v>340.76029999999997</v>
      </c>
      <c r="V7">
        <v>348.91230000000002</v>
      </c>
      <c r="W7">
        <v>357.65679999999998</v>
      </c>
    </row>
    <row r="8" spans="1:23" x14ac:dyDescent="0.25">
      <c r="A8" t="s">
        <v>512</v>
      </c>
      <c r="B8">
        <v>39063.61</v>
      </c>
      <c r="C8">
        <v>417.9742</v>
      </c>
      <c r="D8">
        <v>358.05679999999995</v>
      </c>
      <c r="E8">
        <v>138.7303</v>
      </c>
      <c r="F8">
        <v>336.12900000000002</v>
      </c>
      <c r="G8">
        <v>420.24710000000005</v>
      </c>
      <c r="L8">
        <v>80059.22</v>
      </c>
      <c r="Q8">
        <f>Q7-(312.6-313)</f>
        <v>317.12469999999996</v>
      </c>
      <c r="R8">
        <f t="shared" ref="R8:W8" si="3">R7-(312.6-313)</f>
        <v>321.50979999999998</v>
      </c>
      <c r="S8">
        <f t="shared" si="3"/>
        <v>327.10759999999999</v>
      </c>
      <c r="T8">
        <f t="shared" si="3"/>
        <v>333.7133</v>
      </c>
      <c r="U8">
        <f t="shared" si="3"/>
        <v>341.16029999999995</v>
      </c>
      <c r="V8">
        <f t="shared" si="3"/>
        <v>349.31229999999999</v>
      </c>
      <c r="W8">
        <f t="shared" si="3"/>
        <v>358.05679999999995</v>
      </c>
    </row>
    <row r="9" spans="1:23" x14ac:dyDescent="0.25">
      <c r="O9">
        <v>112</v>
      </c>
      <c r="P9">
        <v>111.49611</v>
      </c>
      <c r="Q9">
        <v>115.90851000000001</v>
      </c>
      <c r="R9">
        <v>120.11637</v>
      </c>
      <c r="S9">
        <v>124.12303</v>
      </c>
      <c r="T9">
        <v>127.93214</v>
      </c>
      <c r="U9">
        <v>131.54774</v>
      </c>
      <c r="V9">
        <v>134.9743</v>
      </c>
      <c r="W9">
        <v>138.2303</v>
      </c>
    </row>
    <row r="10" spans="1:23" x14ac:dyDescent="0.25">
      <c r="Q10">
        <f>Q9-(111.5-112)</f>
        <v>116.40851000000001</v>
      </c>
      <c r="R10">
        <f t="shared" ref="R10:W10" si="4">R9-(111.5-112)</f>
        <v>120.61637</v>
      </c>
      <c r="S10">
        <f t="shared" si="4"/>
        <v>124.62303</v>
      </c>
      <c r="T10">
        <f t="shared" si="4"/>
        <v>128.43214</v>
      </c>
      <c r="U10">
        <f t="shared" si="4"/>
        <v>132.04774</v>
      </c>
      <c r="V10">
        <f t="shared" si="4"/>
        <v>135.4743</v>
      </c>
      <c r="W10">
        <f t="shared" si="4"/>
        <v>138.7303</v>
      </c>
    </row>
    <row r="11" spans="1:23" x14ac:dyDescent="0.25">
      <c r="O11">
        <v>323</v>
      </c>
      <c r="P11">
        <v>322.85399999999998</v>
      </c>
      <c r="Q11">
        <v>325.77089999999998</v>
      </c>
      <c r="R11">
        <v>327.93459999999999</v>
      </c>
      <c r="S11">
        <v>329.89229999999998</v>
      </c>
      <c r="T11">
        <v>331.66370000000001</v>
      </c>
      <c r="U11">
        <v>333.26650000000001</v>
      </c>
      <c r="V11">
        <v>334.71679999999998</v>
      </c>
      <c r="W11">
        <v>336.029</v>
      </c>
    </row>
    <row r="12" spans="1:23" x14ac:dyDescent="0.25">
      <c r="Q12">
        <f>Q11-(322.9-323)</f>
        <v>325.87090000000001</v>
      </c>
      <c r="R12">
        <f t="shared" ref="R12:W12" si="5">R11-(322.9-323)</f>
        <v>328.03460000000001</v>
      </c>
      <c r="S12">
        <f t="shared" si="5"/>
        <v>329.9923</v>
      </c>
      <c r="T12">
        <f t="shared" si="5"/>
        <v>331.76370000000003</v>
      </c>
      <c r="U12">
        <f t="shared" si="5"/>
        <v>333.36650000000003</v>
      </c>
      <c r="V12">
        <f t="shared" si="5"/>
        <v>334.8168</v>
      </c>
      <c r="W12">
        <f t="shared" si="5"/>
        <v>336.12900000000002</v>
      </c>
    </row>
    <row r="13" spans="1:23" x14ac:dyDescent="0.25">
      <c r="A13" t="s">
        <v>492</v>
      </c>
      <c r="B13">
        <v>32994</v>
      </c>
      <c r="C13">
        <v>352</v>
      </c>
      <c r="D13">
        <v>313</v>
      </c>
      <c r="E13">
        <v>112</v>
      </c>
      <c r="F13">
        <v>323</v>
      </c>
      <c r="G13">
        <v>386</v>
      </c>
      <c r="L13">
        <v>59840</v>
      </c>
      <c r="O13">
        <v>386</v>
      </c>
      <c r="P13">
        <v>386.43340000000001</v>
      </c>
      <c r="Q13">
        <v>390.12459999999999</v>
      </c>
      <c r="R13">
        <v>394.3655</v>
      </c>
      <c r="S13">
        <v>399.05009999999999</v>
      </c>
      <c r="T13">
        <v>404.08949999999999</v>
      </c>
      <c r="U13">
        <v>409.40910000000002</v>
      </c>
      <c r="V13">
        <v>414.94580000000002</v>
      </c>
      <c r="W13">
        <v>420.64710000000002</v>
      </c>
    </row>
    <row r="14" spans="1:23" x14ac:dyDescent="0.25">
      <c r="A14" t="s">
        <v>506</v>
      </c>
      <c r="B14">
        <f t="shared" ref="B14:G14" si="6">B2-(B2-B13)*0.15</f>
        <v>33956.403999999995</v>
      </c>
      <c r="C14">
        <f t="shared" si="6"/>
        <v>357.84953000000002</v>
      </c>
      <c r="D14">
        <f t="shared" si="6"/>
        <v>316.50599499999998</v>
      </c>
      <c r="E14">
        <f t="shared" si="6"/>
        <v>115.74723350000001</v>
      </c>
      <c r="F14">
        <f t="shared" si="6"/>
        <v>325.44026500000001</v>
      </c>
      <c r="G14">
        <f t="shared" si="6"/>
        <v>389.16591</v>
      </c>
      <c r="L14">
        <f>L2-(L2-L13)*0.15</f>
        <v>62931.033500000005</v>
      </c>
      <c r="Q14">
        <f>Q13-(386.4-386)</f>
        <v>389.72460000000001</v>
      </c>
      <c r="R14">
        <f t="shared" ref="R14:W14" si="7">R13-(386.4-386)</f>
        <v>393.96550000000002</v>
      </c>
      <c r="S14">
        <f t="shared" si="7"/>
        <v>398.65010000000001</v>
      </c>
      <c r="T14">
        <f t="shared" si="7"/>
        <v>403.68950000000001</v>
      </c>
      <c r="U14">
        <f t="shared" si="7"/>
        <v>409.00910000000005</v>
      </c>
      <c r="V14">
        <f t="shared" si="7"/>
        <v>414.54580000000004</v>
      </c>
      <c r="W14">
        <f t="shared" si="7"/>
        <v>420.24710000000005</v>
      </c>
    </row>
    <row r="15" spans="1:23" x14ac:dyDescent="0.25">
      <c r="A15" t="s">
        <v>507</v>
      </c>
      <c r="B15">
        <f t="shared" ref="B15:G15" si="8">B3-(B3-B13)*0.15</f>
        <v>34833.646500000003</v>
      </c>
      <c r="C15">
        <f t="shared" si="8"/>
        <v>364.64188000000001</v>
      </c>
      <c r="D15">
        <f t="shared" si="8"/>
        <v>320.23332999999997</v>
      </c>
      <c r="E15">
        <f t="shared" si="8"/>
        <v>119.3239145</v>
      </c>
      <c r="F15">
        <f t="shared" si="8"/>
        <v>327.27940999999998</v>
      </c>
      <c r="G15">
        <f t="shared" si="8"/>
        <v>392.77067500000004</v>
      </c>
      <c r="L15">
        <f>L3-(L3-L13)*0.15</f>
        <v>65805.2065</v>
      </c>
    </row>
    <row r="16" spans="1:23" x14ac:dyDescent="0.25">
      <c r="A16" t="s">
        <v>508</v>
      </c>
      <c r="B16">
        <f t="shared" ref="B16:G16" si="9">B4-(B4-B13)*0.15</f>
        <v>35631.805</v>
      </c>
      <c r="C16">
        <f t="shared" si="9"/>
        <v>372.23646000000002</v>
      </c>
      <c r="D16">
        <f t="shared" si="9"/>
        <v>324.99146000000002</v>
      </c>
      <c r="E16">
        <f t="shared" si="9"/>
        <v>122.7295755</v>
      </c>
      <c r="F16">
        <f t="shared" si="9"/>
        <v>328.94345499999997</v>
      </c>
      <c r="G16">
        <f t="shared" si="9"/>
        <v>396.75258500000001</v>
      </c>
      <c r="L16">
        <f>L4-(L4-L13)*0.15</f>
        <v>68459.892500000002</v>
      </c>
    </row>
    <row r="17" spans="1:21" x14ac:dyDescent="0.25">
      <c r="A17" t="s">
        <v>509</v>
      </c>
      <c r="B17">
        <f t="shared" ref="B17:G17" si="10">B5-(B5-B13)*0.15</f>
        <v>36356.974000000002</v>
      </c>
      <c r="C17">
        <f t="shared" si="10"/>
        <v>380.48792000000003</v>
      </c>
      <c r="D17">
        <f t="shared" si="10"/>
        <v>330.60630500000002</v>
      </c>
      <c r="E17">
        <f t="shared" si="10"/>
        <v>125.967319</v>
      </c>
      <c r="F17">
        <f t="shared" si="10"/>
        <v>330.44914500000004</v>
      </c>
      <c r="G17">
        <f t="shared" si="10"/>
        <v>401.03607499999998</v>
      </c>
      <c r="L17">
        <f>L5-(L5-L13)*0.15</f>
        <v>70899.358500000002</v>
      </c>
    </row>
    <row r="18" spans="1:21" x14ac:dyDescent="0.25">
      <c r="A18" t="s">
        <v>510</v>
      </c>
      <c r="B18">
        <f t="shared" ref="B18:G18" si="11">B6-(B6-B13)*0.15</f>
        <v>37015.163</v>
      </c>
      <c r="C18">
        <f t="shared" si="11"/>
        <v>389.27615500000002</v>
      </c>
      <c r="D18">
        <f t="shared" si="11"/>
        <v>336.93625499999996</v>
      </c>
      <c r="E18">
        <f t="shared" si="11"/>
        <v>129.04057900000001</v>
      </c>
      <c r="F18">
        <f t="shared" si="11"/>
        <v>331.81152500000002</v>
      </c>
      <c r="G18">
        <f t="shared" si="11"/>
        <v>405.55773500000004</v>
      </c>
      <c r="L18">
        <f>L6-(L6-L13)*0.15</f>
        <v>73132.359500000006</v>
      </c>
    </row>
    <row r="19" spans="1:21" x14ac:dyDescent="0.25">
      <c r="A19" t="s">
        <v>511</v>
      </c>
      <c r="B19">
        <f t="shared" ref="B19:G19" si="12">B7-(B7-B13)*0.15</f>
        <v>37612.100999999995</v>
      </c>
      <c r="C19">
        <f t="shared" si="12"/>
        <v>398.501035</v>
      </c>
      <c r="D19">
        <f t="shared" si="12"/>
        <v>343.865455</v>
      </c>
      <c r="E19">
        <f t="shared" si="12"/>
        <v>131.95315500000001</v>
      </c>
      <c r="F19">
        <f t="shared" si="12"/>
        <v>333.04428000000001</v>
      </c>
      <c r="G19">
        <f t="shared" si="12"/>
        <v>410.26393000000002</v>
      </c>
      <c r="L19">
        <f>L7-(L7-L13)*0.15</f>
        <v>75170.361999999994</v>
      </c>
    </row>
    <row r="20" spans="1:21" x14ac:dyDescent="0.25">
      <c r="A20" t="s">
        <v>512</v>
      </c>
      <c r="B20">
        <f t="shared" ref="B20:G20" si="13">B8-(B8-B13)*0.15</f>
        <v>38153.1685</v>
      </c>
      <c r="C20">
        <f t="shared" si="13"/>
        <v>408.07807000000003</v>
      </c>
      <c r="D20">
        <f t="shared" si="13"/>
        <v>351.29827999999998</v>
      </c>
      <c r="E20">
        <f t="shared" si="13"/>
        <v>134.720755</v>
      </c>
      <c r="F20">
        <f t="shared" si="13"/>
        <v>334.15965</v>
      </c>
      <c r="G20">
        <f t="shared" si="13"/>
        <v>415.11003500000004</v>
      </c>
      <c r="L20">
        <f>L8-(L8-L13)*0.15</f>
        <v>77026.337</v>
      </c>
      <c r="O20">
        <v>63476.51</v>
      </c>
      <c r="P20">
        <v>66857.89</v>
      </c>
      <c r="Q20">
        <v>69981.05</v>
      </c>
      <c r="R20">
        <v>72851.009999999995</v>
      </c>
      <c r="S20">
        <v>75478.070000000007</v>
      </c>
      <c r="T20">
        <v>77875.72</v>
      </c>
      <c r="U20">
        <v>80059.22</v>
      </c>
    </row>
    <row r="21" spans="1:21" x14ac:dyDescent="0.25">
      <c r="O21">
        <v>34126.239999999998</v>
      </c>
      <c r="P21">
        <v>35158.29</v>
      </c>
      <c r="Q21">
        <v>36097.300000000003</v>
      </c>
      <c r="R21">
        <v>36950.44</v>
      </c>
      <c r="S21">
        <v>37724.78</v>
      </c>
      <c r="T21">
        <v>38427.06</v>
      </c>
      <c r="U21">
        <v>39063.61</v>
      </c>
    </row>
    <row r="22" spans="1:21" x14ac:dyDescent="0.25">
      <c r="O22">
        <v>358.8818</v>
      </c>
      <c r="P22">
        <v>366.87280000000004</v>
      </c>
      <c r="Q22">
        <v>375.80760000000004</v>
      </c>
      <c r="R22">
        <v>385.51520000000005</v>
      </c>
      <c r="S22">
        <v>395.85430000000002</v>
      </c>
      <c r="T22">
        <v>406.70710000000003</v>
      </c>
      <c r="U22">
        <v>417.9742</v>
      </c>
    </row>
    <row r="23" spans="1:21" x14ac:dyDescent="0.25">
      <c r="O23">
        <v>317.12469999999996</v>
      </c>
      <c r="P23">
        <v>321.50979999999998</v>
      </c>
      <c r="Q23">
        <v>327.10759999999999</v>
      </c>
      <c r="R23">
        <v>333.7133</v>
      </c>
      <c r="S23">
        <v>341.16029999999995</v>
      </c>
      <c r="T23">
        <v>349.31229999999999</v>
      </c>
      <c r="U23">
        <v>358.05679999999995</v>
      </c>
    </row>
    <row r="24" spans="1:21" x14ac:dyDescent="0.25">
      <c r="A24" t="s">
        <v>493</v>
      </c>
      <c r="B24">
        <v>16902</v>
      </c>
      <c r="C24">
        <v>326</v>
      </c>
      <c r="D24">
        <v>295</v>
      </c>
      <c r="E24">
        <v>91</v>
      </c>
      <c r="F24">
        <v>307</v>
      </c>
      <c r="G24">
        <v>366</v>
      </c>
      <c r="L24">
        <v>40088</v>
      </c>
      <c r="O24">
        <v>116.40851000000001</v>
      </c>
      <c r="P24">
        <v>120.61637</v>
      </c>
      <c r="Q24">
        <v>124.62303</v>
      </c>
      <c r="R24">
        <v>128.43214</v>
      </c>
      <c r="S24">
        <v>132.04774</v>
      </c>
      <c r="T24">
        <v>135.4743</v>
      </c>
      <c r="U24">
        <v>138.7303</v>
      </c>
    </row>
    <row r="25" spans="1:21" x14ac:dyDescent="0.25">
      <c r="A25" t="s">
        <v>506</v>
      </c>
      <c r="B25">
        <f t="shared" ref="B25:G25" si="14">B2+(B2-B13)*0.15</f>
        <v>34296.076000000001</v>
      </c>
      <c r="C25">
        <f t="shared" si="14"/>
        <v>359.91406999999998</v>
      </c>
      <c r="D25">
        <f t="shared" si="14"/>
        <v>317.74340499999994</v>
      </c>
      <c r="E25">
        <f t="shared" si="14"/>
        <v>117.06978650000001</v>
      </c>
      <c r="F25">
        <f t="shared" si="14"/>
        <v>326.301535</v>
      </c>
      <c r="G25">
        <f t="shared" si="14"/>
        <v>390.28329000000002</v>
      </c>
      <c r="L25">
        <f>L2+(L2-L13)*0.15</f>
        <v>64021.986499999999</v>
      </c>
      <c r="O25">
        <v>325.87090000000001</v>
      </c>
      <c r="P25">
        <v>328.03460000000001</v>
      </c>
      <c r="Q25">
        <v>329.9923</v>
      </c>
      <c r="R25">
        <v>331.76370000000003</v>
      </c>
      <c r="S25">
        <v>333.36650000000003</v>
      </c>
      <c r="T25">
        <v>334.8168</v>
      </c>
      <c r="U25">
        <v>336.12900000000002</v>
      </c>
    </row>
    <row r="26" spans="1:21" x14ac:dyDescent="0.25">
      <c r="A26" t="s">
        <v>507</v>
      </c>
      <c r="B26">
        <f t="shared" ref="B26:G26" si="15">B3+(B3-B13)*0.15</f>
        <v>35482.933499999999</v>
      </c>
      <c r="C26">
        <f t="shared" si="15"/>
        <v>369.10372000000007</v>
      </c>
      <c r="D26">
        <f t="shared" si="15"/>
        <v>322.78627</v>
      </c>
      <c r="E26">
        <f t="shared" si="15"/>
        <v>121.90882550000001</v>
      </c>
      <c r="F26">
        <f t="shared" si="15"/>
        <v>328.78979000000004</v>
      </c>
      <c r="G26">
        <f t="shared" si="15"/>
        <v>395.160325</v>
      </c>
      <c r="L26">
        <f>L3+(L3-L13)*0.15</f>
        <v>67910.573499999999</v>
      </c>
      <c r="O26">
        <v>389.72460000000001</v>
      </c>
      <c r="P26">
        <v>393.96550000000002</v>
      </c>
      <c r="Q26">
        <v>398.65010000000001</v>
      </c>
      <c r="R26">
        <v>403.68950000000001</v>
      </c>
      <c r="S26">
        <v>409.00910000000005</v>
      </c>
      <c r="T26">
        <v>414.54580000000004</v>
      </c>
      <c r="U26">
        <v>420.24710000000005</v>
      </c>
    </row>
    <row r="27" spans="1:21" x14ac:dyDescent="0.25">
      <c r="A27" t="s">
        <v>508</v>
      </c>
      <c r="B27">
        <f t="shared" ref="B27:G27" si="16">B4+(B4-B13)*0.15</f>
        <v>36562.795000000006</v>
      </c>
      <c r="C27">
        <f t="shared" si="16"/>
        <v>379.37874000000005</v>
      </c>
      <c r="D27">
        <f t="shared" si="16"/>
        <v>329.22373999999996</v>
      </c>
      <c r="E27">
        <f t="shared" si="16"/>
        <v>126.5164845</v>
      </c>
      <c r="F27">
        <f t="shared" si="16"/>
        <v>331.04114500000003</v>
      </c>
      <c r="G27">
        <f t="shared" si="16"/>
        <v>400.54761500000001</v>
      </c>
      <c r="L27">
        <f>L4+(L4-L13)*0.15</f>
        <v>71502.207500000004</v>
      </c>
    </row>
    <row r="28" spans="1:21" x14ac:dyDescent="0.25">
      <c r="A28" t="s">
        <v>509</v>
      </c>
      <c r="B28">
        <f t="shared" ref="B28:G28" si="17">B5+(B5-B13)*0.15</f>
        <v>37543.906000000003</v>
      </c>
      <c r="C28">
        <f t="shared" si="17"/>
        <v>390.54248000000007</v>
      </c>
      <c r="D28">
        <f t="shared" si="17"/>
        <v>336.82029499999999</v>
      </c>
      <c r="E28">
        <f t="shared" si="17"/>
        <v>130.896961</v>
      </c>
      <c r="F28">
        <f t="shared" si="17"/>
        <v>333.07825500000001</v>
      </c>
      <c r="G28">
        <f t="shared" si="17"/>
        <v>406.34292500000004</v>
      </c>
      <c r="L28">
        <f>L5+(L5-L13)*0.15</f>
        <v>74802.661499999987</v>
      </c>
    </row>
    <row r="29" spans="1:21" x14ac:dyDescent="0.25">
      <c r="A29" t="s">
        <v>510</v>
      </c>
      <c r="B29">
        <f t="shared" ref="B29:G29" si="18">B6+(B6-B13)*0.15</f>
        <v>38434.396999999997</v>
      </c>
      <c r="C29">
        <f t="shared" si="18"/>
        <v>402.43244500000003</v>
      </c>
      <c r="D29">
        <f t="shared" si="18"/>
        <v>345.38434499999994</v>
      </c>
      <c r="E29">
        <f t="shared" si="18"/>
        <v>135.054901</v>
      </c>
      <c r="F29">
        <f t="shared" si="18"/>
        <v>334.92147500000004</v>
      </c>
      <c r="G29">
        <f t="shared" si="18"/>
        <v>412.46046500000006</v>
      </c>
      <c r="L29">
        <f>L6+(L6-L13)*0.15</f>
        <v>77823.780500000008</v>
      </c>
      <c r="O29">
        <v>63476.51</v>
      </c>
      <c r="P29">
        <v>34126.239999999998</v>
      </c>
      <c r="Q29">
        <v>358.8818</v>
      </c>
      <c r="R29">
        <v>317.12469999999996</v>
      </c>
      <c r="S29">
        <v>116.40851000000001</v>
      </c>
      <c r="T29">
        <v>325.87090000000001</v>
      </c>
      <c r="U29">
        <v>389.72460000000001</v>
      </c>
    </row>
    <row r="30" spans="1:21" x14ac:dyDescent="0.25">
      <c r="A30" t="s">
        <v>511</v>
      </c>
      <c r="B30">
        <f t="shared" ref="B30:G30" si="19">B7+(B7-B13)*0.15</f>
        <v>39242.019</v>
      </c>
      <c r="C30">
        <f t="shared" si="19"/>
        <v>414.91316500000005</v>
      </c>
      <c r="D30">
        <f t="shared" si="19"/>
        <v>354.75914499999999</v>
      </c>
      <c r="E30">
        <f t="shared" si="19"/>
        <v>138.99544499999999</v>
      </c>
      <c r="F30">
        <f t="shared" si="19"/>
        <v>336.58931999999999</v>
      </c>
      <c r="G30">
        <f t="shared" si="19"/>
        <v>418.82767000000007</v>
      </c>
      <c r="L30">
        <f>L7+(L7-L13)*0.15</f>
        <v>80581.078000000009</v>
      </c>
      <c r="O30">
        <v>66857.89</v>
      </c>
      <c r="P30">
        <v>35158.29</v>
      </c>
      <c r="Q30">
        <v>366.87280000000004</v>
      </c>
      <c r="R30">
        <v>321.50979999999998</v>
      </c>
      <c r="S30">
        <v>120.61637</v>
      </c>
      <c r="T30">
        <v>328.03460000000001</v>
      </c>
      <c r="U30">
        <v>393.96550000000002</v>
      </c>
    </row>
    <row r="31" spans="1:21" x14ac:dyDescent="0.25">
      <c r="A31" t="s">
        <v>512</v>
      </c>
      <c r="B31">
        <f t="shared" ref="B31:G31" si="20">B8+(B8-B13)*0.15</f>
        <v>39974.051500000001</v>
      </c>
      <c r="C31">
        <f t="shared" si="20"/>
        <v>427.87032999999997</v>
      </c>
      <c r="D31">
        <f t="shared" si="20"/>
        <v>364.81531999999993</v>
      </c>
      <c r="E31">
        <f t="shared" si="20"/>
        <v>142.739845</v>
      </c>
      <c r="F31">
        <f t="shared" si="20"/>
        <v>338.09835000000004</v>
      </c>
      <c r="G31">
        <f t="shared" si="20"/>
        <v>425.38416500000005</v>
      </c>
      <c r="L31">
        <f>L8+(L8-L13)*0.15</f>
        <v>83092.103000000003</v>
      </c>
      <c r="O31">
        <v>69981.05</v>
      </c>
      <c r="P31">
        <v>36097.300000000003</v>
      </c>
      <c r="Q31">
        <v>375.80760000000004</v>
      </c>
      <c r="R31">
        <v>327.10759999999999</v>
      </c>
      <c r="S31">
        <v>124.62303</v>
      </c>
      <c r="T31">
        <v>329.9923</v>
      </c>
      <c r="U31">
        <v>398.65010000000001</v>
      </c>
    </row>
    <row r="32" spans="1:21" x14ac:dyDescent="0.25">
      <c r="O32">
        <v>72851.009999999995</v>
      </c>
      <c r="P32">
        <v>36950.44</v>
      </c>
      <c r="Q32">
        <v>385.51520000000005</v>
      </c>
      <c r="R32">
        <v>333.7133</v>
      </c>
      <c r="S32">
        <v>128.43214</v>
      </c>
      <c r="T32">
        <v>331.76370000000003</v>
      </c>
      <c r="U32">
        <v>403.68950000000001</v>
      </c>
    </row>
    <row r="33" spans="15:21" x14ac:dyDescent="0.25">
      <c r="O33">
        <v>75478.070000000007</v>
      </c>
      <c r="P33">
        <v>37724.78</v>
      </c>
      <c r="Q33">
        <v>395.85430000000002</v>
      </c>
      <c r="R33">
        <v>341.16029999999995</v>
      </c>
      <c r="S33">
        <v>132.04774</v>
      </c>
      <c r="T33">
        <v>333.36650000000003</v>
      </c>
      <c r="U33">
        <v>409.00910000000005</v>
      </c>
    </row>
    <row r="34" spans="15:21" x14ac:dyDescent="0.25">
      <c r="O34">
        <v>77875.72</v>
      </c>
      <c r="P34">
        <v>38427.06</v>
      </c>
      <c r="Q34">
        <v>406.70710000000003</v>
      </c>
      <c r="R34">
        <v>349.31229999999999</v>
      </c>
      <c r="S34">
        <v>135.4743</v>
      </c>
      <c r="T34">
        <v>334.8168</v>
      </c>
      <c r="U34">
        <v>414.54580000000004</v>
      </c>
    </row>
    <row r="35" spans="15:21" x14ac:dyDescent="0.25">
      <c r="O35">
        <v>80059.22</v>
      </c>
      <c r="P35">
        <v>39063.61</v>
      </c>
      <c r="Q35">
        <v>417.9742</v>
      </c>
      <c r="R35">
        <v>358.05679999999995</v>
      </c>
      <c r="S35">
        <v>138.7303</v>
      </c>
      <c r="T35">
        <v>336.12900000000002</v>
      </c>
      <c r="U35">
        <v>420.24710000000005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L1048576"/>
    </sheetView>
  </sheetViews>
  <sheetFormatPr defaultRowHeight="14.4" x14ac:dyDescent="0.25"/>
  <sheetData>
    <row r="1" spans="1:23" x14ac:dyDescent="0.25">
      <c r="A1" t="s">
        <v>8</v>
      </c>
      <c r="B1" s="7" t="s">
        <v>19</v>
      </c>
      <c r="C1" t="s">
        <v>455</v>
      </c>
      <c r="D1" t="s">
        <v>457</v>
      </c>
      <c r="E1" t="s">
        <v>481</v>
      </c>
      <c r="F1" t="s">
        <v>465</v>
      </c>
      <c r="G1" t="s">
        <v>466</v>
      </c>
      <c r="L1" t="s">
        <v>471</v>
      </c>
      <c r="O1">
        <v>63920</v>
      </c>
      <c r="P1">
        <v>63975.66</v>
      </c>
      <c r="Q1">
        <v>67401.320000000007</v>
      </c>
      <c r="R1">
        <v>70566.16</v>
      </c>
      <c r="S1">
        <v>73475</v>
      </c>
      <c r="T1">
        <v>76138.02</v>
      </c>
      <c r="U1">
        <v>78568.759999999995</v>
      </c>
      <c r="V1">
        <v>80782.570000000007</v>
      </c>
      <c r="W1">
        <v>82795.460000000006</v>
      </c>
    </row>
    <row r="2" spans="1:23" x14ac:dyDescent="0.25">
      <c r="A2" t="s">
        <v>513</v>
      </c>
      <c r="B2">
        <v>38618.383000000002</v>
      </c>
      <c r="C2">
        <v>378.53680000000003</v>
      </c>
      <c r="D2">
        <v>323.88980000000004</v>
      </c>
      <c r="E2">
        <v>124.01222999999999</v>
      </c>
      <c r="F2">
        <v>333.63220000000001</v>
      </c>
      <c r="G2">
        <v>412.75220000000002</v>
      </c>
      <c r="L2">
        <v>67345.320000000007</v>
      </c>
      <c r="Q2">
        <f>Q1-(63976-63920)</f>
        <v>67345.320000000007</v>
      </c>
      <c r="R2">
        <f t="shared" ref="R2:W2" si="0">R1-(63976-63920)</f>
        <v>70510.16</v>
      </c>
      <c r="S2">
        <f t="shared" si="0"/>
        <v>73419</v>
      </c>
      <c r="T2">
        <f t="shared" si="0"/>
        <v>76082.02</v>
      </c>
      <c r="U2">
        <f t="shared" si="0"/>
        <v>78512.759999999995</v>
      </c>
      <c r="V2">
        <f t="shared" si="0"/>
        <v>80726.570000000007</v>
      </c>
      <c r="W2">
        <f t="shared" si="0"/>
        <v>82739.460000000006</v>
      </c>
    </row>
    <row r="3" spans="1:23" x14ac:dyDescent="0.25">
      <c r="A3" t="s">
        <v>511</v>
      </c>
      <c r="B3">
        <v>41052.36</v>
      </c>
      <c r="C3">
        <v>393.8433</v>
      </c>
      <c r="D3">
        <v>333.51940000000002</v>
      </c>
      <c r="E3">
        <v>128.89422999999999</v>
      </c>
      <c r="F3">
        <v>341.19849999999997</v>
      </c>
      <c r="G3">
        <v>427.9624</v>
      </c>
      <c r="L3">
        <v>70510.16</v>
      </c>
      <c r="O3" s="6">
        <v>35991</v>
      </c>
      <c r="P3" s="6">
        <v>36018.292000000001</v>
      </c>
      <c r="Q3" s="6">
        <v>38646.283000000003</v>
      </c>
      <c r="R3" s="6">
        <v>41080.26</v>
      </c>
      <c r="S3" s="6">
        <v>43317.832999999999</v>
      </c>
      <c r="T3" s="6">
        <v>45364.105000000003</v>
      </c>
      <c r="U3" s="6">
        <v>47228.720999999998</v>
      </c>
      <c r="V3" s="6">
        <v>48923.72</v>
      </c>
      <c r="W3" s="6">
        <v>50462.069000000003</v>
      </c>
    </row>
    <row r="4" spans="1:23" x14ac:dyDescent="0.25">
      <c r="A4" t="s">
        <v>512</v>
      </c>
      <c r="B4">
        <v>43289.932999999997</v>
      </c>
      <c r="C4">
        <v>411.38310000000001</v>
      </c>
      <c r="D4">
        <v>346.23439999999999</v>
      </c>
      <c r="E4">
        <v>133.59114</v>
      </c>
      <c r="F4">
        <v>350.37669999999997</v>
      </c>
      <c r="G4">
        <v>445.19900000000001</v>
      </c>
      <c r="L4">
        <v>73419</v>
      </c>
      <c r="O4" s="6"/>
      <c r="P4" s="6"/>
      <c r="Q4" s="6">
        <f>Q3-(36018.9-35991)</f>
        <v>38618.383000000002</v>
      </c>
      <c r="R4" s="6">
        <f t="shared" ref="R4:W4" si="1">R3-(36018.9-35991)</f>
        <v>41052.36</v>
      </c>
      <c r="S4" s="6">
        <f t="shared" si="1"/>
        <v>43289.932999999997</v>
      </c>
      <c r="T4" s="6">
        <f t="shared" si="1"/>
        <v>45336.205000000002</v>
      </c>
      <c r="U4" s="6">
        <f t="shared" si="1"/>
        <v>47200.820999999996</v>
      </c>
      <c r="V4" s="6">
        <f t="shared" si="1"/>
        <v>48895.82</v>
      </c>
      <c r="W4" s="6">
        <f t="shared" si="1"/>
        <v>50434.169000000002</v>
      </c>
    </row>
    <row r="5" spans="1:23" x14ac:dyDescent="0.25">
      <c r="A5" t="s">
        <v>514</v>
      </c>
      <c r="B5">
        <v>45336.205000000002</v>
      </c>
      <c r="C5">
        <v>430.72399999999999</v>
      </c>
      <c r="D5">
        <v>361.52289999999999</v>
      </c>
      <c r="E5">
        <v>138.08464000000001</v>
      </c>
      <c r="F5">
        <v>360.92509999999999</v>
      </c>
      <c r="G5">
        <v>464.04899999999998</v>
      </c>
      <c r="L5">
        <v>76082.02</v>
      </c>
      <c r="O5">
        <v>366</v>
      </c>
      <c r="P5">
        <v>365.99450000000002</v>
      </c>
      <c r="Q5">
        <v>378.53680000000003</v>
      </c>
      <c r="R5">
        <v>393.8433</v>
      </c>
      <c r="S5">
        <v>411.38310000000001</v>
      </c>
      <c r="T5">
        <v>430.72399999999999</v>
      </c>
      <c r="U5">
        <v>451.50139999999999</v>
      </c>
      <c r="V5">
        <v>473.39780000000002</v>
      </c>
      <c r="W5">
        <v>496.12959999999998</v>
      </c>
    </row>
    <row r="6" spans="1:23" x14ac:dyDescent="0.25">
      <c r="A6" t="s">
        <v>515</v>
      </c>
      <c r="B6">
        <v>47200.820999999996</v>
      </c>
      <c r="C6">
        <v>451.50139999999999</v>
      </c>
      <c r="D6">
        <v>378.98160000000001</v>
      </c>
      <c r="E6">
        <v>142.36195999999998</v>
      </c>
      <c r="F6">
        <v>372.65039999999999</v>
      </c>
      <c r="G6">
        <v>484.16370000000001</v>
      </c>
      <c r="L6">
        <v>78512.759999999995</v>
      </c>
      <c r="Q6">
        <f>Q5-(366-366)</f>
        <v>378.53680000000003</v>
      </c>
      <c r="R6">
        <f t="shared" ref="R6:W6" si="2">R5-(366-366)</f>
        <v>393.8433</v>
      </c>
      <c r="S6">
        <f t="shared" si="2"/>
        <v>411.38310000000001</v>
      </c>
      <c r="T6">
        <f t="shared" si="2"/>
        <v>430.72399999999999</v>
      </c>
      <c r="U6">
        <f t="shared" si="2"/>
        <v>451.50139999999999</v>
      </c>
      <c r="V6">
        <f t="shared" si="2"/>
        <v>473.39780000000002</v>
      </c>
      <c r="W6">
        <f t="shared" si="2"/>
        <v>496.12959999999998</v>
      </c>
    </row>
    <row r="7" spans="1:23" x14ac:dyDescent="0.25">
      <c r="A7" t="s">
        <v>516</v>
      </c>
      <c r="B7">
        <v>48895.82</v>
      </c>
      <c r="C7">
        <v>473.39780000000002</v>
      </c>
      <c r="D7">
        <v>398.27680000000004</v>
      </c>
      <c r="E7">
        <v>146.39637999999999</v>
      </c>
      <c r="F7">
        <v>385.39479999999998</v>
      </c>
      <c r="G7">
        <v>505.24040000000002</v>
      </c>
      <c r="L7">
        <v>80726.570000000007</v>
      </c>
      <c r="O7" s="6">
        <v>318</v>
      </c>
      <c r="P7" s="6">
        <v>316.72469999999998</v>
      </c>
      <c r="Q7" s="6">
        <v>322.58980000000003</v>
      </c>
      <c r="R7" s="6">
        <v>332.21940000000001</v>
      </c>
      <c r="S7" s="6">
        <v>344.93439999999998</v>
      </c>
      <c r="T7" s="6">
        <v>360.22289999999998</v>
      </c>
      <c r="U7" s="6">
        <v>377.6816</v>
      </c>
      <c r="V7" s="6">
        <v>396.97680000000003</v>
      </c>
      <c r="W7" s="6">
        <v>417.81819999999999</v>
      </c>
    </row>
    <row r="8" spans="1:23" x14ac:dyDescent="0.25">
      <c r="A8" t="s">
        <v>517</v>
      </c>
      <c r="B8">
        <v>50434.169000000002</v>
      </c>
      <c r="C8">
        <v>496.12959999999998</v>
      </c>
      <c r="D8">
        <v>419.1182</v>
      </c>
      <c r="E8">
        <v>150.17352</v>
      </c>
      <c r="F8">
        <v>399.02769999999998</v>
      </c>
      <c r="G8">
        <v>527.01089999999999</v>
      </c>
      <c r="L8">
        <v>82739.460000000006</v>
      </c>
      <c r="Q8">
        <f>Q7-(316.7-318)</f>
        <v>323.88980000000004</v>
      </c>
      <c r="R8">
        <f t="shared" ref="R8:W8" si="3">R7-(316.7-318)</f>
        <v>333.51940000000002</v>
      </c>
      <c r="S8">
        <f t="shared" si="3"/>
        <v>346.23439999999999</v>
      </c>
      <c r="T8">
        <f t="shared" si="3"/>
        <v>361.52289999999999</v>
      </c>
      <c r="U8">
        <f t="shared" si="3"/>
        <v>378.98160000000001</v>
      </c>
      <c r="V8">
        <f t="shared" si="3"/>
        <v>398.27680000000004</v>
      </c>
      <c r="W8">
        <f t="shared" si="3"/>
        <v>419.1182</v>
      </c>
    </row>
    <row r="9" spans="1:23" x14ac:dyDescent="0.25">
      <c r="O9" s="6">
        <v>119</v>
      </c>
      <c r="P9" s="6">
        <v>119.36976</v>
      </c>
      <c r="Q9" s="6">
        <v>124.41222999999999</v>
      </c>
      <c r="R9" s="6">
        <v>129.29423</v>
      </c>
      <c r="S9" s="6">
        <v>133.99114</v>
      </c>
      <c r="T9" s="6">
        <v>138.48464000000001</v>
      </c>
      <c r="U9" s="6">
        <v>142.76195999999999</v>
      </c>
      <c r="V9" s="6">
        <v>146.79638</v>
      </c>
      <c r="W9" s="6">
        <v>150.57352</v>
      </c>
    </row>
    <row r="10" spans="1:23" x14ac:dyDescent="0.25">
      <c r="O10" s="6"/>
      <c r="P10" s="6"/>
      <c r="Q10" s="6">
        <f>Q9-(119.4-119)</f>
        <v>124.01222999999999</v>
      </c>
      <c r="R10" s="6">
        <f t="shared" ref="R10:W10" si="4">R9-(119.4-119)</f>
        <v>128.89422999999999</v>
      </c>
      <c r="S10" s="6">
        <f t="shared" si="4"/>
        <v>133.59114</v>
      </c>
      <c r="T10" s="6">
        <f t="shared" si="4"/>
        <v>138.08464000000001</v>
      </c>
      <c r="U10" s="6">
        <f t="shared" si="4"/>
        <v>142.36195999999998</v>
      </c>
      <c r="V10" s="6">
        <f t="shared" si="4"/>
        <v>146.39637999999999</v>
      </c>
      <c r="W10" s="6">
        <f t="shared" si="4"/>
        <v>150.17352</v>
      </c>
    </row>
    <row r="11" spans="1:23" x14ac:dyDescent="0.25">
      <c r="O11" s="6">
        <v>328</v>
      </c>
      <c r="P11" s="6">
        <v>328.28359999999998</v>
      </c>
      <c r="Q11" s="6">
        <v>333.93220000000002</v>
      </c>
      <c r="R11" s="6">
        <v>341.49849999999998</v>
      </c>
      <c r="S11" s="6">
        <v>350.67669999999998</v>
      </c>
      <c r="T11" s="6">
        <v>361.2251</v>
      </c>
      <c r="U11" s="6">
        <v>372.9504</v>
      </c>
      <c r="V11" s="6">
        <v>385.69479999999999</v>
      </c>
      <c r="W11" s="6">
        <v>399.32769999999999</v>
      </c>
    </row>
    <row r="12" spans="1:23" x14ac:dyDescent="0.25">
      <c r="Q12">
        <f>Q11-(328.3-328)</f>
        <v>333.63220000000001</v>
      </c>
      <c r="R12">
        <f t="shared" ref="R12:W12" si="5">R11-(328.3-328)</f>
        <v>341.19849999999997</v>
      </c>
      <c r="S12">
        <f t="shared" si="5"/>
        <v>350.37669999999997</v>
      </c>
      <c r="T12">
        <f t="shared" si="5"/>
        <v>360.92509999999999</v>
      </c>
      <c r="U12">
        <f t="shared" si="5"/>
        <v>372.65039999999999</v>
      </c>
      <c r="V12">
        <f t="shared" si="5"/>
        <v>385.39479999999998</v>
      </c>
      <c r="W12">
        <f t="shared" si="5"/>
        <v>399.02769999999998</v>
      </c>
    </row>
    <row r="13" spans="1:23" x14ac:dyDescent="0.25">
      <c r="A13" t="s">
        <v>492</v>
      </c>
      <c r="B13" s="6">
        <v>35991</v>
      </c>
      <c r="C13">
        <v>366</v>
      </c>
      <c r="D13" s="6">
        <v>318</v>
      </c>
      <c r="E13" s="6">
        <v>119</v>
      </c>
      <c r="F13" s="6">
        <v>328</v>
      </c>
      <c r="G13" s="6">
        <v>400</v>
      </c>
      <c r="L13">
        <v>63920</v>
      </c>
      <c r="O13" s="6">
        <v>400</v>
      </c>
      <c r="P13" s="6">
        <v>400.07389999999998</v>
      </c>
      <c r="Q13" s="6">
        <v>412.75220000000002</v>
      </c>
      <c r="R13" s="6">
        <v>427.9624</v>
      </c>
      <c r="S13" s="6">
        <v>445.19900000000001</v>
      </c>
      <c r="T13" s="6">
        <v>464.04899999999998</v>
      </c>
      <c r="U13" s="6">
        <v>484.16370000000001</v>
      </c>
      <c r="V13" s="6">
        <v>505.24040000000002</v>
      </c>
      <c r="W13" s="6">
        <v>527.01089999999999</v>
      </c>
    </row>
    <row r="14" spans="1:23" x14ac:dyDescent="0.25">
      <c r="A14" t="s">
        <v>513</v>
      </c>
      <c r="B14" s="6">
        <f t="shared" ref="B14:G14" si="6">B2-(B2-B13)*0.15</f>
        <v>38224.275549999998</v>
      </c>
      <c r="C14">
        <f t="shared" si="6"/>
        <v>376.65628000000004</v>
      </c>
      <c r="D14">
        <f t="shared" si="6"/>
        <v>323.00633000000005</v>
      </c>
      <c r="E14">
        <f t="shared" si="6"/>
        <v>123.26039549999999</v>
      </c>
      <c r="F14">
        <f t="shared" si="6"/>
        <v>332.78737000000001</v>
      </c>
      <c r="G14">
        <f t="shared" si="6"/>
        <v>410.83937000000003</v>
      </c>
      <c r="L14">
        <f>L2-(L2-L13)*0.15</f>
        <v>66831.522000000012</v>
      </c>
      <c r="O14" s="6"/>
      <c r="P14" s="6"/>
      <c r="Q14" s="6">
        <f>Q13-(400-400)</f>
        <v>412.75220000000002</v>
      </c>
      <c r="R14" s="6">
        <f t="shared" ref="R14:W14" si="7">R13-(400-400)</f>
        <v>427.9624</v>
      </c>
      <c r="S14" s="6">
        <f t="shared" si="7"/>
        <v>445.19900000000001</v>
      </c>
      <c r="T14" s="6">
        <f t="shared" si="7"/>
        <v>464.04899999999998</v>
      </c>
      <c r="U14" s="6">
        <f t="shared" si="7"/>
        <v>484.16370000000001</v>
      </c>
      <c r="V14" s="6">
        <f t="shared" si="7"/>
        <v>505.24040000000002</v>
      </c>
      <c r="W14" s="6">
        <f t="shared" si="7"/>
        <v>527.01089999999999</v>
      </c>
    </row>
    <row r="15" spans="1:23" x14ac:dyDescent="0.25">
      <c r="A15" t="s">
        <v>511</v>
      </c>
      <c r="B15" s="6">
        <f t="shared" ref="B15:G15" si="8">B3-(B3-B13)*0.15</f>
        <v>40293.156000000003</v>
      </c>
      <c r="C15">
        <f t="shared" si="8"/>
        <v>389.66680500000001</v>
      </c>
      <c r="D15">
        <f t="shared" si="8"/>
        <v>331.19149000000004</v>
      </c>
      <c r="E15">
        <f t="shared" si="8"/>
        <v>127.4100955</v>
      </c>
      <c r="F15">
        <f t="shared" si="8"/>
        <v>339.21872499999995</v>
      </c>
      <c r="G15">
        <f t="shared" si="8"/>
        <v>423.76803999999998</v>
      </c>
      <c r="L15">
        <f>L3-(L3-L13)*0.15</f>
        <v>69521.635999999999</v>
      </c>
    </row>
    <row r="16" spans="1:23" x14ac:dyDescent="0.25">
      <c r="A16" t="s">
        <v>512</v>
      </c>
      <c r="B16" s="6">
        <f t="shared" ref="B16:G16" si="9">B4-(B4-B13)*0.15</f>
        <v>42195.093049999996</v>
      </c>
      <c r="C16">
        <f t="shared" si="9"/>
        <v>404.57563500000003</v>
      </c>
      <c r="D16">
        <f t="shared" si="9"/>
        <v>341.99923999999999</v>
      </c>
      <c r="E16">
        <f t="shared" si="9"/>
        <v>131.402469</v>
      </c>
      <c r="F16">
        <f t="shared" si="9"/>
        <v>347.020195</v>
      </c>
      <c r="G16">
        <f t="shared" si="9"/>
        <v>438.41915</v>
      </c>
      <c r="L16">
        <f>L4-(L4-L13)*0.15</f>
        <v>71994.149999999994</v>
      </c>
    </row>
    <row r="17" spans="1:21" x14ac:dyDescent="0.25">
      <c r="A17" t="s">
        <v>514</v>
      </c>
      <c r="B17" s="6">
        <f t="shared" ref="B17:G17" si="10">B5-(B5-B13)*0.15</f>
        <v>43934.424250000004</v>
      </c>
      <c r="C17">
        <f t="shared" si="10"/>
        <v>421.0154</v>
      </c>
      <c r="D17">
        <f t="shared" si="10"/>
        <v>354.99446499999999</v>
      </c>
      <c r="E17">
        <f t="shared" si="10"/>
        <v>135.22194400000001</v>
      </c>
      <c r="F17">
        <f t="shared" si="10"/>
        <v>355.986335</v>
      </c>
      <c r="G17">
        <f t="shared" si="10"/>
        <v>454.44164999999998</v>
      </c>
      <c r="L17">
        <f>L5-(L5-L13)*0.15</f>
        <v>74257.717000000004</v>
      </c>
    </row>
    <row r="18" spans="1:21" x14ac:dyDescent="0.25">
      <c r="A18" t="s">
        <v>515</v>
      </c>
      <c r="B18" s="6">
        <f t="shared" ref="B18:G18" si="11">B6-(B6-B13)*0.15</f>
        <v>45519.347849999998</v>
      </c>
      <c r="C18">
        <f t="shared" si="11"/>
        <v>438.67619000000002</v>
      </c>
      <c r="D18">
        <f t="shared" si="11"/>
        <v>369.83436</v>
      </c>
      <c r="E18">
        <f t="shared" si="11"/>
        <v>138.85766599999999</v>
      </c>
      <c r="F18">
        <f t="shared" si="11"/>
        <v>365.95283999999998</v>
      </c>
      <c r="G18">
        <f t="shared" si="11"/>
        <v>471.53914500000002</v>
      </c>
      <c r="L18">
        <f>L6-(L6-L13)*0.15</f>
        <v>76323.84599999999</v>
      </c>
    </row>
    <row r="19" spans="1:21" x14ac:dyDescent="0.25">
      <c r="A19" t="s">
        <v>516</v>
      </c>
      <c r="B19" s="6">
        <f t="shared" ref="B19:G19" si="12">B7-(B7-B13)*0.15</f>
        <v>46960.097000000002</v>
      </c>
      <c r="C19">
        <f t="shared" si="12"/>
        <v>457.28813000000002</v>
      </c>
      <c r="D19">
        <f t="shared" si="12"/>
        <v>386.23528000000005</v>
      </c>
      <c r="E19">
        <f t="shared" si="12"/>
        <v>142.286923</v>
      </c>
      <c r="F19">
        <f t="shared" si="12"/>
        <v>376.78557999999998</v>
      </c>
      <c r="G19">
        <f t="shared" si="12"/>
        <v>489.45434</v>
      </c>
      <c r="L19">
        <f>L7-(L7-L13)*0.15</f>
        <v>78205.584500000012</v>
      </c>
    </row>
    <row r="20" spans="1:21" x14ac:dyDescent="0.25">
      <c r="A20" t="s">
        <v>517</v>
      </c>
      <c r="B20" s="6">
        <f t="shared" ref="B20:G20" si="13">B8-(B8-B13)*0.15</f>
        <v>48267.693650000001</v>
      </c>
      <c r="C20">
        <f t="shared" si="13"/>
        <v>476.61016000000001</v>
      </c>
      <c r="D20">
        <f t="shared" si="13"/>
        <v>403.95047</v>
      </c>
      <c r="E20">
        <f t="shared" si="13"/>
        <v>145.49749199999999</v>
      </c>
      <c r="F20">
        <f t="shared" si="13"/>
        <v>388.37354499999998</v>
      </c>
      <c r="G20">
        <f t="shared" si="13"/>
        <v>507.95926500000002</v>
      </c>
      <c r="L20">
        <f>L8-(L8-L13)*0.15</f>
        <v>79916.541000000012</v>
      </c>
      <c r="O20">
        <v>67345.320000000007</v>
      </c>
      <c r="P20">
        <v>70510.16</v>
      </c>
      <c r="Q20">
        <v>73419</v>
      </c>
      <c r="R20">
        <v>76082.02</v>
      </c>
      <c r="S20">
        <v>78512.759999999995</v>
      </c>
      <c r="T20">
        <v>80726.570000000007</v>
      </c>
      <c r="U20">
        <v>82739.460000000006</v>
      </c>
    </row>
    <row r="21" spans="1:21" x14ac:dyDescent="0.25">
      <c r="O21">
        <v>38618.383000000002</v>
      </c>
      <c r="P21">
        <v>41052.36</v>
      </c>
      <c r="Q21">
        <v>43289.932999999997</v>
      </c>
      <c r="R21">
        <v>45336.205000000002</v>
      </c>
      <c r="S21">
        <v>47200.820999999996</v>
      </c>
      <c r="T21">
        <v>48895.82</v>
      </c>
      <c r="U21">
        <v>50434.169000000002</v>
      </c>
    </row>
    <row r="22" spans="1:21" x14ac:dyDescent="0.25">
      <c r="O22">
        <v>378.53680000000003</v>
      </c>
      <c r="P22">
        <v>393.8433</v>
      </c>
      <c r="Q22">
        <v>411.38310000000001</v>
      </c>
      <c r="R22">
        <v>430.72399999999999</v>
      </c>
      <c r="S22">
        <v>451.50139999999999</v>
      </c>
      <c r="T22">
        <v>473.39780000000002</v>
      </c>
      <c r="U22">
        <v>496.12959999999998</v>
      </c>
    </row>
    <row r="23" spans="1:21" x14ac:dyDescent="0.25">
      <c r="O23">
        <v>323.88980000000004</v>
      </c>
      <c r="P23">
        <v>333.51940000000002</v>
      </c>
      <c r="Q23">
        <v>346.23439999999999</v>
      </c>
      <c r="R23">
        <v>361.52289999999999</v>
      </c>
      <c r="S23">
        <v>378.98160000000001</v>
      </c>
      <c r="T23">
        <v>398.27680000000004</v>
      </c>
      <c r="U23">
        <v>419.1182</v>
      </c>
    </row>
    <row r="24" spans="1:21" x14ac:dyDescent="0.25">
      <c r="A24" t="s">
        <v>493</v>
      </c>
      <c r="O24">
        <v>124.01222999999999</v>
      </c>
      <c r="P24">
        <v>128.89422999999999</v>
      </c>
      <c r="Q24">
        <v>133.59114</v>
      </c>
      <c r="R24">
        <v>138.08464000000001</v>
      </c>
      <c r="S24">
        <v>142.36195999999998</v>
      </c>
      <c r="T24">
        <v>146.39637999999999</v>
      </c>
      <c r="U24">
        <v>150.17352</v>
      </c>
    </row>
    <row r="25" spans="1:21" x14ac:dyDescent="0.25">
      <c r="A25" t="s">
        <v>513</v>
      </c>
      <c r="B25" s="6">
        <f t="shared" ref="B25:G25" si="14">B2+(B2-B13)*0.15</f>
        <v>39012.490450000005</v>
      </c>
      <c r="C25">
        <f t="shared" si="14"/>
        <v>380.41732000000002</v>
      </c>
      <c r="D25">
        <f t="shared" si="14"/>
        <v>324.77327000000002</v>
      </c>
      <c r="E25">
        <f t="shared" si="14"/>
        <v>124.76406449999999</v>
      </c>
      <c r="F25">
        <f t="shared" si="14"/>
        <v>334.47703000000001</v>
      </c>
      <c r="G25">
        <f t="shared" si="14"/>
        <v>414.66503</v>
      </c>
      <c r="L25">
        <f>L2+(L2-L13)*0.15</f>
        <v>67859.118000000002</v>
      </c>
      <c r="O25">
        <v>333.63220000000001</v>
      </c>
      <c r="P25">
        <v>341.19849999999997</v>
      </c>
      <c r="Q25">
        <v>350.37669999999997</v>
      </c>
      <c r="R25">
        <v>360.92509999999999</v>
      </c>
      <c r="S25">
        <v>372.65039999999999</v>
      </c>
      <c r="T25">
        <v>385.39479999999998</v>
      </c>
      <c r="U25">
        <v>399.02769999999998</v>
      </c>
    </row>
    <row r="26" spans="1:21" x14ac:dyDescent="0.25">
      <c r="A26" t="s">
        <v>511</v>
      </c>
      <c r="B26" s="6">
        <f t="shared" ref="B26:G26" si="15">B3+(B3-B13)*0.15</f>
        <v>41811.563999999998</v>
      </c>
      <c r="C26">
        <f t="shared" si="15"/>
        <v>398.01979499999999</v>
      </c>
      <c r="D26">
        <f t="shared" si="15"/>
        <v>335.84730999999999</v>
      </c>
      <c r="E26">
        <f t="shared" si="15"/>
        <v>130.3783645</v>
      </c>
      <c r="F26">
        <f t="shared" si="15"/>
        <v>343.17827499999999</v>
      </c>
      <c r="G26">
        <f t="shared" si="15"/>
        <v>432.15676000000002</v>
      </c>
      <c r="L26">
        <f>L3+(L3-L13)*0.15</f>
        <v>71498.684000000008</v>
      </c>
      <c r="O26">
        <v>412.75220000000002</v>
      </c>
      <c r="P26">
        <v>427.9624</v>
      </c>
      <c r="Q26">
        <v>445.19900000000001</v>
      </c>
      <c r="R26">
        <v>464.04899999999998</v>
      </c>
      <c r="S26">
        <v>484.16370000000001</v>
      </c>
      <c r="T26">
        <v>505.24040000000002</v>
      </c>
      <c r="U26">
        <v>527.01089999999999</v>
      </c>
    </row>
    <row r="27" spans="1:21" x14ac:dyDescent="0.25">
      <c r="A27" t="s">
        <v>512</v>
      </c>
      <c r="B27" s="6">
        <f t="shared" ref="B27:G27" si="16">B4+(B4-B13)*0.15</f>
        <v>44384.772949999999</v>
      </c>
      <c r="C27">
        <f t="shared" si="16"/>
        <v>418.19056499999999</v>
      </c>
      <c r="D27">
        <f t="shared" si="16"/>
        <v>350.46956</v>
      </c>
      <c r="E27">
        <f t="shared" si="16"/>
        <v>135.779811</v>
      </c>
      <c r="F27">
        <f t="shared" si="16"/>
        <v>353.73320499999994</v>
      </c>
      <c r="G27">
        <f t="shared" si="16"/>
        <v>451.97885000000002</v>
      </c>
      <c r="L27">
        <f>L4+(L4-L13)*0.15</f>
        <v>74843.850000000006</v>
      </c>
    </row>
    <row r="28" spans="1:21" x14ac:dyDescent="0.25">
      <c r="A28" t="s">
        <v>514</v>
      </c>
      <c r="B28" s="6">
        <f t="shared" ref="B28:G28" si="17">B5+(B5-B13)*0.15</f>
        <v>46737.98575</v>
      </c>
      <c r="C28">
        <f t="shared" si="17"/>
        <v>440.43259999999998</v>
      </c>
      <c r="D28">
        <f t="shared" si="17"/>
        <v>368.05133499999999</v>
      </c>
      <c r="E28">
        <f t="shared" si="17"/>
        <v>140.94733600000001</v>
      </c>
      <c r="F28">
        <f t="shared" si="17"/>
        <v>365.86386499999998</v>
      </c>
      <c r="G28">
        <f t="shared" si="17"/>
        <v>473.65634999999997</v>
      </c>
      <c r="L28">
        <f>L5+(L5-L13)*0.15</f>
        <v>77906.323000000004</v>
      </c>
    </row>
    <row r="29" spans="1:21" x14ac:dyDescent="0.25">
      <c r="A29" t="s">
        <v>515</v>
      </c>
      <c r="B29" s="6">
        <f t="shared" ref="B29:G29" si="18">B6+(B6-B13)*0.15</f>
        <v>48882.294149999994</v>
      </c>
      <c r="C29">
        <f t="shared" si="18"/>
        <v>464.32660999999996</v>
      </c>
      <c r="D29">
        <f t="shared" si="18"/>
        <v>388.12884000000003</v>
      </c>
      <c r="E29">
        <f t="shared" si="18"/>
        <v>145.86625399999997</v>
      </c>
      <c r="F29">
        <f t="shared" si="18"/>
        <v>379.34796</v>
      </c>
      <c r="G29">
        <f t="shared" si="18"/>
        <v>496.78825499999999</v>
      </c>
      <c r="L29">
        <f>L6+(L6-L13)*0.15</f>
        <v>80701.673999999999</v>
      </c>
      <c r="O29">
        <v>67345.320000000007</v>
      </c>
      <c r="P29">
        <v>38618.383000000002</v>
      </c>
      <c r="Q29">
        <v>378.53680000000003</v>
      </c>
      <c r="R29">
        <v>323.88980000000004</v>
      </c>
      <c r="S29">
        <v>124.01222999999999</v>
      </c>
      <c r="T29">
        <v>333.63220000000001</v>
      </c>
      <c r="U29">
        <v>412.75220000000002</v>
      </c>
    </row>
    <row r="30" spans="1:21" x14ac:dyDescent="0.25">
      <c r="A30" t="s">
        <v>516</v>
      </c>
      <c r="B30" s="6">
        <f t="shared" ref="B30:G30" si="19">B7+(B7-B13)*0.15</f>
        <v>50831.542999999998</v>
      </c>
      <c r="C30">
        <f t="shared" si="19"/>
        <v>489.50747000000001</v>
      </c>
      <c r="D30">
        <f t="shared" si="19"/>
        <v>410.31832000000003</v>
      </c>
      <c r="E30">
        <f t="shared" si="19"/>
        <v>150.50583699999999</v>
      </c>
      <c r="F30">
        <f t="shared" si="19"/>
        <v>394.00401999999997</v>
      </c>
      <c r="G30">
        <f t="shared" si="19"/>
        <v>521.02646000000004</v>
      </c>
      <c r="L30">
        <f>L7+(L7-L13)*0.15</f>
        <v>83247.555500000002</v>
      </c>
      <c r="O30">
        <v>70510.16</v>
      </c>
      <c r="P30">
        <v>41052.36</v>
      </c>
      <c r="Q30">
        <v>393.8433</v>
      </c>
      <c r="R30">
        <v>333.51940000000002</v>
      </c>
      <c r="S30">
        <v>128.89422999999999</v>
      </c>
      <c r="T30">
        <v>341.19849999999997</v>
      </c>
      <c r="U30">
        <v>427.9624</v>
      </c>
    </row>
    <row r="31" spans="1:21" x14ac:dyDescent="0.25">
      <c r="A31" t="s">
        <v>517</v>
      </c>
      <c r="B31" s="6">
        <f t="shared" ref="B31:G31" si="20">B8+(B8-B13)*0.15</f>
        <v>52600.644350000002</v>
      </c>
      <c r="C31">
        <f t="shared" si="20"/>
        <v>515.64904000000001</v>
      </c>
      <c r="D31">
        <f t="shared" si="20"/>
        <v>434.28593000000001</v>
      </c>
      <c r="E31">
        <f t="shared" si="20"/>
        <v>154.849548</v>
      </c>
      <c r="F31">
        <f t="shared" si="20"/>
        <v>409.68185499999998</v>
      </c>
      <c r="G31">
        <f t="shared" si="20"/>
        <v>546.06253500000003</v>
      </c>
      <c r="L31">
        <f>L8+(L8-L13)*0.15</f>
        <v>85562.379000000001</v>
      </c>
      <c r="O31">
        <v>73419</v>
      </c>
      <c r="P31">
        <v>43289.932999999997</v>
      </c>
      <c r="Q31">
        <v>411.38310000000001</v>
      </c>
      <c r="R31">
        <v>346.23439999999999</v>
      </c>
      <c r="S31">
        <v>133.59114</v>
      </c>
      <c r="T31">
        <v>350.37669999999997</v>
      </c>
      <c r="U31">
        <v>445.19900000000001</v>
      </c>
    </row>
    <row r="32" spans="1:21" x14ac:dyDescent="0.25">
      <c r="O32">
        <v>76082.02</v>
      </c>
      <c r="P32">
        <v>45336.205000000002</v>
      </c>
      <c r="Q32">
        <v>430.72399999999999</v>
      </c>
      <c r="R32">
        <v>361.52289999999999</v>
      </c>
      <c r="S32">
        <v>138.08464000000001</v>
      </c>
      <c r="T32">
        <v>360.92509999999999</v>
      </c>
      <c r="U32">
        <v>464.04899999999998</v>
      </c>
    </row>
    <row r="33" spans="15:21" x14ac:dyDescent="0.25">
      <c r="O33">
        <v>78512.759999999995</v>
      </c>
      <c r="P33">
        <v>47200.820999999996</v>
      </c>
      <c r="Q33">
        <v>451.50139999999999</v>
      </c>
      <c r="R33">
        <v>378.98160000000001</v>
      </c>
      <c r="S33">
        <v>142.36195999999998</v>
      </c>
      <c r="T33">
        <v>372.65039999999999</v>
      </c>
      <c r="U33">
        <v>484.16370000000001</v>
      </c>
    </row>
    <row r="34" spans="15:21" x14ac:dyDescent="0.25">
      <c r="O34">
        <v>80726.570000000007</v>
      </c>
      <c r="P34">
        <v>48895.82</v>
      </c>
      <c r="Q34">
        <v>473.39780000000002</v>
      </c>
      <c r="R34">
        <v>398.27680000000004</v>
      </c>
      <c r="S34">
        <v>146.39637999999999</v>
      </c>
      <c r="T34">
        <v>385.39479999999998</v>
      </c>
      <c r="U34">
        <v>505.24040000000002</v>
      </c>
    </row>
    <row r="35" spans="15:21" x14ac:dyDescent="0.25">
      <c r="O35">
        <v>82739.460000000006</v>
      </c>
      <c r="P35">
        <v>50434.169000000002</v>
      </c>
      <c r="Q35">
        <v>496.12959999999998</v>
      </c>
      <c r="R35">
        <v>419.1182</v>
      </c>
      <c r="S35">
        <v>150.17352</v>
      </c>
      <c r="T35">
        <v>399.02769999999998</v>
      </c>
      <c r="U35">
        <v>527.01089999999999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A7" zoomScale="85" zoomScaleNormal="85" workbookViewId="0">
      <selection activeCell="G66" sqref="G66:G69"/>
    </sheetView>
  </sheetViews>
  <sheetFormatPr defaultRowHeight="14.4" x14ac:dyDescent="0.25"/>
  <cols>
    <col min="10" max="10" width="10.44140625" customWidth="1"/>
  </cols>
  <sheetData>
    <row r="1" spans="1:26" x14ac:dyDescent="0.25">
      <c r="A1" t="s">
        <v>8</v>
      </c>
      <c r="B1" s="7" t="s">
        <v>19</v>
      </c>
      <c r="C1" t="s">
        <v>455</v>
      </c>
      <c r="D1" t="s">
        <v>457</v>
      </c>
      <c r="E1" t="s">
        <v>481</v>
      </c>
      <c r="F1" t="s">
        <v>465</v>
      </c>
      <c r="G1" t="s">
        <v>466</v>
      </c>
      <c r="H1" t="s">
        <v>471</v>
      </c>
      <c r="I1">
        <v>42752</v>
      </c>
      <c r="J1">
        <v>42760.017</v>
      </c>
      <c r="K1">
        <v>44258.127</v>
      </c>
      <c r="L1">
        <v>45630.896999999997</v>
      </c>
      <c r="M1">
        <v>46887.432000000001</v>
      </c>
      <c r="N1">
        <v>48036.402999999998</v>
      </c>
      <c r="O1">
        <v>49086.040999999997</v>
      </c>
      <c r="P1">
        <v>50044.125</v>
      </c>
      <c r="Q1">
        <v>50917.978999999999</v>
      </c>
      <c r="R1">
        <v>51714.466</v>
      </c>
      <c r="S1">
        <v>52439.998</v>
      </c>
      <c r="T1">
        <v>53100.538999999997</v>
      </c>
      <c r="U1">
        <v>53701.623</v>
      </c>
      <c r="V1">
        <v>54248.37</v>
      </c>
      <c r="W1">
        <v>54745.504000000001</v>
      </c>
      <c r="X1">
        <v>55197.377</v>
      </c>
    </row>
    <row r="2" spans="1:26" x14ac:dyDescent="0.25">
      <c r="A2" t="s">
        <v>518</v>
      </c>
      <c r="B2">
        <v>44250.127</v>
      </c>
      <c r="C2">
        <v>381.87440000000004</v>
      </c>
      <c r="D2">
        <v>335.16629999999998</v>
      </c>
      <c r="E2">
        <v>127.42119</v>
      </c>
      <c r="F2">
        <v>340.63100000000003</v>
      </c>
      <c r="G2">
        <v>420.37779999999998</v>
      </c>
      <c r="H2">
        <v>74515.77</v>
      </c>
      <c r="K2">
        <f>K1-(42760-42752)</f>
        <v>44250.127</v>
      </c>
      <c r="L2">
        <f t="shared" ref="L2:X2" si="0">L1-(42760-42752)</f>
        <v>45622.896999999997</v>
      </c>
      <c r="M2">
        <f t="shared" si="0"/>
        <v>46879.432000000001</v>
      </c>
      <c r="N2">
        <f t="shared" si="0"/>
        <v>48028.402999999998</v>
      </c>
      <c r="O2">
        <f t="shared" si="0"/>
        <v>49078.040999999997</v>
      </c>
      <c r="P2">
        <f t="shared" si="0"/>
        <v>50036.125</v>
      </c>
      <c r="Q2">
        <f t="shared" si="0"/>
        <v>50909.978999999999</v>
      </c>
      <c r="R2">
        <f t="shared" si="0"/>
        <v>51706.466</v>
      </c>
      <c r="S2">
        <f t="shared" si="0"/>
        <v>52431.998</v>
      </c>
      <c r="T2">
        <f t="shared" si="0"/>
        <v>53092.538999999997</v>
      </c>
      <c r="U2">
        <f t="shared" si="0"/>
        <v>53693.623</v>
      </c>
      <c r="V2">
        <f t="shared" si="0"/>
        <v>54240.37</v>
      </c>
      <c r="W2">
        <f t="shared" si="0"/>
        <v>54737.504000000001</v>
      </c>
      <c r="X2">
        <f t="shared" si="0"/>
        <v>55189.377</v>
      </c>
    </row>
    <row r="3" spans="1:26" x14ac:dyDescent="0.25">
      <c r="A3" t="s">
        <v>516</v>
      </c>
      <c r="B3">
        <v>45622.896999999997</v>
      </c>
      <c r="C3">
        <v>382.66730000000001</v>
      </c>
      <c r="D3">
        <v>336.78189999999995</v>
      </c>
      <c r="E3">
        <v>129.47154</v>
      </c>
      <c r="F3">
        <v>342.09530000000001</v>
      </c>
      <c r="G3">
        <v>423.57059999999996</v>
      </c>
      <c r="H3">
        <v>76373.59</v>
      </c>
      <c r="I3">
        <v>381</v>
      </c>
      <c r="J3">
        <v>381.13799999999998</v>
      </c>
      <c r="K3">
        <v>382.01440000000002</v>
      </c>
      <c r="L3">
        <v>382.8073</v>
      </c>
      <c r="M3">
        <v>383.5249</v>
      </c>
      <c r="N3">
        <v>384.17410000000001</v>
      </c>
      <c r="O3">
        <v>385.08960000000002</v>
      </c>
      <c r="P3">
        <v>386.53390000000002</v>
      </c>
      <c r="Q3">
        <v>388.41629999999998</v>
      </c>
      <c r="R3">
        <v>390.66030000000001</v>
      </c>
      <c r="S3">
        <v>393.20179999999999</v>
      </c>
      <c r="T3">
        <v>395.98649999999998</v>
      </c>
      <c r="U3">
        <v>398.96879999999999</v>
      </c>
      <c r="V3">
        <v>402.11</v>
      </c>
      <c r="W3">
        <v>405.37779999999998</v>
      </c>
      <c r="X3">
        <v>408.74439999999998</v>
      </c>
    </row>
    <row r="4" spans="1:26" x14ac:dyDescent="0.25">
      <c r="A4" t="s">
        <v>517</v>
      </c>
      <c r="B4">
        <v>46879.432000000001</v>
      </c>
      <c r="C4">
        <v>383.38490000000002</v>
      </c>
      <c r="D4">
        <v>337.96229999999997</v>
      </c>
      <c r="E4">
        <v>131.35713000000001</v>
      </c>
      <c r="F4">
        <v>343.42009999999999</v>
      </c>
      <c r="G4">
        <v>425.71559999999999</v>
      </c>
      <c r="H4">
        <v>78103.12</v>
      </c>
      <c r="K4">
        <f>K3-(381.14-381)</f>
        <v>381.87440000000004</v>
      </c>
      <c r="L4">
        <f t="shared" ref="L4:X4" si="1">L3-(381.14-381)</f>
        <v>382.66730000000001</v>
      </c>
      <c r="M4">
        <f t="shared" si="1"/>
        <v>383.38490000000002</v>
      </c>
      <c r="N4">
        <f t="shared" si="1"/>
        <v>384.03410000000002</v>
      </c>
      <c r="O4">
        <f t="shared" si="1"/>
        <v>384.94960000000003</v>
      </c>
      <c r="P4">
        <f t="shared" si="1"/>
        <v>386.39390000000003</v>
      </c>
      <c r="Q4">
        <f t="shared" si="1"/>
        <v>388.27629999999999</v>
      </c>
      <c r="R4">
        <f t="shared" si="1"/>
        <v>390.52030000000002</v>
      </c>
      <c r="S4">
        <f t="shared" si="1"/>
        <v>393.06180000000001</v>
      </c>
      <c r="T4">
        <f t="shared" si="1"/>
        <v>395.84649999999999</v>
      </c>
      <c r="U4">
        <f t="shared" si="1"/>
        <v>398.8288</v>
      </c>
      <c r="V4">
        <f t="shared" si="1"/>
        <v>401.97</v>
      </c>
      <c r="W4">
        <f t="shared" si="1"/>
        <v>405.23779999999999</v>
      </c>
      <c r="X4">
        <f t="shared" si="1"/>
        <v>408.6044</v>
      </c>
    </row>
    <row r="5" spans="1:26" x14ac:dyDescent="0.25">
      <c r="A5" t="s">
        <v>519</v>
      </c>
      <c r="B5">
        <v>48028.402999999998</v>
      </c>
      <c r="C5">
        <v>384.03410000000002</v>
      </c>
      <c r="D5">
        <v>338.76429999999999</v>
      </c>
      <c r="E5">
        <v>133.12134</v>
      </c>
      <c r="F5">
        <v>344.6189</v>
      </c>
      <c r="G5">
        <v>427.65339999999998</v>
      </c>
      <c r="H5">
        <v>79712.5</v>
      </c>
      <c r="I5">
        <v>333</v>
      </c>
      <c r="J5">
        <v>332.15300000000002</v>
      </c>
      <c r="K5">
        <v>334.2663</v>
      </c>
      <c r="L5">
        <v>335.88189999999997</v>
      </c>
      <c r="M5">
        <v>337.06229999999999</v>
      </c>
      <c r="N5">
        <v>337.86430000000001</v>
      </c>
      <c r="O5">
        <v>338.33929999999998</v>
      </c>
      <c r="P5">
        <v>338.6506</v>
      </c>
      <c r="Q5">
        <v>338.9323</v>
      </c>
      <c r="R5">
        <v>339.18709999999999</v>
      </c>
      <c r="S5">
        <v>339.41770000000002</v>
      </c>
      <c r="T5">
        <v>339.62639999999999</v>
      </c>
      <c r="U5">
        <v>339.81509999999997</v>
      </c>
      <c r="V5">
        <v>339.98590000000002</v>
      </c>
      <c r="W5">
        <v>340.14049999999997</v>
      </c>
      <c r="X5">
        <v>340.28039999999999</v>
      </c>
    </row>
    <row r="6" spans="1:26" x14ac:dyDescent="0.25">
      <c r="A6" t="s">
        <v>520</v>
      </c>
      <c r="B6">
        <v>49078.040999999997</v>
      </c>
      <c r="C6">
        <v>384.94960000000003</v>
      </c>
      <c r="D6">
        <v>339.23929999999996</v>
      </c>
      <c r="E6">
        <v>134.77321000000001</v>
      </c>
      <c r="F6">
        <v>345.70359999999999</v>
      </c>
      <c r="G6">
        <v>430.0729</v>
      </c>
      <c r="H6">
        <v>81209.36</v>
      </c>
      <c r="K6">
        <f>K5-(332.1-333)</f>
        <v>335.16629999999998</v>
      </c>
      <c r="L6">
        <f t="shared" ref="L6:X6" si="2">L5-(332.1-333)</f>
        <v>336.78189999999995</v>
      </c>
      <c r="M6">
        <f t="shared" si="2"/>
        <v>337.96229999999997</v>
      </c>
      <c r="N6">
        <f t="shared" si="2"/>
        <v>338.76429999999999</v>
      </c>
      <c r="O6">
        <f t="shared" si="2"/>
        <v>339.23929999999996</v>
      </c>
      <c r="P6">
        <f t="shared" si="2"/>
        <v>339.55059999999997</v>
      </c>
      <c r="Q6">
        <f t="shared" si="2"/>
        <v>339.83229999999998</v>
      </c>
      <c r="R6">
        <f t="shared" si="2"/>
        <v>340.08709999999996</v>
      </c>
      <c r="S6">
        <f t="shared" si="2"/>
        <v>340.3177</v>
      </c>
      <c r="T6">
        <f t="shared" si="2"/>
        <v>340.52639999999997</v>
      </c>
      <c r="U6">
        <f t="shared" si="2"/>
        <v>340.71509999999995</v>
      </c>
      <c r="V6">
        <f t="shared" si="2"/>
        <v>340.88589999999999</v>
      </c>
      <c r="W6">
        <f t="shared" si="2"/>
        <v>341.04049999999995</v>
      </c>
      <c r="X6">
        <f t="shared" si="2"/>
        <v>341.18039999999996</v>
      </c>
    </row>
    <row r="7" spans="1:26" x14ac:dyDescent="0.25">
      <c r="A7" t="s">
        <v>521</v>
      </c>
      <c r="B7">
        <v>50036.125</v>
      </c>
      <c r="C7">
        <v>386.39390000000003</v>
      </c>
      <c r="D7">
        <v>339.55059999999997</v>
      </c>
      <c r="E7">
        <v>136.32069999999999</v>
      </c>
      <c r="F7">
        <v>346.685</v>
      </c>
      <c r="G7">
        <v>432.88679999999999</v>
      </c>
      <c r="H7">
        <v>82600.92</v>
      </c>
      <c r="I7">
        <v>125</v>
      </c>
      <c r="J7">
        <v>124.65522</v>
      </c>
      <c r="K7">
        <v>126.92119</v>
      </c>
      <c r="L7">
        <v>128.97154</v>
      </c>
      <c r="M7">
        <v>130.85713000000001</v>
      </c>
      <c r="N7">
        <v>132.62134</v>
      </c>
      <c r="O7">
        <v>134.27321000000001</v>
      </c>
      <c r="P7">
        <v>135.82069999999999</v>
      </c>
      <c r="Q7">
        <v>137.27123</v>
      </c>
      <c r="R7">
        <v>138.63162</v>
      </c>
      <c r="S7">
        <v>139.90814</v>
      </c>
      <c r="T7">
        <v>141.10654</v>
      </c>
      <c r="U7">
        <v>142.25245000000001</v>
      </c>
      <c r="V7">
        <v>143.36706000000001</v>
      </c>
      <c r="W7">
        <v>144.44895</v>
      </c>
      <c r="X7">
        <v>145.49717000000001</v>
      </c>
    </row>
    <row r="8" spans="1:26" x14ac:dyDescent="0.25">
      <c r="A8" t="s">
        <v>522</v>
      </c>
      <c r="B8">
        <v>50909.978999999999</v>
      </c>
      <c r="C8">
        <v>388.27629999999999</v>
      </c>
      <c r="D8">
        <v>339.83229999999998</v>
      </c>
      <c r="E8">
        <v>137.77123</v>
      </c>
      <c r="F8">
        <v>347.57300000000004</v>
      </c>
      <c r="G8">
        <v>436.02179999999998</v>
      </c>
      <c r="H8">
        <v>83894.01</v>
      </c>
      <c r="K8">
        <f>K7-(124.5-125)</f>
        <v>127.42119</v>
      </c>
      <c r="L8">
        <f t="shared" ref="L8:X8" si="3">L7-(124.5-125)</f>
        <v>129.47154</v>
      </c>
      <c r="M8">
        <f t="shared" si="3"/>
        <v>131.35713000000001</v>
      </c>
      <c r="N8">
        <f t="shared" si="3"/>
        <v>133.12134</v>
      </c>
      <c r="O8">
        <f t="shared" si="3"/>
        <v>134.77321000000001</v>
      </c>
      <c r="P8">
        <f t="shared" si="3"/>
        <v>136.32069999999999</v>
      </c>
      <c r="Q8">
        <f t="shared" si="3"/>
        <v>137.77123</v>
      </c>
      <c r="R8">
        <f t="shared" si="3"/>
        <v>139.13162</v>
      </c>
      <c r="S8">
        <f t="shared" si="3"/>
        <v>140.40814</v>
      </c>
      <c r="T8">
        <f t="shared" si="3"/>
        <v>141.60654</v>
      </c>
      <c r="U8">
        <f t="shared" si="3"/>
        <v>142.75245000000001</v>
      </c>
      <c r="V8">
        <f t="shared" si="3"/>
        <v>143.86706000000001</v>
      </c>
      <c r="W8">
        <f t="shared" si="3"/>
        <v>144.94895</v>
      </c>
      <c r="X8">
        <f t="shared" si="3"/>
        <v>145.99717000000001</v>
      </c>
    </row>
    <row r="9" spans="1:26" x14ac:dyDescent="0.25">
      <c r="A9" t="s">
        <v>523</v>
      </c>
      <c r="B9">
        <v>51706.466</v>
      </c>
      <c r="C9">
        <v>390.52030000000002</v>
      </c>
      <c r="D9">
        <v>340.08709999999996</v>
      </c>
      <c r="E9">
        <v>139.13162</v>
      </c>
      <c r="F9">
        <v>348.37650000000002</v>
      </c>
      <c r="G9">
        <v>439.41589999999997</v>
      </c>
      <c r="H9">
        <v>85095.039999999994</v>
      </c>
      <c r="I9">
        <v>339</v>
      </c>
      <c r="J9">
        <v>339.71269999999998</v>
      </c>
      <c r="K9">
        <v>341.33100000000002</v>
      </c>
      <c r="L9">
        <v>342.7953</v>
      </c>
      <c r="M9">
        <v>344.12009999999998</v>
      </c>
      <c r="N9">
        <v>345.31889999999999</v>
      </c>
      <c r="O9">
        <v>346.40359999999998</v>
      </c>
      <c r="P9">
        <v>347.38499999999999</v>
      </c>
      <c r="Q9">
        <v>348.27300000000002</v>
      </c>
      <c r="R9">
        <v>349.07650000000001</v>
      </c>
      <c r="S9">
        <v>349.80349999999999</v>
      </c>
      <c r="T9">
        <v>350.46129999999999</v>
      </c>
      <c r="U9">
        <v>351.0564</v>
      </c>
      <c r="V9">
        <v>351.59500000000003</v>
      </c>
      <c r="W9">
        <v>352.0822</v>
      </c>
      <c r="X9">
        <v>352.5231</v>
      </c>
    </row>
    <row r="10" spans="1:26" x14ac:dyDescent="0.25">
      <c r="A10" t="s">
        <v>524</v>
      </c>
      <c r="B10">
        <v>52431.998</v>
      </c>
      <c r="C10">
        <v>393.06180000000001</v>
      </c>
      <c r="D10">
        <v>340.3177</v>
      </c>
      <c r="E10">
        <v>140.40814</v>
      </c>
      <c r="F10">
        <v>349.1035</v>
      </c>
      <c r="G10">
        <v>443.01709999999997</v>
      </c>
      <c r="H10">
        <v>86210.12</v>
      </c>
      <c r="K10">
        <f>K9-(339.7-339)</f>
        <v>340.63100000000003</v>
      </c>
      <c r="L10">
        <f t="shared" ref="L10:X10" si="4">L9-(339.7-339)</f>
        <v>342.09530000000001</v>
      </c>
      <c r="M10">
        <f t="shared" si="4"/>
        <v>343.42009999999999</v>
      </c>
      <c r="N10">
        <f t="shared" si="4"/>
        <v>344.6189</v>
      </c>
      <c r="O10">
        <f t="shared" si="4"/>
        <v>345.70359999999999</v>
      </c>
      <c r="P10">
        <f t="shared" si="4"/>
        <v>346.685</v>
      </c>
      <c r="Q10">
        <f t="shared" si="4"/>
        <v>347.57300000000004</v>
      </c>
      <c r="R10">
        <f t="shared" si="4"/>
        <v>348.37650000000002</v>
      </c>
      <c r="S10">
        <f t="shared" si="4"/>
        <v>349.1035</v>
      </c>
      <c r="T10">
        <f t="shared" si="4"/>
        <v>349.76130000000001</v>
      </c>
      <c r="U10">
        <f t="shared" si="4"/>
        <v>350.35640000000001</v>
      </c>
      <c r="V10">
        <f t="shared" si="4"/>
        <v>350.89500000000004</v>
      </c>
      <c r="W10">
        <f t="shared" si="4"/>
        <v>351.38220000000001</v>
      </c>
      <c r="X10">
        <f t="shared" si="4"/>
        <v>351.82310000000001</v>
      </c>
    </row>
    <row r="11" spans="1:26" x14ac:dyDescent="0.25">
      <c r="A11" t="s">
        <v>525</v>
      </c>
      <c r="B11">
        <v>53092.538999999997</v>
      </c>
      <c r="C11">
        <v>395.84649999999999</v>
      </c>
      <c r="D11">
        <v>340.52639999999997</v>
      </c>
      <c r="E11">
        <v>141.60654</v>
      </c>
      <c r="F11">
        <v>349.76130000000001</v>
      </c>
      <c r="G11">
        <v>446.78119999999996</v>
      </c>
      <c r="H11">
        <v>87244.97</v>
      </c>
      <c r="I11">
        <v>416</v>
      </c>
      <c r="J11">
        <v>415.47789999999998</v>
      </c>
      <c r="K11">
        <v>419.8578</v>
      </c>
      <c r="L11">
        <v>423.05059999999997</v>
      </c>
      <c r="M11">
        <v>425.19560000000001</v>
      </c>
      <c r="N11">
        <v>427.13339999999999</v>
      </c>
      <c r="O11">
        <v>429.55290000000002</v>
      </c>
      <c r="P11">
        <v>432.36680000000001</v>
      </c>
      <c r="Q11">
        <v>435.5018</v>
      </c>
      <c r="R11">
        <v>438.89589999999998</v>
      </c>
      <c r="S11">
        <v>442.49709999999999</v>
      </c>
      <c r="T11">
        <v>446.26119999999997</v>
      </c>
      <c r="U11">
        <v>450.15100000000001</v>
      </c>
      <c r="V11">
        <v>454.1354</v>
      </c>
      <c r="W11">
        <v>458.18759999999997</v>
      </c>
      <c r="X11">
        <v>462.28500000000003</v>
      </c>
    </row>
    <row r="12" spans="1:26" x14ac:dyDescent="0.25">
      <c r="A12" t="s">
        <v>526</v>
      </c>
      <c r="B12">
        <v>53693.623</v>
      </c>
      <c r="C12">
        <v>398.8288</v>
      </c>
      <c r="D12">
        <v>340.71509999999995</v>
      </c>
      <c r="E12">
        <v>142.75245000000001</v>
      </c>
      <c r="F12">
        <v>350.35640000000001</v>
      </c>
      <c r="G12">
        <v>450.67099999999999</v>
      </c>
      <c r="H12">
        <v>88205.01</v>
      </c>
      <c r="K12">
        <f>K11-(415.48-416)</f>
        <v>420.37779999999998</v>
      </c>
      <c r="L12">
        <f t="shared" ref="L12:X12" si="5">L11-(415.48-416)</f>
        <v>423.57059999999996</v>
      </c>
      <c r="M12">
        <f t="shared" si="5"/>
        <v>425.71559999999999</v>
      </c>
      <c r="N12">
        <f t="shared" si="5"/>
        <v>427.65339999999998</v>
      </c>
      <c r="O12">
        <f t="shared" si="5"/>
        <v>430.0729</v>
      </c>
      <c r="P12">
        <f t="shared" si="5"/>
        <v>432.88679999999999</v>
      </c>
      <c r="Q12">
        <f t="shared" si="5"/>
        <v>436.02179999999998</v>
      </c>
      <c r="R12">
        <f t="shared" si="5"/>
        <v>439.41589999999997</v>
      </c>
      <c r="S12">
        <f t="shared" si="5"/>
        <v>443.01709999999997</v>
      </c>
      <c r="T12">
        <f t="shared" si="5"/>
        <v>446.78119999999996</v>
      </c>
      <c r="U12">
        <f t="shared" si="5"/>
        <v>450.67099999999999</v>
      </c>
      <c r="V12">
        <f t="shared" si="5"/>
        <v>454.65539999999999</v>
      </c>
      <c r="W12">
        <f t="shared" si="5"/>
        <v>458.70759999999996</v>
      </c>
      <c r="X12">
        <f t="shared" si="5"/>
        <v>462.80500000000001</v>
      </c>
    </row>
    <row r="13" spans="1:26" x14ac:dyDescent="0.25">
      <c r="A13" t="s">
        <v>527</v>
      </c>
      <c r="B13">
        <v>54240.37</v>
      </c>
      <c r="C13">
        <v>401.97</v>
      </c>
      <c r="D13">
        <v>340.88589999999999</v>
      </c>
      <c r="E13">
        <v>143.86706000000001</v>
      </c>
      <c r="F13">
        <v>350.89500000000004</v>
      </c>
      <c r="G13">
        <v>454.65539999999999</v>
      </c>
      <c r="H13">
        <v>89095.33</v>
      </c>
      <c r="I13">
        <v>72521</v>
      </c>
      <c r="J13">
        <v>72871.06</v>
      </c>
      <c r="K13">
        <v>74865.77</v>
      </c>
      <c r="L13">
        <v>76723.59</v>
      </c>
      <c r="M13">
        <v>78453.119999999995</v>
      </c>
      <c r="N13">
        <v>80062.5</v>
      </c>
      <c r="O13">
        <v>81559.360000000001</v>
      </c>
      <c r="P13">
        <v>82950.92</v>
      </c>
      <c r="Q13">
        <v>84244.01</v>
      </c>
      <c r="R13">
        <v>85445.04</v>
      </c>
      <c r="S13">
        <v>86560.12</v>
      </c>
      <c r="T13">
        <v>87594.97</v>
      </c>
      <c r="U13">
        <v>88555.01</v>
      </c>
      <c r="V13">
        <v>89445.33</v>
      </c>
      <c r="W13">
        <v>90270.82</v>
      </c>
      <c r="X13">
        <v>91035.92</v>
      </c>
    </row>
    <row r="14" spans="1:26" x14ac:dyDescent="0.25">
      <c r="A14" t="s">
        <v>528</v>
      </c>
      <c r="B14">
        <v>54737.504000000001</v>
      </c>
      <c r="C14">
        <v>405.23779999999999</v>
      </c>
      <c r="D14">
        <v>341.04049999999995</v>
      </c>
      <c r="E14">
        <v>144.94895</v>
      </c>
      <c r="F14">
        <v>351.38220000000001</v>
      </c>
      <c r="G14">
        <v>458.70759999999996</v>
      </c>
      <c r="H14">
        <v>89920.82</v>
      </c>
      <c r="K14">
        <f>K13-(72871-72521)</f>
        <v>74515.77</v>
      </c>
      <c r="L14">
        <f t="shared" ref="L14:X14" si="6">L13-(72871-72521)</f>
        <v>76373.59</v>
      </c>
      <c r="M14">
        <f t="shared" si="6"/>
        <v>78103.12</v>
      </c>
      <c r="N14">
        <f t="shared" si="6"/>
        <v>79712.5</v>
      </c>
      <c r="O14">
        <f t="shared" si="6"/>
        <v>81209.36</v>
      </c>
      <c r="P14">
        <f t="shared" si="6"/>
        <v>82600.92</v>
      </c>
      <c r="Q14">
        <f t="shared" si="6"/>
        <v>83894.01</v>
      </c>
      <c r="R14">
        <f t="shared" si="6"/>
        <v>85095.039999999994</v>
      </c>
      <c r="S14">
        <f t="shared" si="6"/>
        <v>86210.12</v>
      </c>
      <c r="T14">
        <f t="shared" si="6"/>
        <v>87244.97</v>
      </c>
      <c r="U14">
        <f t="shared" si="6"/>
        <v>88205.01</v>
      </c>
      <c r="V14">
        <f t="shared" si="6"/>
        <v>89095.33</v>
      </c>
      <c r="W14">
        <f t="shared" si="6"/>
        <v>89920.82</v>
      </c>
      <c r="X14">
        <f t="shared" si="6"/>
        <v>90685.92</v>
      </c>
    </row>
    <row r="15" spans="1:26" x14ac:dyDescent="0.25">
      <c r="A15" t="s">
        <v>529</v>
      </c>
      <c r="B15">
        <v>55189.377</v>
      </c>
      <c r="C15">
        <v>408.6044</v>
      </c>
      <c r="D15">
        <v>341.18039999999996</v>
      </c>
      <c r="E15">
        <v>145.99717000000001</v>
      </c>
      <c r="F15">
        <v>351.82310000000001</v>
      </c>
      <c r="G15">
        <v>462.80500000000001</v>
      </c>
      <c r="H15">
        <v>90685.92</v>
      </c>
    </row>
    <row r="16" spans="1:26" x14ac:dyDescent="0.25">
      <c r="Z16">
        <v>340.40690000000001</v>
      </c>
    </row>
    <row r="18" spans="1:24" x14ac:dyDescent="0.25">
      <c r="A18" t="s">
        <v>492</v>
      </c>
      <c r="B18">
        <v>42752</v>
      </c>
      <c r="C18">
        <v>381</v>
      </c>
      <c r="D18">
        <v>333</v>
      </c>
      <c r="E18">
        <v>125</v>
      </c>
      <c r="F18">
        <v>339</v>
      </c>
      <c r="G18">
        <v>416</v>
      </c>
      <c r="H18">
        <v>72521</v>
      </c>
      <c r="K18">
        <v>44250.127</v>
      </c>
      <c r="L18">
        <v>45622.896999999997</v>
      </c>
      <c r="M18">
        <v>46879.432000000001</v>
      </c>
      <c r="N18">
        <v>48028.402999999998</v>
      </c>
      <c r="O18">
        <v>49078.040999999997</v>
      </c>
      <c r="P18">
        <v>50036.125</v>
      </c>
      <c r="Q18">
        <v>50909.978999999999</v>
      </c>
      <c r="R18">
        <v>51706.466</v>
      </c>
      <c r="S18">
        <v>52431.998</v>
      </c>
      <c r="T18">
        <v>53092.538999999997</v>
      </c>
      <c r="U18">
        <v>53693.623</v>
      </c>
      <c r="V18">
        <v>54240.37</v>
      </c>
      <c r="W18">
        <v>54737.504000000001</v>
      </c>
      <c r="X18">
        <v>55189.377</v>
      </c>
    </row>
    <row r="19" spans="1:24" x14ac:dyDescent="0.25">
      <c r="A19" t="s">
        <v>518</v>
      </c>
      <c r="B19" s="6">
        <f>B2-(B2-42752)*0.15</f>
        <v>44025.407950000001</v>
      </c>
      <c r="C19" s="6">
        <f>C2-(C2-381)*0.15</f>
        <v>381.74324000000001</v>
      </c>
      <c r="D19" s="6">
        <f>D2-(D2-333)*0.15</f>
        <v>334.84135499999996</v>
      </c>
      <c r="E19" s="6">
        <f>E2-(E2-125)*0.15</f>
        <v>127.05801149999999</v>
      </c>
      <c r="F19" s="6">
        <f>F2-(F2-339)*0.15</f>
        <v>340.38635000000005</v>
      </c>
      <c r="G19" s="6">
        <f>G2-(G2-416)*0.15</f>
        <v>419.72112999999996</v>
      </c>
      <c r="H19" s="6">
        <f>H2-(H2-72521)*0.15</f>
        <v>74216.554499999998</v>
      </c>
      <c r="K19">
        <v>381.87440000000004</v>
      </c>
      <c r="L19">
        <v>382.66730000000001</v>
      </c>
      <c r="M19">
        <v>383.38490000000002</v>
      </c>
      <c r="N19">
        <v>384.03410000000002</v>
      </c>
      <c r="O19">
        <v>384.94960000000003</v>
      </c>
      <c r="P19">
        <v>386.39390000000003</v>
      </c>
      <c r="Q19">
        <v>388.27629999999999</v>
      </c>
      <c r="R19">
        <v>390.52030000000002</v>
      </c>
      <c r="S19">
        <v>393.06180000000001</v>
      </c>
      <c r="T19">
        <v>395.84649999999999</v>
      </c>
      <c r="U19">
        <v>398.8288</v>
      </c>
      <c r="V19">
        <v>401.97</v>
      </c>
      <c r="W19">
        <v>405.23779999999999</v>
      </c>
      <c r="X19">
        <v>408.6044</v>
      </c>
    </row>
    <row r="20" spans="1:24" x14ac:dyDescent="0.25">
      <c r="A20" t="s">
        <v>516</v>
      </c>
      <c r="B20" s="6">
        <f t="shared" ref="B20:B32" si="7">B3-(B3-42752)*0.15</f>
        <v>45192.262449999995</v>
      </c>
      <c r="C20" s="6">
        <f t="shared" ref="C20:C32" si="8">C3-(C3-381)*0.15</f>
        <v>382.41720500000002</v>
      </c>
      <c r="D20" s="6">
        <f t="shared" ref="D20:D32" si="9">D3-(D3-333)*0.15</f>
        <v>336.21461499999998</v>
      </c>
      <c r="E20" s="6">
        <f t="shared" ref="E20:E32" si="10">E3-(E3-125)*0.15</f>
        <v>128.80080900000002</v>
      </c>
      <c r="F20" s="6">
        <f t="shared" ref="F20:F32" si="11">F3-(F3-339)*0.15</f>
        <v>341.63100500000002</v>
      </c>
      <c r="G20" s="6">
        <f t="shared" ref="G20:G32" si="12">G3-(G3-416)*0.15</f>
        <v>422.43500999999998</v>
      </c>
      <c r="H20" s="6">
        <f t="shared" ref="H20:H32" si="13">H3-(H3-72521)*0.15</f>
        <v>75795.701499999996</v>
      </c>
      <c r="K20">
        <v>335.16629999999998</v>
      </c>
      <c r="L20">
        <v>336.78189999999995</v>
      </c>
      <c r="M20">
        <v>337.96229999999997</v>
      </c>
      <c r="N20">
        <v>338.76429999999999</v>
      </c>
      <c r="O20">
        <v>339.23929999999996</v>
      </c>
      <c r="P20">
        <v>339.55059999999997</v>
      </c>
      <c r="Q20">
        <v>339.83229999999998</v>
      </c>
      <c r="R20">
        <v>340.08709999999996</v>
      </c>
      <c r="S20">
        <v>340.3177</v>
      </c>
      <c r="T20">
        <v>340.52639999999997</v>
      </c>
      <c r="U20">
        <v>340.71509999999995</v>
      </c>
      <c r="V20">
        <v>340.88589999999999</v>
      </c>
      <c r="W20">
        <v>341.04049999999995</v>
      </c>
      <c r="X20">
        <v>341.18039999999996</v>
      </c>
    </row>
    <row r="21" spans="1:24" x14ac:dyDescent="0.25">
      <c r="A21" t="s">
        <v>517</v>
      </c>
      <c r="B21" s="6">
        <f t="shared" si="7"/>
        <v>46260.317199999998</v>
      </c>
      <c r="C21" s="6">
        <f t="shared" si="8"/>
        <v>383.02716500000002</v>
      </c>
      <c r="D21" s="6">
        <f t="shared" si="9"/>
        <v>337.21795499999996</v>
      </c>
      <c r="E21" s="6">
        <f t="shared" si="10"/>
        <v>130.4035605</v>
      </c>
      <c r="F21" s="6">
        <f t="shared" si="11"/>
        <v>342.75708500000002</v>
      </c>
      <c r="G21" s="6">
        <f t="shared" si="12"/>
        <v>424.25826000000001</v>
      </c>
      <c r="H21" s="6">
        <f t="shared" si="13"/>
        <v>77265.801999999996</v>
      </c>
      <c r="K21">
        <v>127.42119</v>
      </c>
      <c r="L21">
        <v>129.47154</v>
      </c>
      <c r="M21">
        <v>131.35713000000001</v>
      </c>
      <c r="N21">
        <v>133.12134</v>
      </c>
      <c r="O21">
        <v>134.77321000000001</v>
      </c>
      <c r="P21">
        <v>136.32069999999999</v>
      </c>
      <c r="Q21">
        <v>137.77123</v>
      </c>
      <c r="R21">
        <v>139.13162</v>
      </c>
      <c r="S21">
        <v>140.40814</v>
      </c>
      <c r="T21">
        <v>141.60654</v>
      </c>
      <c r="U21">
        <v>142.75245000000001</v>
      </c>
      <c r="V21">
        <v>143.86706000000001</v>
      </c>
      <c r="W21">
        <v>144.94895</v>
      </c>
      <c r="X21">
        <v>145.99717000000001</v>
      </c>
    </row>
    <row r="22" spans="1:24" x14ac:dyDescent="0.25">
      <c r="A22" t="s">
        <v>519</v>
      </c>
      <c r="B22" s="6">
        <f t="shared" si="7"/>
        <v>47236.94255</v>
      </c>
      <c r="C22" s="6">
        <f t="shared" si="8"/>
        <v>383.57898500000005</v>
      </c>
      <c r="D22" s="6">
        <f t="shared" si="9"/>
        <v>337.899655</v>
      </c>
      <c r="E22" s="6">
        <f t="shared" si="10"/>
        <v>131.90313900000001</v>
      </c>
      <c r="F22" s="6">
        <f t="shared" si="11"/>
        <v>343.77606500000002</v>
      </c>
      <c r="G22" s="6">
        <f t="shared" si="12"/>
        <v>425.90538999999995</v>
      </c>
      <c r="H22" s="6">
        <f t="shared" si="13"/>
        <v>78633.774999999994</v>
      </c>
      <c r="K22">
        <v>340.63100000000003</v>
      </c>
      <c r="L22">
        <v>342.09530000000001</v>
      </c>
      <c r="M22">
        <v>343.42009999999999</v>
      </c>
      <c r="N22">
        <v>344.6189</v>
      </c>
      <c r="O22">
        <v>345.70359999999999</v>
      </c>
      <c r="P22">
        <v>346.685</v>
      </c>
      <c r="Q22">
        <v>347.57300000000004</v>
      </c>
      <c r="R22">
        <v>348.37650000000002</v>
      </c>
      <c r="S22">
        <v>349.1035</v>
      </c>
      <c r="T22">
        <v>349.76130000000001</v>
      </c>
      <c r="U22">
        <v>350.35640000000001</v>
      </c>
      <c r="V22">
        <v>350.89500000000004</v>
      </c>
      <c r="W22">
        <v>351.38220000000001</v>
      </c>
      <c r="X22">
        <v>351.82310000000001</v>
      </c>
    </row>
    <row r="23" spans="1:24" x14ac:dyDescent="0.25">
      <c r="A23" t="s">
        <v>520</v>
      </c>
      <c r="B23" s="6">
        <f t="shared" si="7"/>
        <v>48129.134849999995</v>
      </c>
      <c r="C23" s="6">
        <f t="shared" si="8"/>
        <v>384.35716000000002</v>
      </c>
      <c r="D23" s="6">
        <f t="shared" si="9"/>
        <v>338.30340499999994</v>
      </c>
      <c r="E23" s="6">
        <f t="shared" si="10"/>
        <v>133.30722850000001</v>
      </c>
      <c r="F23" s="6">
        <f t="shared" si="11"/>
        <v>344.69806</v>
      </c>
      <c r="G23" s="6">
        <f t="shared" si="12"/>
        <v>427.96196500000002</v>
      </c>
      <c r="H23" s="6">
        <f t="shared" si="13"/>
        <v>79906.106</v>
      </c>
      <c r="K23">
        <v>420.37779999999998</v>
      </c>
      <c r="L23">
        <v>423.57059999999996</v>
      </c>
      <c r="M23">
        <v>425.71559999999999</v>
      </c>
      <c r="N23">
        <v>427.65339999999998</v>
      </c>
      <c r="O23">
        <v>430.0729</v>
      </c>
      <c r="P23">
        <v>432.88679999999999</v>
      </c>
      <c r="Q23">
        <v>436.02179999999998</v>
      </c>
      <c r="R23">
        <v>439.41589999999997</v>
      </c>
      <c r="S23">
        <v>443.01709999999997</v>
      </c>
      <c r="T23">
        <v>446.78119999999996</v>
      </c>
      <c r="U23">
        <v>450.67099999999999</v>
      </c>
      <c r="V23">
        <v>454.65539999999999</v>
      </c>
      <c r="W23">
        <v>458.70759999999996</v>
      </c>
      <c r="X23">
        <v>462.80500000000001</v>
      </c>
    </row>
    <row r="24" spans="1:24" x14ac:dyDescent="0.25">
      <c r="A24" t="s">
        <v>521</v>
      </c>
      <c r="B24" s="6">
        <f t="shared" si="7"/>
        <v>48943.506249999999</v>
      </c>
      <c r="C24" s="6">
        <f t="shared" si="8"/>
        <v>385.58481500000005</v>
      </c>
      <c r="D24" s="6">
        <f t="shared" si="9"/>
        <v>338.56800999999996</v>
      </c>
      <c r="E24" s="6">
        <f t="shared" si="10"/>
        <v>134.62259499999999</v>
      </c>
      <c r="F24" s="6">
        <f t="shared" si="11"/>
        <v>345.53224999999998</v>
      </c>
      <c r="G24" s="6">
        <f t="shared" si="12"/>
        <v>430.35377999999997</v>
      </c>
      <c r="H24" s="6">
        <f t="shared" si="13"/>
        <v>81088.932000000001</v>
      </c>
      <c r="K24">
        <v>74515.77</v>
      </c>
      <c r="L24">
        <v>76373.59</v>
      </c>
      <c r="M24">
        <v>78103.12</v>
      </c>
      <c r="N24">
        <v>79712.5</v>
      </c>
      <c r="O24">
        <v>81209.36</v>
      </c>
      <c r="P24">
        <v>82600.92</v>
      </c>
      <c r="Q24">
        <v>83894.01</v>
      </c>
      <c r="R24">
        <v>85095.039999999994</v>
      </c>
      <c r="S24">
        <v>86210.12</v>
      </c>
      <c r="T24">
        <v>87244.97</v>
      </c>
      <c r="U24">
        <v>88205.01</v>
      </c>
      <c r="V24">
        <v>89095.33</v>
      </c>
      <c r="W24">
        <v>89920.82</v>
      </c>
      <c r="X24">
        <v>90685.92</v>
      </c>
    </row>
    <row r="25" spans="1:24" x14ac:dyDescent="0.25">
      <c r="A25" t="s">
        <v>522</v>
      </c>
      <c r="B25" s="6">
        <f t="shared" si="7"/>
        <v>49686.282149999999</v>
      </c>
      <c r="C25" s="6">
        <f t="shared" si="8"/>
        <v>387.18485499999997</v>
      </c>
      <c r="D25" s="6">
        <f t="shared" si="9"/>
        <v>338.807455</v>
      </c>
      <c r="E25" s="6">
        <f t="shared" si="10"/>
        <v>135.85554550000001</v>
      </c>
      <c r="F25" s="6">
        <f t="shared" si="11"/>
        <v>346.28705000000002</v>
      </c>
      <c r="G25" s="6">
        <f t="shared" si="12"/>
        <v>433.01853</v>
      </c>
      <c r="H25" s="6">
        <f t="shared" si="13"/>
        <v>82188.058499999999</v>
      </c>
    </row>
    <row r="26" spans="1:24" x14ac:dyDescent="0.25">
      <c r="A26" t="s">
        <v>523</v>
      </c>
      <c r="B26" s="6">
        <f t="shared" si="7"/>
        <v>50363.2961</v>
      </c>
      <c r="C26" s="6">
        <f t="shared" si="8"/>
        <v>389.09225500000002</v>
      </c>
      <c r="D26" s="6">
        <f t="shared" si="9"/>
        <v>339.02403499999997</v>
      </c>
      <c r="E26" s="6">
        <f t="shared" si="10"/>
        <v>137.011877</v>
      </c>
      <c r="F26" s="6">
        <f t="shared" si="11"/>
        <v>346.97002500000002</v>
      </c>
      <c r="G26" s="6">
        <f t="shared" si="12"/>
        <v>435.90351499999997</v>
      </c>
      <c r="H26" s="6">
        <f t="shared" si="13"/>
        <v>83208.933999999994</v>
      </c>
      <c r="K26">
        <v>44250.127</v>
      </c>
      <c r="L26">
        <v>381.87440000000004</v>
      </c>
      <c r="M26">
        <v>335.16629999999998</v>
      </c>
      <c r="N26">
        <v>127.42119</v>
      </c>
      <c r="O26">
        <v>340.63100000000003</v>
      </c>
      <c r="P26">
        <v>420.37779999999998</v>
      </c>
      <c r="Q26">
        <v>74515.77</v>
      </c>
    </row>
    <row r="27" spans="1:24" x14ac:dyDescent="0.25">
      <c r="A27" t="s">
        <v>524</v>
      </c>
      <c r="B27" s="6">
        <f t="shared" si="7"/>
        <v>50979.998299999999</v>
      </c>
      <c r="C27" s="6">
        <f t="shared" si="8"/>
        <v>391.25252999999998</v>
      </c>
      <c r="D27" s="6">
        <f t="shared" si="9"/>
        <v>339.22004500000003</v>
      </c>
      <c r="E27" s="6">
        <f t="shared" si="10"/>
        <v>138.09691900000001</v>
      </c>
      <c r="F27" s="6">
        <f t="shared" si="11"/>
        <v>347.58797499999997</v>
      </c>
      <c r="G27" s="6">
        <f t="shared" si="12"/>
        <v>438.96453499999996</v>
      </c>
      <c r="H27" s="6">
        <f t="shared" si="13"/>
        <v>84156.751999999993</v>
      </c>
      <c r="K27">
        <v>45622.896999999997</v>
      </c>
      <c r="L27">
        <v>382.66730000000001</v>
      </c>
      <c r="M27">
        <v>336.78189999999995</v>
      </c>
      <c r="N27">
        <v>129.47154</v>
      </c>
      <c r="O27">
        <v>342.09530000000001</v>
      </c>
      <c r="P27">
        <v>423.57059999999996</v>
      </c>
      <c r="Q27">
        <v>76373.59</v>
      </c>
    </row>
    <row r="28" spans="1:24" x14ac:dyDescent="0.25">
      <c r="A28" t="s">
        <v>525</v>
      </c>
      <c r="B28" s="6">
        <f t="shared" si="7"/>
        <v>51541.458149999999</v>
      </c>
      <c r="C28" s="6">
        <f t="shared" si="8"/>
        <v>393.61952500000001</v>
      </c>
      <c r="D28" s="6">
        <f t="shared" si="9"/>
        <v>339.39743999999996</v>
      </c>
      <c r="E28" s="6">
        <f t="shared" si="10"/>
        <v>139.11555899999999</v>
      </c>
      <c r="F28" s="6">
        <f t="shared" si="11"/>
        <v>348.14710500000001</v>
      </c>
      <c r="G28" s="6">
        <f t="shared" si="12"/>
        <v>442.16401999999994</v>
      </c>
      <c r="H28" s="6">
        <f t="shared" si="13"/>
        <v>85036.374500000005</v>
      </c>
      <c r="K28">
        <v>46879.432000000001</v>
      </c>
      <c r="L28">
        <v>383.38490000000002</v>
      </c>
      <c r="M28">
        <v>337.96229999999997</v>
      </c>
      <c r="N28">
        <v>131.35713000000001</v>
      </c>
      <c r="O28">
        <v>343.42009999999999</v>
      </c>
      <c r="P28">
        <v>425.71559999999999</v>
      </c>
      <c r="Q28">
        <v>78103.12</v>
      </c>
    </row>
    <row r="29" spans="1:24" x14ac:dyDescent="0.25">
      <c r="A29" t="s">
        <v>526</v>
      </c>
      <c r="B29" s="6">
        <f t="shared" si="7"/>
        <v>52052.379549999998</v>
      </c>
      <c r="C29" s="6">
        <f t="shared" si="8"/>
        <v>396.15447999999998</v>
      </c>
      <c r="D29" s="6">
        <f t="shared" si="9"/>
        <v>339.55783499999995</v>
      </c>
      <c r="E29" s="6">
        <f t="shared" si="10"/>
        <v>140.08958250000001</v>
      </c>
      <c r="F29" s="6">
        <f t="shared" si="11"/>
        <v>348.65294</v>
      </c>
      <c r="G29" s="6">
        <f t="shared" si="12"/>
        <v>445.47035</v>
      </c>
      <c r="H29" s="6">
        <f t="shared" si="13"/>
        <v>85852.40849999999</v>
      </c>
      <c r="K29">
        <v>48028.402999999998</v>
      </c>
      <c r="L29">
        <v>384.03410000000002</v>
      </c>
      <c r="M29">
        <v>338.76429999999999</v>
      </c>
      <c r="N29">
        <v>133.12134</v>
      </c>
      <c r="O29">
        <v>344.6189</v>
      </c>
      <c r="P29">
        <v>427.65339999999998</v>
      </c>
      <c r="Q29">
        <v>79712.5</v>
      </c>
    </row>
    <row r="30" spans="1:24" x14ac:dyDescent="0.25">
      <c r="A30" t="s">
        <v>527</v>
      </c>
      <c r="B30" s="6">
        <f t="shared" si="7"/>
        <v>52517.114500000003</v>
      </c>
      <c r="C30" s="6">
        <f t="shared" si="8"/>
        <v>398.8245</v>
      </c>
      <c r="D30" s="6">
        <f t="shared" si="9"/>
        <v>339.70301499999999</v>
      </c>
      <c r="E30" s="6">
        <f t="shared" si="10"/>
        <v>141.037001</v>
      </c>
      <c r="F30" s="6">
        <f t="shared" si="11"/>
        <v>349.11075000000005</v>
      </c>
      <c r="G30" s="6">
        <f t="shared" si="12"/>
        <v>448.85708999999997</v>
      </c>
      <c r="H30" s="6">
        <f t="shared" si="13"/>
        <v>86609.180500000002</v>
      </c>
      <c r="K30">
        <v>49078.040999999997</v>
      </c>
      <c r="L30">
        <v>384.94960000000003</v>
      </c>
      <c r="M30">
        <v>339.23929999999996</v>
      </c>
      <c r="N30">
        <v>134.77321000000001</v>
      </c>
      <c r="O30">
        <v>345.70359999999999</v>
      </c>
      <c r="P30">
        <v>430.0729</v>
      </c>
      <c r="Q30">
        <v>81209.36</v>
      </c>
    </row>
    <row r="31" spans="1:24" x14ac:dyDescent="0.25">
      <c r="A31" t="s">
        <v>528</v>
      </c>
      <c r="B31" s="6">
        <f t="shared" si="7"/>
        <v>52939.678400000004</v>
      </c>
      <c r="C31" s="6">
        <f t="shared" si="8"/>
        <v>401.60212999999999</v>
      </c>
      <c r="D31" s="6">
        <f t="shared" si="9"/>
        <v>339.83442499999995</v>
      </c>
      <c r="E31" s="6">
        <f t="shared" si="10"/>
        <v>141.95660749999999</v>
      </c>
      <c r="F31" s="6">
        <f t="shared" si="11"/>
        <v>349.52487000000002</v>
      </c>
      <c r="G31" s="6">
        <f t="shared" si="12"/>
        <v>452.30145999999996</v>
      </c>
      <c r="H31" s="6">
        <f t="shared" si="13"/>
        <v>87310.847000000009</v>
      </c>
      <c r="K31">
        <v>50036.125</v>
      </c>
      <c r="L31">
        <v>386.39390000000003</v>
      </c>
      <c r="M31">
        <v>339.55059999999997</v>
      </c>
      <c r="N31">
        <v>136.32069999999999</v>
      </c>
      <c r="O31">
        <v>346.685</v>
      </c>
      <c r="P31">
        <v>432.88679999999999</v>
      </c>
      <c r="Q31">
        <v>82600.92</v>
      </c>
    </row>
    <row r="32" spans="1:24" x14ac:dyDescent="0.25">
      <c r="A32" t="s">
        <v>529</v>
      </c>
      <c r="B32" s="6">
        <f t="shared" si="7"/>
        <v>53323.770450000004</v>
      </c>
      <c r="C32" s="6">
        <f t="shared" si="8"/>
        <v>404.46373999999997</v>
      </c>
      <c r="D32" s="6">
        <f t="shared" si="9"/>
        <v>339.95333999999997</v>
      </c>
      <c r="E32" s="6">
        <f t="shared" si="10"/>
        <v>142.84759450000001</v>
      </c>
      <c r="F32" s="6">
        <f t="shared" si="11"/>
        <v>349.89963499999999</v>
      </c>
      <c r="G32" s="6">
        <f t="shared" si="12"/>
        <v>455.78424999999999</v>
      </c>
      <c r="H32" s="6">
        <f t="shared" si="13"/>
        <v>87961.182000000001</v>
      </c>
      <c r="K32">
        <v>50909.978999999999</v>
      </c>
      <c r="L32">
        <v>388.27629999999999</v>
      </c>
      <c r="M32">
        <v>339.83229999999998</v>
      </c>
      <c r="N32">
        <v>137.77123</v>
      </c>
      <c r="O32">
        <v>347.57300000000004</v>
      </c>
      <c r="P32">
        <v>436.02179999999998</v>
      </c>
      <c r="Q32">
        <v>83894.01</v>
      </c>
    </row>
    <row r="33" spans="1:17" x14ac:dyDescent="0.25">
      <c r="K33">
        <v>51706.466</v>
      </c>
      <c r="L33">
        <v>390.52030000000002</v>
      </c>
      <c r="M33">
        <v>340.08709999999996</v>
      </c>
      <c r="N33">
        <v>139.13162</v>
      </c>
      <c r="O33">
        <v>348.37650000000002</v>
      </c>
      <c r="P33">
        <v>439.41589999999997</v>
      </c>
      <c r="Q33">
        <v>85095.039999999994</v>
      </c>
    </row>
    <row r="34" spans="1:17" x14ac:dyDescent="0.25">
      <c r="K34">
        <v>52431.998</v>
      </c>
      <c r="L34">
        <v>393.06180000000001</v>
      </c>
      <c r="M34">
        <v>340.3177</v>
      </c>
      <c r="N34">
        <v>140.40814</v>
      </c>
      <c r="O34">
        <v>349.1035</v>
      </c>
      <c r="P34">
        <v>443.01709999999997</v>
      </c>
      <c r="Q34">
        <v>86210.12</v>
      </c>
    </row>
    <row r="35" spans="1:17" x14ac:dyDescent="0.25">
      <c r="A35" t="s">
        <v>493</v>
      </c>
      <c r="K35">
        <v>53092.538999999997</v>
      </c>
      <c r="L35">
        <v>395.84649999999999</v>
      </c>
      <c r="M35">
        <v>340.52639999999997</v>
      </c>
      <c r="N35">
        <v>141.60654</v>
      </c>
      <c r="O35">
        <v>349.76130000000001</v>
      </c>
      <c r="P35">
        <v>446.78119999999996</v>
      </c>
      <c r="Q35">
        <v>87244.97</v>
      </c>
    </row>
    <row r="36" spans="1:17" x14ac:dyDescent="0.25">
      <c r="A36" t="s">
        <v>518</v>
      </c>
      <c r="B36" s="6">
        <f>B2+(B2-42752)*0.15</f>
        <v>44474.84605</v>
      </c>
      <c r="C36" s="6">
        <f>C2+(C2-381)*0.15</f>
        <v>382.00556000000006</v>
      </c>
      <c r="D36" s="6">
        <f>D2+(D2-333)*0.15</f>
        <v>335.49124499999999</v>
      </c>
      <c r="E36" s="6">
        <f>E2+(E2-125)*0.15</f>
        <v>127.7843685</v>
      </c>
      <c r="F36" s="6">
        <f>F2+(F2-339)*0.15</f>
        <v>340.87565000000001</v>
      </c>
      <c r="G36" s="6">
        <f>G2+(G2-416)*0.15</f>
        <v>421.03447</v>
      </c>
      <c r="H36" s="6">
        <f>H2+(H2-72521)*0.15</f>
        <v>74814.98550000001</v>
      </c>
      <c r="K36">
        <v>53693.623</v>
      </c>
      <c r="L36">
        <v>398.8288</v>
      </c>
      <c r="M36">
        <v>340.71509999999995</v>
      </c>
      <c r="N36">
        <v>142.75245000000001</v>
      </c>
      <c r="O36">
        <v>350.35640000000001</v>
      </c>
      <c r="P36">
        <v>450.67099999999999</v>
      </c>
      <c r="Q36">
        <v>88205.01</v>
      </c>
    </row>
    <row r="37" spans="1:17" x14ac:dyDescent="0.25">
      <c r="A37" t="s">
        <v>516</v>
      </c>
      <c r="B37" s="6">
        <f t="shared" ref="B37:B49" si="14">B3+(B3-42752)*0.15</f>
        <v>46053.53155</v>
      </c>
      <c r="C37" s="6">
        <f t="shared" ref="C37:C49" si="15">C3+(C3-381)*0.15</f>
        <v>382.917395</v>
      </c>
      <c r="D37" s="6">
        <f t="shared" ref="D37:D49" si="16">D3+(D3-333)*0.15</f>
        <v>337.34918499999992</v>
      </c>
      <c r="E37" s="6">
        <f t="shared" ref="E37:E49" si="17">E3+(E3-125)*0.15</f>
        <v>130.14227099999999</v>
      </c>
      <c r="F37" s="6">
        <f t="shared" ref="F37:F49" si="18">F3+(F3-339)*0.15</f>
        <v>342.559595</v>
      </c>
      <c r="G37" s="6">
        <f t="shared" ref="G37:G49" si="19">G3+(G3-416)*0.15</f>
        <v>424.70618999999994</v>
      </c>
      <c r="H37" s="6">
        <f t="shared" ref="H37:H49" si="20">H3+(H3-72521)*0.15</f>
        <v>76951.478499999997</v>
      </c>
      <c r="K37">
        <v>54240.37</v>
      </c>
      <c r="L37">
        <v>401.97</v>
      </c>
      <c r="M37">
        <v>340.88589999999999</v>
      </c>
      <c r="N37">
        <v>143.86706000000001</v>
      </c>
      <c r="O37">
        <v>350.89500000000004</v>
      </c>
      <c r="P37">
        <v>454.65539999999999</v>
      </c>
      <c r="Q37">
        <v>89095.33</v>
      </c>
    </row>
    <row r="38" spans="1:17" x14ac:dyDescent="0.25">
      <c r="A38" t="s">
        <v>517</v>
      </c>
      <c r="B38" s="6">
        <f t="shared" si="14"/>
        <v>47498.546800000004</v>
      </c>
      <c r="C38" s="6">
        <f t="shared" si="15"/>
        <v>383.74263500000001</v>
      </c>
      <c r="D38" s="6">
        <f t="shared" si="16"/>
        <v>338.70664499999998</v>
      </c>
      <c r="E38" s="6">
        <f t="shared" si="17"/>
        <v>132.31069950000003</v>
      </c>
      <c r="F38" s="6">
        <f t="shared" si="18"/>
        <v>344.08311499999996</v>
      </c>
      <c r="G38" s="6">
        <f t="shared" si="19"/>
        <v>427.17293999999998</v>
      </c>
      <c r="H38" s="6">
        <f t="shared" si="20"/>
        <v>78940.437999999995</v>
      </c>
      <c r="K38">
        <v>54737.504000000001</v>
      </c>
      <c r="L38">
        <v>405.23779999999999</v>
      </c>
      <c r="M38">
        <v>341.04049999999995</v>
      </c>
      <c r="N38">
        <v>144.94895</v>
      </c>
      <c r="O38">
        <v>351.38220000000001</v>
      </c>
      <c r="P38">
        <v>458.70759999999996</v>
      </c>
      <c r="Q38">
        <v>89920.82</v>
      </c>
    </row>
    <row r="39" spans="1:17" x14ac:dyDescent="0.25">
      <c r="A39" t="s">
        <v>519</v>
      </c>
      <c r="B39" s="6">
        <f t="shared" si="14"/>
        <v>48819.863449999997</v>
      </c>
      <c r="C39" s="6">
        <f t="shared" si="15"/>
        <v>384.489215</v>
      </c>
      <c r="D39" s="6">
        <f t="shared" si="16"/>
        <v>339.62894499999999</v>
      </c>
      <c r="E39" s="6">
        <f t="shared" si="17"/>
        <v>134.339541</v>
      </c>
      <c r="F39" s="6">
        <f t="shared" si="18"/>
        <v>345.46173499999998</v>
      </c>
      <c r="G39" s="6">
        <f t="shared" si="19"/>
        <v>429.40141</v>
      </c>
      <c r="H39" s="6">
        <f t="shared" si="20"/>
        <v>80791.225000000006</v>
      </c>
      <c r="K39">
        <v>55189.377</v>
      </c>
      <c r="L39">
        <v>408.6044</v>
      </c>
      <c r="M39">
        <v>341.18039999999996</v>
      </c>
      <c r="N39">
        <v>145.99717000000001</v>
      </c>
      <c r="O39">
        <v>351.82310000000001</v>
      </c>
      <c r="P39">
        <v>462.80500000000001</v>
      </c>
      <c r="Q39">
        <v>90685.92</v>
      </c>
    </row>
    <row r="40" spans="1:17" x14ac:dyDescent="0.25">
      <c r="A40" t="s">
        <v>520</v>
      </c>
      <c r="B40" s="6">
        <f t="shared" si="14"/>
        <v>50026.94715</v>
      </c>
      <c r="C40" s="6">
        <f t="shared" si="15"/>
        <v>385.54204000000004</v>
      </c>
      <c r="D40" s="6">
        <f t="shared" si="16"/>
        <v>340.17519499999997</v>
      </c>
      <c r="E40" s="6">
        <f t="shared" si="17"/>
        <v>136.2391915</v>
      </c>
      <c r="F40" s="6">
        <f t="shared" si="18"/>
        <v>346.70913999999999</v>
      </c>
      <c r="G40" s="6">
        <f t="shared" si="19"/>
        <v>432.18383499999999</v>
      </c>
      <c r="H40" s="6">
        <f t="shared" si="20"/>
        <v>82512.614000000001</v>
      </c>
    </row>
    <row r="41" spans="1:17" x14ac:dyDescent="0.25">
      <c r="A41" t="s">
        <v>521</v>
      </c>
      <c r="B41" s="6">
        <f t="shared" si="14"/>
        <v>51128.743750000001</v>
      </c>
      <c r="C41" s="6">
        <f t="shared" si="15"/>
        <v>387.20298500000001</v>
      </c>
      <c r="D41" s="6">
        <f t="shared" si="16"/>
        <v>340.53318999999999</v>
      </c>
      <c r="E41" s="6">
        <f t="shared" si="17"/>
        <v>138.01880499999999</v>
      </c>
      <c r="F41" s="6">
        <f t="shared" si="18"/>
        <v>347.83775000000003</v>
      </c>
      <c r="G41" s="6">
        <f t="shared" si="19"/>
        <v>435.41982000000002</v>
      </c>
      <c r="H41" s="6">
        <f t="shared" si="20"/>
        <v>84112.907999999996</v>
      </c>
    </row>
    <row r="42" spans="1:17" x14ac:dyDescent="0.25">
      <c r="A42" t="s">
        <v>522</v>
      </c>
      <c r="B42" s="6">
        <f t="shared" si="14"/>
        <v>52133.67585</v>
      </c>
      <c r="C42" s="6">
        <f t="shared" si="15"/>
        <v>389.36774500000001</v>
      </c>
      <c r="D42" s="6">
        <f t="shared" si="16"/>
        <v>340.85714499999995</v>
      </c>
      <c r="E42" s="6">
        <f t="shared" si="17"/>
        <v>139.6869145</v>
      </c>
      <c r="F42" s="6">
        <f t="shared" si="18"/>
        <v>348.85895000000005</v>
      </c>
      <c r="G42" s="6">
        <f t="shared" si="19"/>
        <v>439.02506999999997</v>
      </c>
      <c r="H42" s="6">
        <f t="shared" si="20"/>
        <v>85599.96149999999</v>
      </c>
    </row>
    <row r="43" spans="1:17" x14ac:dyDescent="0.25">
      <c r="A43" t="s">
        <v>523</v>
      </c>
      <c r="B43" s="6">
        <f t="shared" si="14"/>
        <v>53049.635900000001</v>
      </c>
      <c r="C43" s="6">
        <f t="shared" si="15"/>
        <v>391.94834500000002</v>
      </c>
      <c r="D43" s="6">
        <f t="shared" si="16"/>
        <v>341.15016499999996</v>
      </c>
      <c r="E43" s="6">
        <f t="shared" si="17"/>
        <v>141.251363</v>
      </c>
      <c r="F43" s="6">
        <f t="shared" si="18"/>
        <v>349.78297500000002</v>
      </c>
      <c r="G43" s="6">
        <f t="shared" si="19"/>
        <v>442.92828499999996</v>
      </c>
      <c r="H43" s="6">
        <f t="shared" si="20"/>
        <v>86981.145999999993</v>
      </c>
    </row>
    <row r="44" spans="1:17" x14ac:dyDescent="0.25">
      <c r="A44" t="s">
        <v>524</v>
      </c>
      <c r="B44" s="6">
        <f t="shared" si="14"/>
        <v>53883.9977</v>
      </c>
      <c r="C44" s="6">
        <f t="shared" si="15"/>
        <v>394.87107000000003</v>
      </c>
      <c r="D44" s="6">
        <f t="shared" si="16"/>
        <v>341.41535499999998</v>
      </c>
      <c r="E44" s="6">
        <f t="shared" si="17"/>
        <v>142.71936099999999</v>
      </c>
      <c r="F44" s="6">
        <f t="shared" si="18"/>
        <v>350.61902500000002</v>
      </c>
      <c r="G44" s="6">
        <f t="shared" si="19"/>
        <v>447.06966499999999</v>
      </c>
      <c r="H44" s="6">
        <f t="shared" si="20"/>
        <v>88263.487999999998</v>
      </c>
    </row>
    <row r="45" spans="1:17" x14ac:dyDescent="0.25">
      <c r="A45" t="s">
        <v>525</v>
      </c>
      <c r="B45" s="6">
        <f t="shared" si="14"/>
        <v>54643.619849999995</v>
      </c>
      <c r="C45" s="6">
        <f t="shared" si="15"/>
        <v>398.07347499999997</v>
      </c>
      <c r="D45" s="6">
        <f t="shared" si="16"/>
        <v>341.65535999999997</v>
      </c>
      <c r="E45" s="6">
        <f t="shared" si="17"/>
        <v>144.097521</v>
      </c>
      <c r="F45" s="6">
        <f t="shared" si="18"/>
        <v>351.375495</v>
      </c>
      <c r="G45" s="6">
        <f t="shared" si="19"/>
        <v>451.39837999999997</v>
      </c>
      <c r="H45" s="6">
        <f t="shared" si="20"/>
        <v>89453.565499999997</v>
      </c>
    </row>
    <row r="46" spans="1:17" x14ac:dyDescent="0.25">
      <c r="A46" t="s">
        <v>526</v>
      </c>
      <c r="B46" s="6">
        <f t="shared" si="14"/>
        <v>55334.866450000001</v>
      </c>
      <c r="C46" s="6">
        <f t="shared" si="15"/>
        <v>401.50312000000002</v>
      </c>
      <c r="D46" s="6">
        <f t="shared" si="16"/>
        <v>341.87236499999995</v>
      </c>
      <c r="E46" s="6">
        <f t="shared" si="17"/>
        <v>145.41531750000001</v>
      </c>
      <c r="F46" s="6">
        <f t="shared" si="18"/>
        <v>352.05986000000001</v>
      </c>
      <c r="G46" s="6">
        <f t="shared" si="19"/>
        <v>455.87164999999999</v>
      </c>
      <c r="H46" s="6">
        <f t="shared" si="20"/>
        <v>90557.611499999999</v>
      </c>
    </row>
    <row r="47" spans="1:17" x14ac:dyDescent="0.25">
      <c r="A47" t="s">
        <v>527</v>
      </c>
      <c r="B47" s="6">
        <f t="shared" si="14"/>
        <v>55963.625500000002</v>
      </c>
      <c r="C47" s="6">
        <f t="shared" si="15"/>
        <v>405.11550000000005</v>
      </c>
      <c r="D47" s="6">
        <f t="shared" si="16"/>
        <v>342.06878499999999</v>
      </c>
      <c r="E47" s="6">
        <f t="shared" si="17"/>
        <v>146.69711900000001</v>
      </c>
      <c r="F47" s="6">
        <f t="shared" si="18"/>
        <v>352.67925000000002</v>
      </c>
      <c r="G47" s="6">
        <f t="shared" si="19"/>
        <v>460.45371</v>
      </c>
      <c r="H47" s="6">
        <f t="shared" si="20"/>
        <v>91581.479500000001</v>
      </c>
    </row>
    <row r="48" spans="1:17" ht="15" customHeight="1" x14ac:dyDescent="0.25">
      <c r="A48" t="s">
        <v>528</v>
      </c>
      <c r="B48" s="6">
        <f t="shared" si="14"/>
        <v>56535.329599999997</v>
      </c>
      <c r="C48" s="6">
        <f t="shared" si="15"/>
        <v>408.87347</v>
      </c>
      <c r="D48" s="6">
        <f t="shared" si="16"/>
        <v>342.24657499999995</v>
      </c>
      <c r="E48" s="6">
        <f t="shared" si="17"/>
        <v>147.9412925</v>
      </c>
      <c r="F48" s="6">
        <f t="shared" si="18"/>
        <v>353.23953</v>
      </c>
      <c r="G48" s="6">
        <f t="shared" si="19"/>
        <v>465.11373999999995</v>
      </c>
      <c r="H48" s="6">
        <f t="shared" si="20"/>
        <v>92530.793000000005</v>
      </c>
    </row>
    <row r="49" spans="1:8" x14ac:dyDescent="0.25">
      <c r="A49" t="s">
        <v>529</v>
      </c>
      <c r="B49" s="6">
        <f t="shared" si="14"/>
        <v>57054.983549999997</v>
      </c>
      <c r="C49" s="6">
        <f t="shared" si="15"/>
        <v>412.74506000000002</v>
      </c>
      <c r="D49" s="6">
        <f t="shared" si="16"/>
        <v>342.40745999999996</v>
      </c>
      <c r="E49" s="6">
        <f t="shared" si="17"/>
        <v>149.14674550000001</v>
      </c>
      <c r="F49" s="6">
        <f t="shared" si="18"/>
        <v>353.74656500000003</v>
      </c>
      <c r="G49" s="6">
        <f t="shared" si="19"/>
        <v>469.82575000000003</v>
      </c>
      <c r="H49" s="6">
        <f t="shared" si="20"/>
        <v>93410.657999999996</v>
      </c>
    </row>
    <row r="54" spans="1:8" x14ac:dyDescent="0.25">
      <c r="A54" t="s">
        <v>515</v>
      </c>
      <c r="B54">
        <v>44250.127</v>
      </c>
      <c r="C54">
        <v>381.87440000000004</v>
      </c>
      <c r="D54">
        <v>335.16629999999998</v>
      </c>
      <c r="E54">
        <v>127.42119</v>
      </c>
      <c r="F54">
        <v>340.63100000000003</v>
      </c>
      <c r="G54">
        <v>420.37779999999998</v>
      </c>
      <c r="H54">
        <v>74515.77</v>
      </c>
    </row>
    <row r="55" spans="1:8" x14ac:dyDescent="0.25">
      <c r="A55" t="s">
        <v>517</v>
      </c>
      <c r="B55">
        <v>46879.432000000001</v>
      </c>
      <c r="C55">
        <v>383.38490000000002</v>
      </c>
      <c r="D55">
        <v>337.96229999999997</v>
      </c>
      <c r="E55">
        <v>131.35713000000001</v>
      </c>
      <c r="F55">
        <v>343.42009999999999</v>
      </c>
      <c r="G55">
        <v>425.71559999999999</v>
      </c>
      <c r="H55">
        <v>78103.12</v>
      </c>
    </row>
    <row r="56" spans="1:8" x14ac:dyDescent="0.25">
      <c r="A56" t="s">
        <v>522</v>
      </c>
      <c r="B56">
        <v>50909.978999999999</v>
      </c>
      <c r="C56">
        <v>388.27629999999999</v>
      </c>
      <c r="D56">
        <v>339.83229999999998</v>
      </c>
      <c r="E56">
        <v>137.77123</v>
      </c>
      <c r="F56">
        <v>347.57300000000004</v>
      </c>
      <c r="G56">
        <v>436.02179999999998</v>
      </c>
      <c r="H56">
        <v>83894.01</v>
      </c>
    </row>
    <row r="57" spans="1:8" x14ac:dyDescent="0.25">
      <c r="A57" t="s">
        <v>529</v>
      </c>
      <c r="B57">
        <v>55189.377</v>
      </c>
      <c r="C57">
        <v>408.6044</v>
      </c>
      <c r="D57">
        <v>341.18039999999996</v>
      </c>
      <c r="E57">
        <v>145.99717000000001</v>
      </c>
      <c r="F57">
        <v>351.82310000000001</v>
      </c>
      <c r="G57">
        <v>462.80500000000001</v>
      </c>
      <c r="H57">
        <v>90685.92</v>
      </c>
    </row>
    <row r="60" spans="1:8" x14ac:dyDescent="0.25">
      <c r="A60" t="s">
        <v>515</v>
      </c>
      <c r="B60">
        <v>44025.407950000001</v>
      </c>
      <c r="C60">
        <v>381.74324000000001</v>
      </c>
      <c r="D60">
        <v>334.84135499999996</v>
      </c>
      <c r="E60">
        <v>127.05801149999999</v>
      </c>
      <c r="F60">
        <v>340.38635000000005</v>
      </c>
      <c r="G60">
        <v>419.72112999999996</v>
      </c>
      <c r="H60">
        <v>74216.554499999998</v>
      </c>
    </row>
    <row r="61" spans="1:8" x14ac:dyDescent="0.25">
      <c r="A61" t="s">
        <v>517</v>
      </c>
      <c r="B61">
        <v>46260.317199999998</v>
      </c>
      <c r="C61">
        <v>383.02716500000002</v>
      </c>
      <c r="D61">
        <v>337.21795499999996</v>
      </c>
      <c r="E61">
        <v>130.4035605</v>
      </c>
      <c r="F61">
        <v>342.75708500000002</v>
      </c>
      <c r="G61">
        <v>424.25826000000001</v>
      </c>
      <c r="H61">
        <v>77265.801999999996</v>
      </c>
    </row>
    <row r="62" spans="1:8" x14ac:dyDescent="0.25">
      <c r="A62" t="s">
        <v>522</v>
      </c>
      <c r="B62">
        <v>49686.282149999999</v>
      </c>
      <c r="C62">
        <v>387.18485499999997</v>
      </c>
      <c r="D62">
        <v>338.807455</v>
      </c>
      <c r="E62">
        <v>135.85554550000001</v>
      </c>
      <c r="F62">
        <v>346.28705000000002</v>
      </c>
      <c r="G62">
        <v>433.01853</v>
      </c>
      <c r="H62">
        <v>82188.058499999999</v>
      </c>
    </row>
    <row r="63" spans="1:8" x14ac:dyDescent="0.25">
      <c r="A63" t="s">
        <v>529</v>
      </c>
      <c r="B63">
        <v>53323.770450000004</v>
      </c>
      <c r="C63">
        <v>404.46373999999997</v>
      </c>
      <c r="D63">
        <v>339.95333999999997</v>
      </c>
      <c r="E63">
        <v>142.84759450000001</v>
      </c>
      <c r="F63">
        <v>349.89963499999999</v>
      </c>
      <c r="G63">
        <v>455.78424999999999</v>
      </c>
      <c r="H63">
        <v>87961.182000000001</v>
      </c>
    </row>
    <row r="66" spans="1:8" x14ac:dyDescent="0.25">
      <c r="A66" t="s">
        <v>515</v>
      </c>
      <c r="B66">
        <v>44474.84605</v>
      </c>
      <c r="C66">
        <v>382.00556000000006</v>
      </c>
      <c r="D66">
        <v>335.49124499999999</v>
      </c>
      <c r="E66">
        <v>127.7843685</v>
      </c>
      <c r="F66">
        <v>340.87565000000001</v>
      </c>
      <c r="G66">
        <v>421.03447</v>
      </c>
      <c r="H66">
        <v>74814.98550000001</v>
      </c>
    </row>
    <row r="67" spans="1:8" x14ac:dyDescent="0.25">
      <c r="A67" t="s">
        <v>517</v>
      </c>
      <c r="B67">
        <v>47498.546800000004</v>
      </c>
      <c r="C67">
        <v>383.74263500000001</v>
      </c>
      <c r="D67">
        <v>338.70664499999998</v>
      </c>
      <c r="E67">
        <v>132.31069950000003</v>
      </c>
      <c r="F67">
        <v>344.08311499999996</v>
      </c>
      <c r="G67">
        <v>427.17293999999998</v>
      </c>
      <c r="H67">
        <v>78940.437999999995</v>
      </c>
    </row>
    <row r="68" spans="1:8" x14ac:dyDescent="0.25">
      <c r="A68" t="s">
        <v>522</v>
      </c>
      <c r="B68">
        <v>52133.67585</v>
      </c>
      <c r="C68">
        <v>389.36774500000001</v>
      </c>
      <c r="D68">
        <v>340.85714499999995</v>
      </c>
      <c r="E68">
        <v>139.6869145</v>
      </c>
      <c r="F68">
        <v>348.85895000000005</v>
      </c>
      <c r="G68">
        <v>439.02506999999997</v>
      </c>
      <c r="H68">
        <v>85599.96149999999</v>
      </c>
    </row>
    <row r="69" spans="1:8" x14ac:dyDescent="0.25">
      <c r="A69" t="s">
        <v>529</v>
      </c>
      <c r="B69">
        <v>57054.983549999997</v>
      </c>
      <c r="C69">
        <v>412.74506000000002</v>
      </c>
      <c r="D69">
        <v>342.40745999999996</v>
      </c>
      <c r="E69">
        <v>149.14674550000001</v>
      </c>
      <c r="F69">
        <v>353.74656500000003</v>
      </c>
      <c r="G69">
        <v>469.82575000000003</v>
      </c>
      <c r="H69">
        <v>93410.657999999996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D21"/>
  <sheetViews>
    <sheetView topLeftCell="A7" workbookViewId="0">
      <selection activeCell="A18" sqref="A18:B21"/>
    </sheetView>
  </sheetViews>
  <sheetFormatPr defaultRowHeight="14.4" x14ac:dyDescent="0.25"/>
  <cols>
    <col min="1" max="1" width="15.88671875" customWidth="1"/>
  </cols>
  <sheetData>
    <row r="1" spans="1:420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196</v>
      </c>
      <c r="GF1" t="s">
        <v>197</v>
      </c>
      <c r="GG1" t="s">
        <v>198</v>
      </c>
      <c r="GH1" t="s">
        <v>199</v>
      </c>
      <c r="GI1" t="s">
        <v>200</v>
      </c>
      <c r="GJ1" t="s">
        <v>201</v>
      </c>
      <c r="GK1" t="s">
        <v>202</v>
      </c>
      <c r="GL1" t="s">
        <v>203</v>
      </c>
      <c r="GM1" t="s">
        <v>204</v>
      </c>
      <c r="GN1" t="s">
        <v>205</v>
      </c>
      <c r="GO1" t="s">
        <v>206</v>
      </c>
      <c r="GP1" t="s">
        <v>207</v>
      </c>
      <c r="GQ1" t="s">
        <v>208</v>
      </c>
      <c r="GR1" t="s">
        <v>209</v>
      </c>
      <c r="GS1" t="s">
        <v>210</v>
      </c>
      <c r="GT1" t="s">
        <v>211</v>
      </c>
      <c r="GU1" t="s">
        <v>212</v>
      </c>
      <c r="GV1" t="s">
        <v>213</v>
      </c>
      <c r="GW1" t="s">
        <v>214</v>
      </c>
      <c r="GX1" t="s">
        <v>215</v>
      </c>
      <c r="GY1" t="s">
        <v>216</v>
      </c>
      <c r="GZ1" t="s">
        <v>217</v>
      </c>
      <c r="HA1" t="s">
        <v>218</v>
      </c>
      <c r="HB1" t="s">
        <v>219</v>
      </c>
      <c r="HC1" t="s">
        <v>220</v>
      </c>
      <c r="HD1" t="s">
        <v>221</v>
      </c>
      <c r="HE1" t="s">
        <v>222</v>
      </c>
      <c r="HF1" t="s">
        <v>223</v>
      </c>
      <c r="HG1" t="s">
        <v>224</v>
      </c>
      <c r="HH1" t="s">
        <v>225</v>
      </c>
      <c r="HI1" t="s">
        <v>226</v>
      </c>
      <c r="HJ1" t="s">
        <v>227</v>
      </c>
      <c r="HK1" t="s">
        <v>228</v>
      </c>
      <c r="HL1" t="s">
        <v>229</v>
      </c>
      <c r="HM1" t="s">
        <v>230</v>
      </c>
      <c r="HN1" t="s">
        <v>231</v>
      </c>
      <c r="HO1" t="s">
        <v>232</v>
      </c>
      <c r="HP1" t="s">
        <v>233</v>
      </c>
      <c r="HQ1" t="s">
        <v>234</v>
      </c>
      <c r="HR1" t="s">
        <v>235</v>
      </c>
      <c r="HS1" t="s">
        <v>236</v>
      </c>
      <c r="HT1" t="s">
        <v>237</v>
      </c>
      <c r="HU1" t="s">
        <v>238</v>
      </c>
      <c r="HV1" t="s">
        <v>239</v>
      </c>
      <c r="HW1" t="s">
        <v>240</v>
      </c>
      <c r="HX1" t="s">
        <v>241</v>
      </c>
      <c r="HY1" t="s">
        <v>242</v>
      </c>
      <c r="HZ1" t="s">
        <v>243</v>
      </c>
      <c r="IA1" t="s">
        <v>244</v>
      </c>
      <c r="IB1" t="s">
        <v>245</v>
      </c>
      <c r="IC1" t="s">
        <v>246</v>
      </c>
      <c r="ID1" t="s">
        <v>247</v>
      </c>
      <c r="IE1" t="s">
        <v>248</v>
      </c>
      <c r="IF1" t="s">
        <v>249</v>
      </c>
      <c r="IG1" t="s">
        <v>250</v>
      </c>
      <c r="IH1" t="s">
        <v>251</v>
      </c>
      <c r="II1" t="s">
        <v>252</v>
      </c>
      <c r="IJ1" t="s">
        <v>253</v>
      </c>
      <c r="IK1" t="s">
        <v>254</v>
      </c>
      <c r="IL1" t="s">
        <v>255</v>
      </c>
      <c r="IM1" t="s">
        <v>256</v>
      </c>
      <c r="IN1" t="s">
        <v>257</v>
      </c>
      <c r="IO1" t="s">
        <v>258</v>
      </c>
      <c r="IP1" t="s">
        <v>259</v>
      </c>
      <c r="IQ1" t="s">
        <v>260</v>
      </c>
      <c r="IR1" t="s">
        <v>261</v>
      </c>
      <c r="IS1" t="s">
        <v>262</v>
      </c>
      <c r="IT1" t="s">
        <v>263</v>
      </c>
      <c r="IU1" t="s">
        <v>264</v>
      </c>
      <c r="IV1" t="s">
        <v>265</v>
      </c>
      <c r="IW1" t="s">
        <v>266</v>
      </c>
      <c r="IX1" t="s">
        <v>267</v>
      </c>
      <c r="IY1" t="s">
        <v>268</v>
      </c>
      <c r="IZ1" t="s">
        <v>269</v>
      </c>
      <c r="JA1" t="s">
        <v>270</v>
      </c>
      <c r="JB1" t="s">
        <v>271</v>
      </c>
      <c r="JC1" t="s">
        <v>272</v>
      </c>
      <c r="JD1" t="s">
        <v>273</v>
      </c>
      <c r="JE1" t="s">
        <v>274</v>
      </c>
      <c r="JF1" t="s">
        <v>275</v>
      </c>
      <c r="JG1" t="s">
        <v>276</v>
      </c>
      <c r="JH1" t="s">
        <v>277</v>
      </c>
      <c r="JI1" t="s">
        <v>278</v>
      </c>
      <c r="JJ1" t="s">
        <v>279</v>
      </c>
      <c r="JK1" t="s">
        <v>280</v>
      </c>
      <c r="JL1" t="s">
        <v>281</v>
      </c>
      <c r="JM1" t="s">
        <v>282</v>
      </c>
      <c r="JN1" t="s">
        <v>283</v>
      </c>
      <c r="JO1" t="s">
        <v>284</v>
      </c>
      <c r="JP1" t="s">
        <v>285</v>
      </c>
      <c r="JQ1" t="s">
        <v>286</v>
      </c>
      <c r="JR1" t="s">
        <v>287</v>
      </c>
      <c r="JS1" t="s">
        <v>288</v>
      </c>
      <c r="JT1" t="s">
        <v>289</v>
      </c>
      <c r="JU1" t="s">
        <v>290</v>
      </c>
      <c r="JV1" t="s">
        <v>291</v>
      </c>
      <c r="JW1" t="s">
        <v>292</v>
      </c>
      <c r="JX1" t="s">
        <v>293</v>
      </c>
      <c r="JY1" t="s">
        <v>294</v>
      </c>
      <c r="JZ1" t="s">
        <v>295</v>
      </c>
      <c r="KA1" t="s">
        <v>296</v>
      </c>
      <c r="KB1" t="s">
        <v>297</v>
      </c>
      <c r="KC1" t="s">
        <v>298</v>
      </c>
      <c r="KD1" t="s">
        <v>299</v>
      </c>
      <c r="KE1" t="s">
        <v>300</v>
      </c>
      <c r="KF1" t="s">
        <v>301</v>
      </c>
      <c r="KG1" t="s">
        <v>302</v>
      </c>
      <c r="KH1" t="s">
        <v>303</v>
      </c>
      <c r="KI1" t="s">
        <v>304</v>
      </c>
      <c r="KJ1" t="s">
        <v>305</v>
      </c>
      <c r="KK1" t="s">
        <v>306</v>
      </c>
      <c r="KL1" t="s">
        <v>307</v>
      </c>
      <c r="KM1" t="s">
        <v>308</v>
      </c>
      <c r="KN1" t="s">
        <v>309</v>
      </c>
      <c r="KO1" t="s">
        <v>310</v>
      </c>
      <c r="KP1" t="s">
        <v>311</v>
      </c>
      <c r="KQ1" t="s">
        <v>312</v>
      </c>
      <c r="KR1" t="s">
        <v>313</v>
      </c>
      <c r="KS1" t="s">
        <v>314</v>
      </c>
      <c r="KT1" t="s">
        <v>315</v>
      </c>
      <c r="KU1" t="s">
        <v>316</v>
      </c>
      <c r="KV1" t="s">
        <v>317</v>
      </c>
      <c r="KW1" t="s">
        <v>318</v>
      </c>
      <c r="KX1" t="s">
        <v>319</v>
      </c>
      <c r="KY1" t="s">
        <v>320</v>
      </c>
      <c r="KZ1" t="s">
        <v>321</v>
      </c>
      <c r="LA1" t="s">
        <v>322</v>
      </c>
      <c r="LB1" t="s">
        <v>323</v>
      </c>
      <c r="LC1" t="s">
        <v>324</v>
      </c>
      <c r="LD1" t="s">
        <v>325</v>
      </c>
      <c r="LE1" t="s">
        <v>326</v>
      </c>
      <c r="LF1" t="s">
        <v>327</v>
      </c>
      <c r="LG1" t="s">
        <v>328</v>
      </c>
      <c r="LH1" t="s">
        <v>329</v>
      </c>
      <c r="LI1" t="s">
        <v>330</v>
      </c>
      <c r="LJ1" t="s">
        <v>331</v>
      </c>
      <c r="LK1" t="s">
        <v>332</v>
      </c>
      <c r="LL1" t="s">
        <v>333</v>
      </c>
      <c r="LM1" t="s">
        <v>334</v>
      </c>
      <c r="LN1" t="s">
        <v>335</v>
      </c>
      <c r="LO1" t="s">
        <v>336</v>
      </c>
      <c r="LP1" t="s">
        <v>337</v>
      </c>
      <c r="LQ1" t="s">
        <v>338</v>
      </c>
      <c r="LR1" t="s">
        <v>339</v>
      </c>
      <c r="LS1" t="s">
        <v>340</v>
      </c>
      <c r="LT1" t="s">
        <v>341</v>
      </c>
      <c r="LU1" t="s">
        <v>342</v>
      </c>
      <c r="LV1" t="s">
        <v>343</v>
      </c>
      <c r="LW1" t="s">
        <v>344</v>
      </c>
      <c r="LX1" t="s">
        <v>345</v>
      </c>
      <c r="LY1" t="s">
        <v>346</v>
      </c>
      <c r="LZ1" t="s">
        <v>347</v>
      </c>
      <c r="MA1" t="s">
        <v>348</v>
      </c>
      <c r="MB1" t="s">
        <v>349</v>
      </c>
      <c r="MC1" t="s">
        <v>350</v>
      </c>
      <c r="MD1" t="s">
        <v>351</v>
      </c>
      <c r="ME1" t="s">
        <v>352</v>
      </c>
      <c r="MF1" t="s">
        <v>353</v>
      </c>
      <c r="MG1" t="s">
        <v>354</v>
      </c>
      <c r="MH1" t="s">
        <v>355</v>
      </c>
      <c r="MI1" t="s">
        <v>356</v>
      </c>
      <c r="MJ1" t="s">
        <v>357</v>
      </c>
      <c r="MK1" t="s">
        <v>358</v>
      </c>
      <c r="ML1" t="s">
        <v>359</v>
      </c>
      <c r="MM1" t="s">
        <v>360</v>
      </c>
      <c r="MN1" t="s">
        <v>361</v>
      </c>
      <c r="MO1" t="s">
        <v>362</v>
      </c>
      <c r="MP1" t="s">
        <v>363</v>
      </c>
      <c r="MQ1" t="s">
        <v>364</v>
      </c>
      <c r="MR1" t="s">
        <v>365</v>
      </c>
      <c r="MS1" t="s">
        <v>366</v>
      </c>
      <c r="MT1" t="s">
        <v>367</v>
      </c>
      <c r="MU1" t="s">
        <v>368</v>
      </c>
      <c r="MV1" t="s">
        <v>369</v>
      </c>
      <c r="MW1" t="s">
        <v>370</v>
      </c>
      <c r="MX1" t="s">
        <v>371</v>
      </c>
      <c r="MY1" t="s">
        <v>372</v>
      </c>
      <c r="MZ1" t="s">
        <v>373</v>
      </c>
      <c r="NA1" t="s">
        <v>374</v>
      </c>
      <c r="NB1" t="s">
        <v>375</v>
      </c>
      <c r="NC1" t="s">
        <v>376</v>
      </c>
      <c r="ND1" t="s">
        <v>377</v>
      </c>
      <c r="NE1" t="s">
        <v>378</v>
      </c>
      <c r="NF1" t="s">
        <v>379</v>
      </c>
      <c r="NG1" t="s">
        <v>380</v>
      </c>
      <c r="NH1" t="s">
        <v>381</v>
      </c>
      <c r="NI1" t="s">
        <v>382</v>
      </c>
      <c r="NJ1" t="s">
        <v>383</v>
      </c>
      <c r="NK1" t="s">
        <v>384</v>
      </c>
      <c r="NL1" t="s">
        <v>385</v>
      </c>
      <c r="NM1" t="s">
        <v>386</v>
      </c>
      <c r="NN1" t="s">
        <v>387</v>
      </c>
      <c r="NO1" t="s">
        <v>388</v>
      </c>
      <c r="NP1" t="s">
        <v>389</v>
      </c>
      <c r="NQ1" t="s">
        <v>390</v>
      </c>
      <c r="NR1" t="s">
        <v>391</v>
      </c>
      <c r="NS1" t="s">
        <v>392</v>
      </c>
      <c r="NT1" t="s">
        <v>393</v>
      </c>
      <c r="NU1" t="s">
        <v>394</v>
      </c>
      <c r="NV1" t="s">
        <v>395</v>
      </c>
      <c r="NW1" t="s">
        <v>396</v>
      </c>
      <c r="NX1" t="s">
        <v>397</v>
      </c>
      <c r="NY1" t="s">
        <v>398</v>
      </c>
      <c r="NZ1" t="s">
        <v>399</v>
      </c>
      <c r="OA1" t="s">
        <v>400</v>
      </c>
      <c r="OB1" t="s">
        <v>401</v>
      </c>
      <c r="OC1" t="s">
        <v>402</v>
      </c>
      <c r="OD1" t="s">
        <v>403</v>
      </c>
      <c r="OE1" t="s">
        <v>404</v>
      </c>
      <c r="OF1" t="s">
        <v>405</v>
      </c>
      <c r="OG1" t="s">
        <v>406</v>
      </c>
      <c r="OH1" t="s">
        <v>407</v>
      </c>
      <c r="OI1" t="s">
        <v>408</v>
      </c>
      <c r="OJ1" t="s">
        <v>409</v>
      </c>
      <c r="OK1" t="s">
        <v>410</v>
      </c>
      <c r="OL1" t="s">
        <v>411</v>
      </c>
      <c r="OM1" t="s">
        <v>412</v>
      </c>
      <c r="ON1" t="s">
        <v>413</v>
      </c>
      <c r="OO1" t="s">
        <v>414</v>
      </c>
      <c r="OP1" t="s">
        <v>415</v>
      </c>
      <c r="OQ1" t="s">
        <v>416</v>
      </c>
      <c r="OR1" t="s">
        <v>417</v>
      </c>
      <c r="OS1" t="s">
        <v>416</v>
      </c>
      <c r="OT1" t="s">
        <v>418</v>
      </c>
      <c r="OU1" t="s">
        <v>419</v>
      </c>
      <c r="OV1" t="s">
        <v>420</v>
      </c>
      <c r="OW1" t="s">
        <v>421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</row>
    <row r="2" spans="1:420" x14ac:dyDescent="0.25">
      <c r="A2" s="3">
        <v>43832.763194444444</v>
      </c>
      <c r="B2">
        <v>7153</v>
      </c>
      <c r="C2">
        <v>206</v>
      </c>
      <c r="D2">
        <v>97</v>
      </c>
      <c r="E2">
        <v>177</v>
      </c>
      <c r="F2">
        <v>287</v>
      </c>
      <c r="G2">
        <v>7</v>
      </c>
      <c r="H2">
        <v>628</v>
      </c>
      <c r="I2">
        <v>227</v>
      </c>
      <c r="J2">
        <v>3215</v>
      </c>
      <c r="K2">
        <v>27</v>
      </c>
      <c r="L2">
        <v>251</v>
      </c>
      <c r="M2">
        <v>82</v>
      </c>
      <c r="N2">
        <v>726</v>
      </c>
      <c r="O2">
        <v>87</v>
      </c>
      <c r="P2">
        <v>276</v>
      </c>
      <c r="Q2">
        <v>209</v>
      </c>
      <c r="R2">
        <v>304</v>
      </c>
      <c r="S2">
        <v>347</v>
      </c>
      <c r="T2">
        <v>599</v>
      </c>
      <c r="U2">
        <v>18</v>
      </c>
      <c r="V2">
        <v>7</v>
      </c>
      <c r="W2">
        <v>95</v>
      </c>
      <c r="X2">
        <v>6</v>
      </c>
      <c r="Y2">
        <v>241</v>
      </c>
      <c r="Z2">
        <v>24</v>
      </c>
      <c r="AA2">
        <v>55</v>
      </c>
      <c r="AB2">
        <v>34</v>
      </c>
      <c r="AC2">
        <v>13</v>
      </c>
      <c r="AD2">
        <v>98</v>
      </c>
      <c r="AE2">
        <v>8</v>
      </c>
      <c r="AF2">
        <v>535</v>
      </c>
      <c r="AG2">
        <v>4</v>
      </c>
      <c r="AH2">
        <v>3</v>
      </c>
      <c r="AI2">
        <v>13</v>
      </c>
      <c r="AJ2">
        <v>6</v>
      </c>
      <c r="AK2">
        <v>21</v>
      </c>
      <c r="AL2">
        <v>18</v>
      </c>
      <c r="AM2">
        <v>170</v>
      </c>
      <c r="AN2">
        <v>4</v>
      </c>
      <c r="AO2">
        <v>6</v>
      </c>
      <c r="AP2">
        <v>1</v>
      </c>
      <c r="AQ2">
        <v>20</v>
      </c>
      <c r="AR2">
        <v>14</v>
      </c>
      <c r="AS2">
        <v>150</v>
      </c>
      <c r="AT2">
        <v>6</v>
      </c>
      <c r="AU2">
        <v>38</v>
      </c>
      <c r="AV2">
        <v>6</v>
      </c>
      <c r="AW2">
        <v>3</v>
      </c>
      <c r="AX2">
        <v>3</v>
      </c>
      <c r="AY2">
        <v>10</v>
      </c>
      <c r="AZ2">
        <v>39</v>
      </c>
      <c r="BA2">
        <v>422</v>
      </c>
      <c r="BB2">
        <v>1</v>
      </c>
      <c r="BC2">
        <v>12</v>
      </c>
      <c r="BD2">
        <v>2</v>
      </c>
      <c r="BE2">
        <v>8</v>
      </c>
      <c r="BF2">
        <v>3</v>
      </c>
      <c r="BG2">
        <v>6</v>
      </c>
      <c r="BH2">
        <v>40</v>
      </c>
      <c r="BI2">
        <v>14</v>
      </c>
      <c r="BJ2">
        <v>38</v>
      </c>
      <c r="BK2">
        <v>24</v>
      </c>
      <c r="BL2">
        <v>7</v>
      </c>
      <c r="BM2">
        <v>5</v>
      </c>
      <c r="BN2">
        <v>66</v>
      </c>
      <c r="BO2">
        <v>70</v>
      </c>
      <c r="BP2">
        <v>29</v>
      </c>
      <c r="BQ2">
        <v>2</v>
      </c>
      <c r="BR2">
        <v>11</v>
      </c>
      <c r="BS2">
        <v>7</v>
      </c>
      <c r="BT2">
        <v>56</v>
      </c>
      <c r="BU2">
        <v>21</v>
      </c>
      <c r="BV2">
        <v>389</v>
      </c>
      <c r="BW2">
        <v>6</v>
      </c>
      <c r="BX2">
        <v>26</v>
      </c>
      <c r="BY2">
        <v>22</v>
      </c>
      <c r="BZ2">
        <v>2</v>
      </c>
      <c r="CA2">
        <v>24</v>
      </c>
      <c r="CB2">
        <v>86</v>
      </c>
      <c r="CC2">
        <v>45</v>
      </c>
      <c r="CD2">
        <v>18</v>
      </c>
      <c r="CE2">
        <v>41</v>
      </c>
      <c r="CF2">
        <v>39</v>
      </c>
      <c r="CG2">
        <v>13</v>
      </c>
      <c r="CH2">
        <v>26</v>
      </c>
      <c r="CI2">
        <v>13</v>
      </c>
      <c r="CJ2">
        <v>28</v>
      </c>
      <c r="CK2">
        <v>297</v>
      </c>
      <c r="CL2">
        <v>4</v>
      </c>
      <c r="CM2">
        <v>25</v>
      </c>
      <c r="CN2">
        <v>16</v>
      </c>
      <c r="CO2">
        <v>6</v>
      </c>
      <c r="CP2">
        <v>6</v>
      </c>
      <c r="CQ2">
        <v>47</v>
      </c>
      <c r="CR2">
        <v>22</v>
      </c>
      <c r="CS2">
        <v>15</v>
      </c>
      <c r="CT2">
        <v>16</v>
      </c>
      <c r="CU2">
        <v>6</v>
      </c>
      <c r="CV2">
        <v>4</v>
      </c>
      <c r="CW2">
        <v>12</v>
      </c>
      <c r="CX2">
        <v>6</v>
      </c>
      <c r="CY2">
        <v>31</v>
      </c>
      <c r="CZ2">
        <v>13</v>
      </c>
      <c r="DA2">
        <v>59</v>
      </c>
      <c r="DB2">
        <v>9</v>
      </c>
      <c r="DC2">
        <v>286</v>
      </c>
      <c r="DD2">
        <v>29</v>
      </c>
      <c r="DE2">
        <v>3</v>
      </c>
      <c r="DF2">
        <v>9</v>
      </c>
      <c r="DG2">
        <v>40</v>
      </c>
      <c r="DH2">
        <v>16</v>
      </c>
      <c r="DI2">
        <v>18</v>
      </c>
      <c r="DJ2">
        <v>30</v>
      </c>
      <c r="DK2">
        <v>11</v>
      </c>
      <c r="DL2">
        <v>43</v>
      </c>
      <c r="DM2">
        <v>4</v>
      </c>
      <c r="DN2">
        <v>83</v>
      </c>
      <c r="DO2">
        <v>247</v>
      </c>
      <c r="DP2">
        <v>8</v>
      </c>
      <c r="DQ2">
        <v>12</v>
      </c>
      <c r="DR2">
        <v>18</v>
      </c>
      <c r="DS2">
        <v>4</v>
      </c>
      <c r="DT2">
        <v>11</v>
      </c>
      <c r="DU2">
        <v>2</v>
      </c>
      <c r="DV2">
        <v>8</v>
      </c>
      <c r="DW2">
        <v>39</v>
      </c>
      <c r="DX2">
        <v>2</v>
      </c>
      <c r="DY2">
        <v>12</v>
      </c>
      <c r="DZ2">
        <v>9</v>
      </c>
      <c r="EA2">
        <v>3</v>
      </c>
      <c r="EB2">
        <v>5</v>
      </c>
      <c r="EC2">
        <v>1</v>
      </c>
      <c r="ED2">
        <v>3</v>
      </c>
      <c r="EE2">
        <v>2</v>
      </c>
      <c r="EF2">
        <v>1</v>
      </c>
      <c r="EG2">
        <v>1</v>
      </c>
      <c r="EH2">
        <v>5</v>
      </c>
      <c r="EI2">
        <v>10</v>
      </c>
      <c r="EJ2">
        <v>2</v>
      </c>
      <c r="EK2">
        <v>16</v>
      </c>
      <c r="EL2">
        <v>10</v>
      </c>
      <c r="EM2">
        <v>7</v>
      </c>
      <c r="EN2">
        <v>10</v>
      </c>
      <c r="EO2">
        <v>10</v>
      </c>
      <c r="EP2">
        <v>4</v>
      </c>
      <c r="EQ2">
        <v>2</v>
      </c>
      <c r="ER2">
        <v>3</v>
      </c>
      <c r="ES2">
        <v>6</v>
      </c>
      <c r="ET2">
        <v>1</v>
      </c>
      <c r="EU2">
        <v>2</v>
      </c>
      <c r="EV2">
        <v>15</v>
      </c>
      <c r="EW2">
        <v>6</v>
      </c>
      <c r="EX2">
        <v>1</v>
      </c>
      <c r="EY2">
        <v>207</v>
      </c>
      <c r="EZ2">
        <v>72</v>
      </c>
      <c r="FA2">
        <v>16</v>
      </c>
      <c r="FB2">
        <v>16</v>
      </c>
      <c r="FC2">
        <v>2</v>
      </c>
      <c r="FD2">
        <v>9</v>
      </c>
      <c r="FE2">
        <v>5</v>
      </c>
      <c r="FF2">
        <v>2</v>
      </c>
      <c r="FG2">
        <v>7</v>
      </c>
      <c r="FH2">
        <v>5</v>
      </c>
      <c r="FI2">
        <v>5</v>
      </c>
      <c r="FJ2">
        <v>2</v>
      </c>
      <c r="FK2">
        <v>10</v>
      </c>
      <c r="FL2">
        <v>7</v>
      </c>
      <c r="FM2">
        <v>12</v>
      </c>
      <c r="FN2">
        <v>9</v>
      </c>
      <c r="FO2">
        <v>8</v>
      </c>
      <c r="FP2">
        <v>5</v>
      </c>
      <c r="FQ2">
        <v>5</v>
      </c>
      <c r="FR2">
        <v>7</v>
      </c>
      <c r="FS2">
        <v>2</v>
      </c>
      <c r="FT2">
        <v>1</v>
      </c>
      <c r="FU2">
        <v>206</v>
      </c>
      <c r="FV2">
        <v>18</v>
      </c>
      <c r="FW2">
        <v>23</v>
      </c>
      <c r="FX2">
        <v>8</v>
      </c>
      <c r="FY2">
        <v>17</v>
      </c>
      <c r="FZ2">
        <v>12</v>
      </c>
      <c r="GA2">
        <v>10</v>
      </c>
      <c r="GB2">
        <v>9</v>
      </c>
      <c r="GC2">
        <v>6</v>
      </c>
      <c r="GD2">
        <v>21</v>
      </c>
      <c r="GE2">
        <v>10</v>
      </c>
      <c r="GF2">
        <v>9</v>
      </c>
      <c r="GG2">
        <v>20</v>
      </c>
      <c r="GH2">
        <v>24</v>
      </c>
      <c r="GI2">
        <v>11</v>
      </c>
      <c r="GJ2">
        <v>8</v>
      </c>
      <c r="GK2">
        <v>202</v>
      </c>
      <c r="GL2">
        <v>17</v>
      </c>
      <c r="GM2">
        <v>23</v>
      </c>
      <c r="GN2">
        <v>12</v>
      </c>
      <c r="GO2">
        <v>8</v>
      </c>
      <c r="GP2">
        <v>2</v>
      </c>
      <c r="GQ2">
        <v>14</v>
      </c>
      <c r="GR2">
        <v>13</v>
      </c>
      <c r="GS2">
        <v>13</v>
      </c>
      <c r="GT2">
        <v>12</v>
      </c>
      <c r="GU2">
        <v>13</v>
      </c>
      <c r="GV2">
        <v>13</v>
      </c>
      <c r="GW2">
        <v>34</v>
      </c>
      <c r="GX2">
        <v>28</v>
      </c>
      <c r="GY2">
        <v>169</v>
      </c>
      <c r="GZ2">
        <v>73</v>
      </c>
      <c r="HA2">
        <v>7</v>
      </c>
      <c r="HB2">
        <v>2</v>
      </c>
      <c r="HC2">
        <v>7</v>
      </c>
      <c r="HD2">
        <v>8</v>
      </c>
      <c r="HE2">
        <v>2</v>
      </c>
      <c r="HF2">
        <v>3</v>
      </c>
      <c r="HG2">
        <v>8</v>
      </c>
      <c r="HH2">
        <v>32</v>
      </c>
      <c r="HI2">
        <v>2</v>
      </c>
      <c r="HJ2">
        <v>5</v>
      </c>
      <c r="HK2">
        <v>1</v>
      </c>
      <c r="HL2">
        <v>7</v>
      </c>
      <c r="HM2">
        <v>0</v>
      </c>
      <c r="HN2">
        <v>5</v>
      </c>
      <c r="HO2">
        <v>2</v>
      </c>
      <c r="HP2">
        <v>5</v>
      </c>
      <c r="HQ2">
        <v>168</v>
      </c>
      <c r="HR2">
        <v>17</v>
      </c>
      <c r="HS2">
        <v>1</v>
      </c>
      <c r="HT2">
        <v>2</v>
      </c>
      <c r="HU2">
        <v>28</v>
      </c>
      <c r="HV2">
        <v>11</v>
      </c>
      <c r="HW2">
        <v>1</v>
      </c>
      <c r="HX2">
        <v>2</v>
      </c>
      <c r="HY2">
        <v>20</v>
      </c>
      <c r="HZ2">
        <v>16</v>
      </c>
      <c r="IA2">
        <v>3</v>
      </c>
      <c r="IB2">
        <v>3</v>
      </c>
      <c r="IC2">
        <v>39</v>
      </c>
      <c r="ID2">
        <v>12</v>
      </c>
      <c r="IE2">
        <v>13</v>
      </c>
      <c r="IF2">
        <v>144</v>
      </c>
      <c r="IG2">
        <v>39</v>
      </c>
      <c r="IH2">
        <v>1</v>
      </c>
      <c r="II2">
        <v>11</v>
      </c>
      <c r="IJ2">
        <v>8</v>
      </c>
      <c r="IK2">
        <v>24</v>
      </c>
      <c r="IL2">
        <v>17</v>
      </c>
      <c r="IM2">
        <v>25</v>
      </c>
      <c r="IN2">
        <v>10</v>
      </c>
      <c r="IO2">
        <v>9</v>
      </c>
      <c r="IP2">
        <v>101</v>
      </c>
      <c r="IQ2">
        <v>8</v>
      </c>
      <c r="IR2">
        <v>5</v>
      </c>
      <c r="IS2">
        <v>14</v>
      </c>
      <c r="IT2">
        <v>5</v>
      </c>
      <c r="IU2">
        <v>1</v>
      </c>
      <c r="IV2">
        <v>7</v>
      </c>
      <c r="IW2">
        <v>13</v>
      </c>
      <c r="IX2">
        <v>39</v>
      </c>
      <c r="IY2">
        <v>1</v>
      </c>
      <c r="IZ2">
        <v>6</v>
      </c>
      <c r="JA2">
        <v>2</v>
      </c>
      <c r="JB2">
        <v>100</v>
      </c>
      <c r="JC2">
        <v>16</v>
      </c>
      <c r="JD2">
        <v>6</v>
      </c>
      <c r="JE2">
        <v>5</v>
      </c>
      <c r="JF2">
        <v>1</v>
      </c>
      <c r="JG2">
        <v>12</v>
      </c>
      <c r="JH2">
        <v>21</v>
      </c>
      <c r="JI2">
        <v>23</v>
      </c>
      <c r="JJ2">
        <v>5</v>
      </c>
      <c r="JK2">
        <v>2</v>
      </c>
      <c r="JL2">
        <v>1</v>
      </c>
      <c r="JM2">
        <v>8</v>
      </c>
      <c r="JN2">
        <v>96</v>
      </c>
      <c r="JO2">
        <v>1</v>
      </c>
      <c r="JP2">
        <v>4</v>
      </c>
      <c r="JQ2">
        <v>2</v>
      </c>
      <c r="JR2">
        <v>11</v>
      </c>
      <c r="JS2">
        <v>19</v>
      </c>
      <c r="JT2">
        <v>11</v>
      </c>
      <c r="JU2">
        <v>10</v>
      </c>
      <c r="JV2">
        <v>8</v>
      </c>
      <c r="JW2">
        <v>12</v>
      </c>
      <c r="JX2">
        <v>8</v>
      </c>
      <c r="JY2">
        <v>10</v>
      </c>
      <c r="JZ2">
        <v>91</v>
      </c>
      <c r="KA2">
        <v>12</v>
      </c>
      <c r="KB2">
        <v>6</v>
      </c>
      <c r="KC2">
        <v>3</v>
      </c>
      <c r="KD2">
        <v>30</v>
      </c>
      <c r="KE2">
        <v>6</v>
      </c>
      <c r="KF2">
        <v>5</v>
      </c>
      <c r="KG2">
        <v>1</v>
      </c>
      <c r="KH2">
        <v>6</v>
      </c>
      <c r="KI2">
        <v>7</v>
      </c>
      <c r="KJ2">
        <v>4</v>
      </c>
      <c r="KK2">
        <v>7</v>
      </c>
      <c r="KL2">
        <v>4</v>
      </c>
      <c r="KM2">
        <v>80</v>
      </c>
      <c r="KN2">
        <v>6</v>
      </c>
      <c r="KO2">
        <v>3</v>
      </c>
      <c r="KP2">
        <v>1</v>
      </c>
      <c r="KQ2">
        <v>2</v>
      </c>
      <c r="KR2">
        <v>8</v>
      </c>
      <c r="KS2">
        <v>25</v>
      </c>
      <c r="KT2">
        <v>5</v>
      </c>
      <c r="KU2">
        <v>11</v>
      </c>
      <c r="KV2">
        <v>4</v>
      </c>
      <c r="KW2">
        <v>13</v>
      </c>
      <c r="KX2">
        <v>2</v>
      </c>
      <c r="KY2">
        <v>63</v>
      </c>
      <c r="KZ2">
        <v>7</v>
      </c>
      <c r="LA2">
        <v>5</v>
      </c>
      <c r="LB2">
        <v>13</v>
      </c>
      <c r="LC2">
        <v>2</v>
      </c>
      <c r="LD2">
        <v>1</v>
      </c>
      <c r="LE2">
        <v>7</v>
      </c>
      <c r="LF2">
        <v>5</v>
      </c>
      <c r="LG2">
        <v>1</v>
      </c>
      <c r="LH2">
        <v>3</v>
      </c>
      <c r="LI2">
        <v>1</v>
      </c>
      <c r="LJ2">
        <v>6</v>
      </c>
      <c r="LK2">
        <v>10</v>
      </c>
      <c r="LL2">
        <v>2</v>
      </c>
      <c r="LM2">
        <v>62</v>
      </c>
      <c r="LN2">
        <v>11</v>
      </c>
      <c r="LO2">
        <v>5</v>
      </c>
      <c r="LP2">
        <v>3</v>
      </c>
      <c r="LQ2">
        <v>1</v>
      </c>
      <c r="LR2">
        <v>1</v>
      </c>
      <c r="LS2">
        <v>5</v>
      </c>
      <c r="LT2">
        <v>2</v>
      </c>
      <c r="LU2">
        <v>1</v>
      </c>
      <c r="LV2">
        <v>8</v>
      </c>
      <c r="LW2">
        <v>1</v>
      </c>
      <c r="LX2">
        <v>15</v>
      </c>
      <c r="LY2">
        <v>6</v>
      </c>
      <c r="LZ2">
        <v>1</v>
      </c>
      <c r="MA2">
        <v>47</v>
      </c>
      <c r="MB2">
        <v>1</v>
      </c>
      <c r="MC2">
        <v>1</v>
      </c>
      <c r="MD2">
        <v>5</v>
      </c>
      <c r="ME2">
        <v>3</v>
      </c>
      <c r="MF2">
        <v>1</v>
      </c>
      <c r="MG2">
        <v>11</v>
      </c>
      <c r="MH2">
        <v>6</v>
      </c>
      <c r="MI2">
        <v>4</v>
      </c>
      <c r="MJ2">
        <v>3</v>
      </c>
      <c r="MK2">
        <v>10</v>
      </c>
      <c r="ML2">
        <v>2</v>
      </c>
      <c r="MM2">
        <v>37</v>
      </c>
      <c r="MN2">
        <v>6</v>
      </c>
      <c r="MO2">
        <v>2</v>
      </c>
      <c r="MP2">
        <v>9</v>
      </c>
      <c r="MQ2">
        <v>2</v>
      </c>
      <c r="MR2">
        <v>4</v>
      </c>
      <c r="MS2">
        <v>3</v>
      </c>
      <c r="MT2">
        <v>2</v>
      </c>
      <c r="MU2">
        <v>3</v>
      </c>
      <c r="MV2">
        <v>1</v>
      </c>
      <c r="MW2">
        <v>3</v>
      </c>
      <c r="MX2">
        <v>2</v>
      </c>
      <c r="MY2">
        <v>35</v>
      </c>
      <c r="MZ2">
        <v>1</v>
      </c>
      <c r="NA2">
        <v>3</v>
      </c>
      <c r="NB2">
        <v>2</v>
      </c>
      <c r="NC2">
        <v>20</v>
      </c>
      <c r="ND2">
        <v>1</v>
      </c>
      <c r="NE2">
        <v>1</v>
      </c>
      <c r="NF2">
        <v>3</v>
      </c>
      <c r="NG2">
        <v>2</v>
      </c>
      <c r="NH2">
        <v>2</v>
      </c>
      <c r="NI2">
        <v>29</v>
      </c>
      <c r="NJ2">
        <v>3</v>
      </c>
      <c r="NK2">
        <v>1</v>
      </c>
      <c r="NL2">
        <v>4</v>
      </c>
      <c r="NM2">
        <v>4</v>
      </c>
      <c r="NN2">
        <v>3</v>
      </c>
      <c r="NO2">
        <v>8</v>
      </c>
      <c r="NP2">
        <v>2</v>
      </c>
      <c r="NQ2">
        <v>4</v>
      </c>
      <c r="NR2">
        <v>26</v>
      </c>
      <c r="NS2">
        <v>15</v>
      </c>
      <c r="NT2">
        <v>6</v>
      </c>
      <c r="NU2">
        <v>2</v>
      </c>
      <c r="NV2">
        <v>1</v>
      </c>
      <c r="NW2">
        <v>2</v>
      </c>
      <c r="NX2">
        <v>23</v>
      </c>
      <c r="NY2">
        <v>1</v>
      </c>
      <c r="NZ2">
        <v>2</v>
      </c>
      <c r="OA2">
        <v>2</v>
      </c>
      <c r="OB2">
        <v>2</v>
      </c>
      <c r="OC2">
        <v>3</v>
      </c>
      <c r="OD2">
        <v>1</v>
      </c>
      <c r="OE2">
        <v>5</v>
      </c>
      <c r="OF2">
        <v>3</v>
      </c>
      <c r="OG2">
        <v>2</v>
      </c>
      <c r="OH2">
        <v>2</v>
      </c>
      <c r="OI2">
        <v>18</v>
      </c>
      <c r="OJ2">
        <v>5</v>
      </c>
      <c r="OK2">
        <v>1</v>
      </c>
      <c r="OL2">
        <v>1</v>
      </c>
      <c r="OM2">
        <v>1</v>
      </c>
      <c r="ON2">
        <v>8</v>
      </c>
      <c r="OO2">
        <v>1</v>
      </c>
      <c r="OP2">
        <v>1</v>
      </c>
      <c r="OQ2">
        <v>17</v>
      </c>
      <c r="OR2">
        <v>7</v>
      </c>
      <c r="OS2">
        <v>3</v>
      </c>
      <c r="OT2">
        <v>1</v>
      </c>
      <c r="OU2">
        <v>1</v>
      </c>
      <c r="OV2">
        <v>2</v>
      </c>
      <c r="OW2">
        <v>1</v>
      </c>
      <c r="OX2">
        <v>2</v>
      </c>
      <c r="OY2">
        <v>13</v>
      </c>
      <c r="OZ2">
        <v>10</v>
      </c>
      <c r="PA2">
        <v>9</v>
      </c>
      <c r="PB2">
        <v>9</v>
      </c>
      <c r="PC2">
        <v>7</v>
      </c>
      <c r="PD2">
        <v>1</v>
      </c>
    </row>
    <row r="3" spans="1:420" x14ac:dyDescent="0.25">
      <c r="A3" s="3">
        <v>43832.763194444444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</row>
    <row r="4" spans="1:420" x14ac:dyDescent="0.25">
      <c r="A4" s="3">
        <v>43832.763194444444</v>
      </c>
      <c r="B4">
        <v>166</v>
      </c>
      <c r="C4">
        <v>1</v>
      </c>
      <c r="D4">
        <v>0</v>
      </c>
      <c r="E4">
        <v>0</v>
      </c>
      <c r="F4">
        <v>1</v>
      </c>
      <c r="G4">
        <v>2</v>
      </c>
      <c r="H4">
        <v>2</v>
      </c>
      <c r="I4">
        <v>0</v>
      </c>
      <c r="J4">
        <v>106</v>
      </c>
      <c r="K4">
        <v>0</v>
      </c>
      <c r="L4">
        <v>1</v>
      </c>
      <c r="M4">
        <v>0</v>
      </c>
      <c r="N4">
        <v>17</v>
      </c>
      <c r="O4">
        <v>0</v>
      </c>
      <c r="P4">
        <v>0</v>
      </c>
      <c r="Q4">
        <v>0</v>
      </c>
      <c r="R4">
        <v>0</v>
      </c>
      <c r="S4">
        <v>0</v>
      </c>
      <c r="T4">
        <v>15</v>
      </c>
      <c r="U4">
        <v>0</v>
      </c>
      <c r="V4">
        <v>1</v>
      </c>
      <c r="W4">
        <v>1</v>
      </c>
      <c r="X4">
        <v>0</v>
      </c>
      <c r="Y4">
        <v>8</v>
      </c>
      <c r="Z4">
        <v>0</v>
      </c>
      <c r="AA4">
        <v>1</v>
      </c>
      <c r="AB4">
        <v>3</v>
      </c>
      <c r="AC4">
        <v>0</v>
      </c>
      <c r="AD4">
        <v>0</v>
      </c>
      <c r="AE4">
        <v>1</v>
      </c>
      <c r="AF4">
        <v>11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4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1</v>
      </c>
      <c r="BA4">
        <v>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5</v>
      </c>
      <c r="BW4">
        <v>0</v>
      </c>
      <c r="BX4">
        <v>0</v>
      </c>
      <c r="BY4">
        <v>0</v>
      </c>
      <c r="BZ4">
        <v>0</v>
      </c>
      <c r="CA4">
        <v>0</v>
      </c>
      <c r="CB4">
        <v>2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1</v>
      </c>
      <c r="CJ4">
        <v>1</v>
      </c>
      <c r="CK4">
        <v>3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1</v>
      </c>
      <c r="DB4">
        <v>0</v>
      </c>
      <c r="DC4">
        <v>9</v>
      </c>
      <c r="DD4">
        <v>0</v>
      </c>
      <c r="DE4">
        <v>1</v>
      </c>
      <c r="DF4">
        <v>1</v>
      </c>
      <c r="DG4">
        <v>2</v>
      </c>
      <c r="DH4">
        <v>1</v>
      </c>
      <c r="DI4">
        <v>0</v>
      </c>
      <c r="DJ4">
        <v>0</v>
      </c>
      <c r="DK4">
        <v>1</v>
      </c>
      <c r="DL4">
        <v>0</v>
      </c>
      <c r="DM4">
        <v>0</v>
      </c>
      <c r="DN4">
        <v>1</v>
      </c>
      <c r="DO4">
        <v>3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1</v>
      </c>
      <c r="EU4">
        <v>0</v>
      </c>
      <c r="EV4">
        <v>0</v>
      </c>
      <c r="EW4">
        <v>0</v>
      </c>
      <c r="EX4">
        <v>0</v>
      </c>
      <c r="EY4">
        <v>3</v>
      </c>
      <c r="EZ4">
        <v>3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3</v>
      </c>
      <c r="FV4">
        <v>0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5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0</v>
      </c>
      <c r="GW4">
        <v>2</v>
      </c>
      <c r="GX4">
        <v>2</v>
      </c>
      <c r="GY4">
        <v>10</v>
      </c>
      <c r="GZ4">
        <v>5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5</v>
      </c>
      <c r="HN4">
        <v>0</v>
      </c>
      <c r="HO4">
        <v>0</v>
      </c>
      <c r="HP4">
        <v>0</v>
      </c>
      <c r="HQ4">
        <v>9</v>
      </c>
      <c r="HR4">
        <v>0</v>
      </c>
      <c r="HS4">
        <v>0</v>
      </c>
      <c r="HT4">
        <v>0</v>
      </c>
      <c r="HU4">
        <v>0</v>
      </c>
      <c r="HV4">
        <v>2</v>
      </c>
      <c r="HW4">
        <v>0</v>
      </c>
      <c r="HX4">
        <v>0</v>
      </c>
      <c r="HY4">
        <v>2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2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1</v>
      </c>
      <c r="JK4">
        <v>0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1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1</v>
      </c>
      <c r="LL4">
        <v>0</v>
      </c>
      <c r="LM4">
        <v>1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</v>
      </c>
      <c r="LY4">
        <v>0</v>
      </c>
      <c r="LZ4">
        <v>0</v>
      </c>
      <c r="MA4">
        <v>1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2</v>
      </c>
      <c r="NJ4">
        <v>0</v>
      </c>
      <c r="NK4">
        <v>0</v>
      </c>
      <c r="NL4">
        <v>0</v>
      </c>
      <c r="NM4">
        <v>0</v>
      </c>
      <c r="NN4">
        <v>1</v>
      </c>
      <c r="NO4">
        <v>0</v>
      </c>
      <c r="NP4">
        <v>0</v>
      </c>
      <c r="NQ4">
        <v>1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1</v>
      </c>
      <c r="NY4">
        <v>0</v>
      </c>
      <c r="NZ4">
        <v>0</v>
      </c>
      <c r="OA4">
        <v>1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1</v>
      </c>
      <c r="OR4">
        <v>1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</row>
    <row r="5" spans="1:420" x14ac:dyDescent="0.25">
      <c r="A5" s="3">
        <v>43832.763194444444</v>
      </c>
      <c r="B5">
        <v>249</v>
      </c>
      <c r="C5">
        <v>0</v>
      </c>
      <c r="D5">
        <v>1</v>
      </c>
      <c r="E5">
        <v>0</v>
      </c>
      <c r="F5">
        <v>4</v>
      </c>
      <c r="G5">
        <v>0</v>
      </c>
      <c r="H5">
        <v>12</v>
      </c>
      <c r="I5">
        <v>9</v>
      </c>
      <c r="J5">
        <v>192</v>
      </c>
      <c r="K5">
        <v>1</v>
      </c>
      <c r="L5">
        <v>5</v>
      </c>
      <c r="M5">
        <v>7</v>
      </c>
      <c r="N5">
        <v>14</v>
      </c>
      <c r="O5">
        <v>0</v>
      </c>
      <c r="P5">
        <v>1</v>
      </c>
      <c r="Q5">
        <v>2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1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1</v>
      </c>
      <c r="JO5">
        <v>0</v>
      </c>
      <c r="JP5">
        <v>0</v>
      </c>
      <c r="JQ5">
        <v>0</v>
      </c>
      <c r="JR5">
        <v>0</v>
      </c>
      <c r="JS5">
        <v>1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2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2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1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</row>
    <row r="18" spans="1:2" x14ac:dyDescent="0.25">
      <c r="A18" t="s">
        <v>429</v>
      </c>
      <c r="B18" s="4">
        <v>0.54500000000000004</v>
      </c>
    </row>
    <row r="19" spans="1:2" x14ac:dyDescent="0.25">
      <c r="A19" t="s">
        <v>430</v>
      </c>
      <c r="B19" s="4">
        <v>0.2727</v>
      </c>
    </row>
    <row r="20" spans="1:2" x14ac:dyDescent="0.25">
      <c r="A20" t="s">
        <v>431</v>
      </c>
      <c r="B20" s="4">
        <v>0.159</v>
      </c>
    </row>
    <row r="21" spans="1:2" x14ac:dyDescent="0.25">
      <c r="A21" t="s">
        <v>432</v>
      </c>
      <c r="B21" s="4">
        <f>1-SUM(B18:B20)</f>
        <v>2.3299999999999876E-2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M25" workbookViewId="0">
      <selection activeCell="AI53" sqref="AI53:AI55"/>
    </sheetView>
  </sheetViews>
  <sheetFormatPr defaultRowHeight="14.4" x14ac:dyDescent="0.25"/>
  <cols>
    <col min="2" max="2" width="8.88671875" style="6"/>
    <col min="17" max="17" width="8.88671875" style="6"/>
    <col min="25" max="28" width="8.88671875" style="6"/>
  </cols>
  <sheetData>
    <row r="1" spans="1:35" x14ac:dyDescent="0.25">
      <c r="B1" s="5" t="s">
        <v>11</v>
      </c>
      <c r="C1" t="s">
        <v>433</v>
      </c>
      <c r="D1" t="s">
        <v>434</v>
      </c>
      <c r="E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  <c r="P1" t="s">
        <v>446</v>
      </c>
      <c r="Q1" s="6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454</v>
      </c>
      <c r="Y1" s="6" t="s">
        <v>455</v>
      </c>
      <c r="Z1" s="6" t="s">
        <v>456</v>
      </c>
      <c r="AA1" s="6" t="s">
        <v>457</v>
      </c>
      <c r="AB1" s="6" t="s">
        <v>458</v>
      </c>
      <c r="AC1" t="s">
        <v>459</v>
      </c>
      <c r="AD1" t="s">
        <v>460</v>
      </c>
      <c r="AE1" t="s">
        <v>461</v>
      </c>
      <c r="AF1" t="s">
        <v>462</v>
      </c>
      <c r="AG1" t="s">
        <v>463</v>
      </c>
      <c r="AH1" t="s">
        <v>464</v>
      </c>
      <c r="AI1" t="s">
        <v>470</v>
      </c>
    </row>
    <row r="2" spans="1:35" x14ac:dyDescent="0.25">
      <c r="A2">
        <v>0</v>
      </c>
      <c r="B2" s="6">
        <v>27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6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6">
        <v>0</v>
      </c>
      <c r="Z2" s="6">
        <v>0</v>
      </c>
      <c r="AA2" s="6">
        <v>0</v>
      </c>
      <c r="AB2" s="6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>SUM(B2:AH2)</f>
        <v>27</v>
      </c>
    </row>
    <row r="3" spans="1:35" x14ac:dyDescent="0.25">
      <c r="A3">
        <v>1</v>
      </c>
      <c r="B3" s="6">
        <v>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6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6">
        <v>0</v>
      </c>
      <c r="Z3" s="6">
        <v>0</v>
      </c>
      <c r="AA3" s="6">
        <v>0</v>
      </c>
      <c r="AB3" s="6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ref="AI3:AI55" si="0">SUM(B3:AH3)</f>
        <v>41</v>
      </c>
    </row>
    <row r="4" spans="1:35" x14ac:dyDescent="0.25">
      <c r="A4">
        <v>2</v>
      </c>
      <c r="B4" s="6">
        <v>41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6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6">
        <v>0</v>
      </c>
      <c r="Z4" s="6">
        <v>0</v>
      </c>
      <c r="AA4" s="6">
        <v>0</v>
      </c>
      <c r="AB4" s="6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41</v>
      </c>
    </row>
    <row r="5" spans="1:35" x14ac:dyDescent="0.25">
      <c r="A5">
        <v>3</v>
      </c>
      <c r="B5" s="6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6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6">
        <v>0</v>
      </c>
      <c r="Z5" s="6">
        <v>0</v>
      </c>
      <c r="AA5" s="6">
        <v>0</v>
      </c>
      <c r="AB5" s="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si="0"/>
        <v>41</v>
      </c>
    </row>
    <row r="6" spans="1:35" x14ac:dyDescent="0.25">
      <c r="A6">
        <v>4</v>
      </c>
      <c r="B6" s="6">
        <v>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6">
        <v>0</v>
      </c>
      <c r="Z6" s="6">
        <v>0</v>
      </c>
      <c r="AA6" s="6">
        <v>0</v>
      </c>
      <c r="AB6" s="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41</v>
      </c>
    </row>
    <row r="7" spans="1:35" x14ac:dyDescent="0.25">
      <c r="A7">
        <v>5</v>
      </c>
      <c r="B7" s="6">
        <v>41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6">
        <v>0</v>
      </c>
      <c r="Z7" s="6">
        <v>0</v>
      </c>
      <c r="AA7" s="6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41</v>
      </c>
    </row>
    <row r="8" spans="1:35" x14ac:dyDescent="0.25">
      <c r="A8">
        <v>6</v>
      </c>
      <c r="B8" s="6">
        <v>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6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6">
        <v>0</v>
      </c>
      <c r="Z8" s="6">
        <v>0</v>
      </c>
      <c r="AA8" s="6">
        <v>0</v>
      </c>
      <c r="AB8" s="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41</v>
      </c>
    </row>
    <row r="9" spans="1:35" x14ac:dyDescent="0.25">
      <c r="A9">
        <v>7</v>
      </c>
      <c r="B9" s="6">
        <v>41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6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6">
        <v>0</v>
      </c>
      <c r="Z9" s="6">
        <v>0</v>
      </c>
      <c r="AA9" s="6">
        <v>0</v>
      </c>
      <c r="AB9" s="6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41</v>
      </c>
    </row>
    <row r="10" spans="1:35" x14ac:dyDescent="0.25">
      <c r="A10">
        <v>8</v>
      </c>
      <c r="B10" s="6">
        <v>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6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6">
        <v>0</v>
      </c>
      <c r="Z10" s="6">
        <v>0</v>
      </c>
      <c r="AA10" s="6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41</v>
      </c>
    </row>
    <row r="11" spans="1:35" x14ac:dyDescent="0.25">
      <c r="A11">
        <v>9</v>
      </c>
      <c r="B11" s="6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6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6">
        <v>0</v>
      </c>
      <c r="Z11" s="6">
        <v>0</v>
      </c>
      <c r="AA11" s="6">
        <v>0</v>
      </c>
      <c r="AB11" s="6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 t="shared" si="0"/>
        <v>41</v>
      </c>
    </row>
    <row r="12" spans="1:35" x14ac:dyDescent="0.25">
      <c r="A12">
        <v>10</v>
      </c>
      <c r="B12" s="6">
        <v>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6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6">
        <v>0</v>
      </c>
      <c r="Z12" s="6">
        <v>0</v>
      </c>
      <c r="AA12" s="6">
        <v>0</v>
      </c>
      <c r="AB12" s="6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0"/>
        <v>41</v>
      </c>
    </row>
    <row r="13" spans="1:35" x14ac:dyDescent="0.25">
      <c r="A13">
        <v>11</v>
      </c>
      <c r="B13" s="6">
        <v>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6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6">
        <v>0</v>
      </c>
      <c r="Z13" s="6">
        <v>0</v>
      </c>
      <c r="AA13" s="6">
        <v>0</v>
      </c>
      <c r="AB13" s="6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 t="shared" si="0"/>
        <v>41</v>
      </c>
    </row>
    <row r="14" spans="1:35" x14ac:dyDescent="0.25">
      <c r="A14">
        <v>12</v>
      </c>
      <c r="B14" s="6">
        <v>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6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6">
        <v>0</v>
      </c>
      <c r="Z14" s="6">
        <v>0</v>
      </c>
      <c r="AA14" s="6">
        <v>0</v>
      </c>
      <c r="AB14" s="6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0"/>
        <v>41</v>
      </c>
    </row>
    <row r="15" spans="1:35" x14ac:dyDescent="0.25">
      <c r="A15">
        <v>13</v>
      </c>
      <c r="B15" s="6">
        <v>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6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6">
        <v>0</v>
      </c>
      <c r="Z15" s="6">
        <v>0</v>
      </c>
      <c r="AA15" s="6">
        <v>0</v>
      </c>
      <c r="AB15" s="6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41</v>
      </c>
    </row>
    <row r="16" spans="1:35" x14ac:dyDescent="0.25">
      <c r="A16">
        <v>14</v>
      </c>
      <c r="B16" s="6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6">
        <v>0</v>
      </c>
      <c r="Z16" s="6">
        <v>0</v>
      </c>
      <c r="AA16" s="6">
        <v>0</v>
      </c>
      <c r="AB16" s="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41</v>
      </c>
    </row>
    <row r="17" spans="1:35" x14ac:dyDescent="0.25">
      <c r="A17">
        <v>15</v>
      </c>
      <c r="B17" s="6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6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6">
        <v>0</v>
      </c>
      <c r="Z17" s="6">
        <v>0</v>
      </c>
      <c r="AA17" s="6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41</v>
      </c>
    </row>
    <row r="18" spans="1:35" x14ac:dyDescent="0.25">
      <c r="A18">
        <v>16</v>
      </c>
      <c r="B18" s="6">
        <v>45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6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6">
        <v>0</v>
      </c>
      <c r="Z18" s="6">
        <v>0</v>
      </c>
      <c r="AA18" s="6">
        <v>0</v>
      </c>
      <c r="AB18" s="6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45</v>
      </c>
    </row>
    <row r="19" spans="1:35" x14ac:dyDescent="0.25">
      <c r="A19">
        <v>17</v>
      </c>
      <c r="B19" s="6">
        <v>62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6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6">
        <v>0</v>
      </c>
      <c r="Z19" s="6">
        <v>0</v>
      </c>
      <c r="AA19" s="6">
        <v>0</v>
      </c>
      <c r="AB19" s="6">
        <v>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67</v>
      </c>
    </row>
    <row r="20" spans="1:35" x14ac:dyDescent="0.25">
      <c r="A20">
        <v>18</v>
      </c>
      <c r="B20" s="6">
        <v>121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6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6">
        <v>0</v>
      </c>
      <c r="Z20" s="6">
        <v>0</v>
      </c>
      <c r="AA20" s="6">
        <v>0</v>
      </c>
      <c r="AB20" s="6">
        <v>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126</v>
      </c>
    </row>
    <row r="21" spans="1:35" x14ac:dyDescent="0.25">
      <c r="A21">
        <v>19</v>
      </c>
      <c r="B21" s="6">
        <v>198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6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6">
        <v>0</v>
      </c>
      <c r="Z21" s="6">
        <v>0</v>
      </c>
      <c r="AA21" s="6">
        <v>0</v>
      </c>
      <c r="AB21" s="6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203</v>
      </c>
    </row>
    <row r="22" spans="1:35" x14ac:dyDescent="0.25">
      <c r="A22">
        <v>20</v>
      </c>
      <c r="B22" s="6">
        <v>270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 s="6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6">
        <v>5</v>
      </c>
      <c r="Z22" s="6">
        <v>14</v>
      </c>
      <c r="AA22" s="6">
        <v>2</v>
      </c>
      <c r="AB22" s="6">
        <v>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0"/>
        <v>298</v>
      </c>
    </row>
    <row r="23" spans="1:35" x14ac:dyDescent="0.25">
      <c r="A23">
        <v>21</v>
      </c>
      <c r="B23" s="6">
        <v>375</v>
      </c>
      <c r="C23">
        <v>0</v>
      </c>
      <c r="D23">
        <v>1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  <c r="P23">
        <v>1</v>
      </c>
      <c r="Q23" s="6">
        <v>5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 s="6">
        <v>10</v>
      </c>
      <c r="Z23" s="6">
        <v>26</v>
      </c>
      <c r="AA23" s="6">
        <v>9</v>
      </c>
      <c r="AB23" s="6">
        <v>10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0"/>
        <v>446</v>
      </c>
    </row>
    <row r="24" spans="1:35" x14ac:dyDescent="0.25">
      <c r="A24">
        <v>22</v>
      </c>
      <c r="B24" s="6">
        <v>444</v>
      </c>
      <c r="C24">
        <v>1</v>
      </c>
      <c r="D24">
        <v>1</v>
      </c>
      <c r="E24">
        <v>5</v>
      </c>
      <c r="F24">
        <v>2</v>
      </c>
      <c r="G24">
        <v>5</v>
      </c>
      <c r="H24">
        <v>1</v>
      </c>
      <c r="I24">
        <v>1</v>
      </c>
      <c r="J24">
        <v>1</v>
      </c>
      <c r="K24">
        <v>4</v>
      </c>
      <c r="L24">
        <v>1</v>
      </c>
      <c r="M24">
        <v>0</v>
      </c>
      <c r="N24">
        <v>2</v>
      </c>
      <c r="O24">
        <v>4</v>
      </c>
      <c r="P24">
        <v>5</v>
      </c>
      <c r="Q24" s="6">
        <v>6</v>
      </c>
      <c r="R24">
        <v>2</v>
      </c>
      <c r="S24">
        <v>1</v>
      </c>
      <c r="T24">
        <v>1</v>
      </c>
      <c r="U24">
        <v>1</v>
      </c>
      <c r="V24">
        <v>0</v>
      </c>
      <c r="W24">
        <v>4</v>
      </c>
      <c r="X24">
        <v>2</v>
      </c>
      <c r="Y24" s="6">
        <v>14</v>
      </c>
      <c r="Z24" s="6">
        <v>26</v>
      </c>
      <c r="AA24" s="6">
        <v>16</v>
      </c>
      <c r="AB24" s="6">
        <v>10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f t="shared" si="0"/>
        <v>562</v>
      </c>
    </row>
    <row r="25" spans="1:35" x14ac:dyDescent="0.25">
      <c r="A25">
        <v>23</v>
      </c>
      <c r="B25" s="6">
        <v>549</v>
      </c>
      <c r="C25">
        <v>2</v>
      </c>
      <c r="D25">
        <v>2</v>
      </c>
      <c r="E25">
        <v>15</v>
      </c>
      <c r="F25">
        <v>15</v>
      </c>
      <c r="G25">
        <v>13</v>
      </c>
      <c r="H25">
        <v>3</v>
      </c>
      <c r="I25">
        <v>9</v>
      </c>
      <c r="J25">
        <v>15</v>
      </c>
      <c r="K25">
        <v>8</v>
      </c>
      <c r="L25">
        <v>2</v>
      </c>
      <c r="M25">
        <v>3</v>
      </c>
      <c r="N25">
        <v>7</v>
      </c>
      <c r="O25">
        <v>5</v>
      </c>
      <c r="P25">
        <v>9</v>
      </c>
      <c r="Q25" s="6">
        <v>27</v>
      </c>
      <c r="R25">
        <v>2</v>
      </c>
      <c r="S25">
        <v>1</v>
      </c>
      <c r="T25">
        <v>1</v>
      </c>
      <c r="U25">
        <v>2</v>
      </c>
      <c r="V25">
        <v>3</v>
      </c>
      <c r="W25">
        <v>24</v>
      </c>
      <c r="X25">
        <v>4</v>
      </c>
      <c r="Y25" s="6">
        <v>26</v>
      </c>
      <c r="Z25" s="6">
        <v>53</v>
      </c>
      <c r="AA25" s="6">
        <v>20</v>
      </c>
      <c r="AB25" s="6">
        <v>43</v>
      </c>
      <c r="AC25">
        <v>4</v>
      </c>
      <c r="AD25">
        <v>9</v>
      </c>
      <c r="AE25">
        <v>1</v>
      </c>
      <c r="AF25">
        <v>2</v>
      </c>
      <c r="AG25">
        <v>2</v>
      </c>
      <c r="AH25">
        <v>0</v>
      </c>
      <c r="AI25">
        <f t="shared" si="0"/>
        <v>881</v>
      </c>
    </row>
    <row r="26" spans="1:35" x14ac:dyDescent="0.25">
      <c r="A26">
        <v>24</v>
      </c>
      <c r="B26" s="6">
        <v>729</v>
      </c>
      <c r="C26">
        <v>8</v>
      </c>
      <c r="D26">
        <v>5</v>
      </c>
      <c r="E26">
        <v>28</v>
      </c>
      <c r="F26">
        <v>21</v>
      </c>
      <c r="G26">
        <v>23</v>
      </c>
      <c r="H26">
        <v>4</v>
      </c>
      <c r="I26">
        <v>10</v>
      </c>
      <c r="J26">
        <v>39</v>
      </c>
      <c r="K26">
        <v>17</v>
      </c>
      <c r="L26">
        <v>3</v>
      </c>
      <c r="M26">
        <v>4</v>
      </c>
      <c r="N26">
        <v>18</v>
      </c>
      <c r="O26">
        <v>8</v>
      </c>
      <c r="P26">
        <v>32</v>
      </c>
      <c r="Q26" s="6">
        <v>57</v>
      </c>
      <c r="R26">
        <v>2</v>
      </c>
      <c r="S26">
        <v>6</v>
      </c>
      <c r="T26">
        <v>3</v>
      </c>
      <c r="U26">
        <v>5</v>
      </c>
      <c r="V26">
        <v>5</v>
      </c>
      <c r="W26">
        <v>43</v>
      </c>
      <c r="X26">
        <v>15</v>
      </c>
      <c r="Y26" s="6">
        <v>36</v>
      </c>
      <c r="Z26" s="6">
        <v>78</v>
      </c>
      <c r="AA26" s="6">
        <v>33</v>
      </c>
      <c r="AB26" s="6">
        <v>62</v>
      </c>
      <c r="AC26">
        <v>9</v>
      </c>
      <c r="AD26">
        <v>18</v>
      </c>
      <c r="AE26">
        <v>2</v>
      </c>
      <c r="AF26">
        <v>4</v>
      </c>
      <c r="AG26">
        <v>3</v>
      </c>
      <c r="AH26">
        <v>0</v>
      </c>
      <c r="AI26">
        <f t="shared" si="0"/>
        <v>1330</v>
      </c>
    </row>
    <row r="27" spans="1:35" x14ac:dyDescent="0.25">
      <c r="A27">
        <v>25</v>
      </c>
      <c r="B27" s="6">
        <v>1058</v>
      </c>
      <c r="C27">
        <v>13</v>
      </c>
      <c r="D27">
        <v>11</v>
      </c>
      <c r="E27">
        <v>44</v>
      </c>
      <c r="F27">
        <v>46</v>
      </c>
      <c r="G27">
        <v>33</v>
      </c>
      <c r="H27">
        <v>5</v>
      </c>
      <c r="I27">
        <v>29</v>
      </c>
      <c r="J27">
        <v>60</v>
      </c>
      <c r="K27">
        <v>22</v>
      </c>
      <c r="L27">
        <v>4</v>
      </c>
      <c r="M27">
        <v>4</v>
      </c>
      <c r="N27">
        <v>36</v>
      </c>
      <c r="O27">
        <v>13</v>
      </c>
      <c r="P27">
        <v>83</v>
      </c>
      <c r="Q27" s="6">
        <v>75</v>
      </c>
      <c r="R27">
        <v>5</v>
      </c>
      <c r="S27">
        <v>9</v>
      </c>
      <c r="T27">
        <v>3</v>
      </c>
      <c r="U27">
        <v>5</v>
      </c>
      <c r="V27">
        <v>22</v>
      </c>
      <c r="W27">
        <v>69</v>
      </c>
      <c r="X27">
        <v>19</v>
      </c>
      <c r="Y27" s="6">
        <v>54</v>
      </c>
      <c r="Z27" s="6">
        <v>98</v>
      </c>
      <c r="AA27" s="6">
        <v>40</v>
      </c>
      <c r="AB27" s="6">
        <v>104</v>
      </c>
      <c r="AC27">
        <v>15</v>
      </c>
      <c r="AD27">
        <v>31</v>
      </c>
      <c r="AE27">
        <v>7</v>
      </c>
      <c r="AF27">
        <v>7</v>
      </c>
      <c r="AG27">
        <v>4</v>
      </c>
      <c r="AH27">
        <v>1</v>
      </c>
      <c r="AI27">
        <f t="shared" si="0"/>
        <v>2029</v>
      </c>
    </row>
    <row r="28" spans="1:35" x14ac:dyDescent="0.25">
      <c r="A28">
        <v>26</v>
      </c>
      <c r="B28" s="6">
        <v>1423</v>
      </c>
      <c r="C28">
        <v>18</v>
      </c>
      <c r="D28">
        <v>26</v>
      </c>
      <c r="E28">
        <v>69</v>
      </c>
      <c r="F28">
        <v>75</v>
      </c>
      <c r="G28">
        <v>46</v>
      </c>
      <c r="H28">
        <v>7</v>
      </c>
      <c r="I28">
        <v>59</v>
      </c>
      <c r="J28">
        <v>70</v>
      </c>
      <c r="K28">
        <v>33</v>
      </c>
      <c r="L28">
        <v>7</v>
      </c>
      <c r="M28">
        <v>2</v>
      </c>
      <c r="N28">
        <v>48</v>
      </c>
      <c r="O28">
        <v>23</v>
      </c>
      <c r="P28">
        <v>128</v>
      </c>
      <c r="Q28" s="6">
        <v>110</v>
      </c>
      <c r="R28">
        <v>6</v>
      </c>
      <c r="S28">
        <v>13</v>
      </c>
      <c r="T28">
        <v>5</v>
      </c>
      <c r="U28">
        <v>8</v>
      </c>
      <c r="V28">
        <v>35</v>
      </c>
      <c r="W28">
        <v>100</v>
      </c>
      <c r="X28">
        <v>27</v>
      </c>
      <c r="Y28" s="6">
        <v>80</v>
      </c>
      <c r="Z28" s="6">
        <v>151</v>
      </c>
      <c r="AA28" s="6">
        <v>53</v>
      </c>
      <c r="AB28" s="6">
        <v>128</v>
      </c>
      <c r="AC28">
        <v>21</v>
      </c>
      <c r="AD28">
        <v>47</v>
      </c>
      <c r="AE28">
        <v>11</v>
      </c>
      <c r="AF28">
        <v>14</v>
      </c>
      <c r="AG28">
        <v>5</v>
      </c>
      <c r="AH28">
        <v>6</v>
      </c>
      <c r="AI28">
        <f t="shared" si="0"/>
        <v>2854</v>
      </c>
    </row>
    <row r="29" spans="1:35" x14ac:dyDescent="0.25">
      <c r="A29">
        <v>27</v>
      </c>
      <c r="B29" s="6">
        <v>2714</v>
      </c>
      <c r="C29">
        <v>33</v>
      </c>
      <c r="D29">
        <v>26</v>
      </c>
      <c r="E29">
        <v>90</v>
      </c>
      <c r="F29">
        <v>87</v>
      </c>
      <c r="G29">
        <v>51</v>
      </c>
      <c r="H29">
        <v>9</v>
      </c>
      <c r="I29">
        <v>73</v>
      </c>
      <c r="J29">
        <v>106</v>
      </c>
      <c r="K29">
        <v>40</v>
      </c>
      <c r="L29">
        <v>11</v>
      </c>
      <c r="M29">
        <v>3</v>
      </c>
      <c r="N29">
        <v>72</v>
      </c>
      <c r="O29">
        <v>24</v>
      </c>
      <c r="P29">
        <v>168</v>
      </c>
      <c r="Q29" s="6">
        <v>132</v>
      </c>
      <c r="R29">
        <v>7</v>
      </c>
      <c r="S29">
        <v>20</v>
      </c>
      <c r="T29">
        <v>5</v>
      </c>
      <c r="U29">
        <v>8</v>
      </c>
      <c r="V29">
        <v>35</v>
      </c>
      <c r="W29">
        <v>143</v>
      </c>
      <c r="X29">
        <v>30</v>
      </c>
      <c r="Y29" s="6">
        <v>80</v>
      </c>
      <c r="Z29" s="6">
        <v>188</v>
      </c>
      <c r="AA29" s="6">
        <v>66</v>
      </c>
      <c r="AB29" s="6">
        <v>173</v>
      </c>
      <c r="AC29">
        <v>30</v>
      </c>
      <c r="AD29">
        <v>70</v>
      </c>
      <c r="AE29">
        <v>13</v>
      </c>
      <c r="AF29">
        <v>19</v>
      </c>
      <c r="AG29">
        <v>10</v>
      </c>
      <c r="AH29">
        <v>6</v>
      </c>
      <c r="AI29">
        <f t="shared" si="0"/>
        <v>4542</v>
      </c>
    </row>
    <row r="30" spans="1:35" x14ac:dyDescent="0.25">
      <c r="A30">
        <v>28</v>
      </c>
      <c r="B30" s="6">
        <v>3554</v>
      </c>
      <c r="C30">
        <v>33</v>
      </c>
      <c r="D30">
        <v>44</v>
      </c>
      <c r="E30">
        <v>90</v>
      </c>
      <c r="F30">
        <v>95</v>
      </c>
      <c r="G30">
        <v>51</v>
      </c>
      <c r="H30">
        <v>9</v>
      </c>
      <c r="I30">
        <v>80</v>
      </c>
      <c r="J30">
        <v>106</v>
      </c>
      <c r="K30">
        <v>40</v>
      </c>
      <c r="L30">
        <v>11</v>
      </c>
      <c r="M30">
        <v>3</v>
      </c>
      <c r="N30">
        <v>109</v>
      </c>
      <c r="O30">
        <v>24</v>
      </c>
      <c r="P30">
        <v>168</v>
      </c>
      <c r="Q30" s="6">
        <v>132</v>
      </c>
      <c r="R30">
        <v>7</v>
      </c>
      <c r="S30">
        <v>27</v>
      </c>
      <c r="T30">
        <v>8</v>
      </c>
      <c r="U30">
        <v>8</v>
      </c>
      <c r="V30">
        <v>46</v>
      </c>
      <c r="W30">
        <v>143</v>
      </c>
      <c r="X30">
        <v>36</v>
      </c>
      <c r="Y30" s="6">
        <v>91</v>
      </c>
      <c r="Z30" s="6">
        <v>207</v>
      </c>
      <c r="AA30" s="6">
        <v>80</v>
      </c>
      <c r="AB30" s="6">
        <v>173</v>
      </c>
      <c r="AC30">
        <v>33</v>
      </c>
      <c r="AD30">
        <v>70</v>
      </c>
      <c r="AE30">
        <v>15</v>
      </c>
      <c r="AF30">
        <v>19</v>
      </c>
      <c r="AG30">
        <v>10</v>
      </c>
      <c r="AH30">
        <v>6</v>
      </c>
      <c r="AI30">
        <f t="shared" si="0"/>
        <v>5528</v>
      </c>
    </row>
    <row r="31" spans="1:35" x14ac:dyDescent="0.25">
      <c r="A31">
        <v>29</v>
      </c>
      <c r="B31" s="6">
        <v>4586</v>
      </c>
      <c r="C31">
        <v>65</v>
      </c>
      <c r="D31">
        <v>70</v>
      </c>
      <c r="E31">
        <v>142</v>
      </c>
      <c r="F31">
        <v>145</v>
      </c>
      <c r="G31">
        <v>78</v>
      </c>
      <c r="H31">
        <v>12</v>
      </c>
      <c r="I31">
        <v>101</v>
      </c>
      <c r="J31">
        <v>200</v>
      </c>
      <c r="K31">
        <v>46</v>
      </c>
      <c r="L31">
        <v>17</v>
      </c>
      <c r="M31">
        <v>3</v>
      </c>
      <c r="N31">
        <v>162</v>
      </c>
      <c r="O31">
        <v>29</v>
      </c>
      <c r="P31">
        <v>278</v>
      </c>
      <c r="Q31" s="6">
        <v>165</v>
      </c>
      <c r="R31">
        <v>7</v>
      </c>
      <c r="S31">
        <v>35</v>
      </c>
      <c r="T31">
        <v>8</v>
      </c>
      <c r="U31">
        <v>10</v>
      </c>
      <c r="V31">
        <v>63</v>
      </c>
      <c r="W31">
        <v>277</v>
      </c>
      <c r="X31">
        <v>41</v>
      </c>
      <c r="Y31" s="6">
        <v>114</v>
      </c>
      <c r="Z31" s="6">
        <v>311</v>
      </c>
      <c r="AA31" s="6">
        <v>101</v>
      </c>
      <c r="AB31" s="6">
        <v>428</v>
      </c>
      <c r="AC31">
        <v>43</v>
      </c>
      <c r="AD31">
        <v>129</v>
      </c>
      <c r="AE31">
        <v>18</v>
      </c>
      <c r="AF31">
        <v>26</v>
      </c>
      <c r="AG31">
        <v>14</v>
      </c>
      <c r="AH31">
        <v>6</v>
      </c>
      <c r="AI31">
        <f t="shared" si="0"/>
        <v>7730</v>
      </c>
    </row>
    <row r="32" spans="1:35" x14ac:dyDescent="0.25">
      <c r="A32">
        <v>30</v>
      </c>
      <c r="B32" s="6">
        <v>5806</v>
      </c>
      <c r="C32">
        <v>82</v>
      </c>
      <c r="D32">
        <v>80</v>
      </c>
      <c r="E32">
        <v>177</v>
      </c>
      <c r="F32">
        <v>178</v>
      </c>
      <c r="G32">
        <v>87</v>
      </c>
      <c r="H32">
        <v>15</v>
      </c>
      <c r="I32">
        <v>120</v>
      </c>
      <c r="J32">
        <v>237</v>
      </c>
      <c r="K32">
        <v>51</v>
      </c>
      <c r="L32">
        <v>21</v>
      </c>
      <c r="M32">
        <v>3</v>
      </c>
      <c r="N32">
        <v>240</v>
      </c>
      <c r="O32">
        <v>32</v>
      </c>
      <c r="P32">
        <v>352</v>
      </c>
      <c r="Q32" s="6">
        <v>206</v>
      </c>
      <c r="R32">
        <v>7</v>
      </c>
      <c r="S32">
        <v>39</v>
      </c>
      <c r="T32">
        <v>9</v>
      </c>
      <c r="U32">
        <v>12</v>
      </c>
      <c r="V32">
        <v>87</v>
      </c>
      <c r="W32">
        <v>332</v>
      </c>
      <c r="X32">
        <v>48</v>
      </c>
      <c r="Y32" s="6">
        <v>132</v>
      </c>
      <c r="Z32" s="6">
        <v>393</v>
      </c>
      <c r="AA32" s="6">
        <v>135</v>
      </c>
      <c r="AB32" s="6">
        <v>537</v>
      </c>
      <c r="AC32">
        <v>59</v>
      </c>
      <c r="AD32">
        <v>168</v>
      </c>
      <c r="AE32">
        <v>20</v>
      </c>
      <c r="AF32">
        <v>29</v>
      </c>
      <c r="AG32">
        <v>17</v>
      </c>
      <c r="AH32">
        <v>8</v>
      </c>
      <c r="AI32">
        <f t="shared" si="0"/>
        <v>9719</v>
      </c>
    </row>
    <row r="33" spans="1:35" x14ac:dyDescent="0.25">
      <c r="A33">
        <v>31</v>
      </c>
      <c r="B33" s="6">
        <v>7153</v>
      </c>
      <c r="C33">
        <v>96</v>
      </c>
      <c r="D33">
        <v>91</v>
      </c>
      <c r="E33">
        <v>207</v>
      </c>
      <c r="F33">
        <v>206</v>
      </c>
      <c r="G33">
        <v>100</v>
      </c>
      <c r="H33">
        <v>29</v>
      </c>
      <c r="I33">
        <v>144</v>
      </c>
      <c r="J33">
        <v>297</v>
      </c>
      <c r="K33">
        <v>62</v>
      </c>
      <c r="L33">
        <v>26</v>
      </c>
      <c r="M33">
        <v>3</v>
      </c>
      <c r="N33">
        <v>286</v>
      </c>
      <c r="O33">
        <v>37</v>
      </c>
      <c r="P33">
        <v>422</v>
      </c>
      <c r="Q33" s="6">
        <v>247</v>
      </c>
      <c r="R33">
        <v>7</v>
      </c>
      <c r="S33">
        <v>47</v>
      </c>
      <c r="T33">
        <v>10</v>
      </c>
      <c r="U33">
        <v>13</v>
      </c>
      <c r="V33">
        <v>101</v>
      </c>
      <c r="W33">
        <v>389</v>
      </c>
      <c r="X33">
        <v>63</v>
      </c>
      <c r="Y33" s="6">
        <v>168</v>
      </c>
      <c r="Z33" s="6">
        <v>535</v>
      </c>
      <c r="AA33" s="6">
        <v>169</v>
      </c>
      <c r="AB33" s="6">
        <v>599</v>
      </c>
      <c r="AC33">
        <v>80</v>
      </c>
      <c r="AD33">
        <v>202</v>
      </c>
      <c r="AE33">
        <v>23</v>
      </c>
      <c r="AF33">
        <v>35</v>
      </c>
      <c r="AG33">
        <v>18</v>
      </c>
      <c r="AH33">
        <v>9</v>
      </c>
      <c r="AI33">
        <f t="shared" si="0"/>
        <v>11874</v>
      </c>
    </row>
    <row r="34" spans="1:35" x14ac:dyDescent="0.25">
      <c r="A34">
        <v>32</v>
      </c>
      <c r="B34" s="6">
        <v>9074</v>
      </c>
      <c r="C34">
        <v>104</v>
      </c>
      <c r="D34">
        <v>93</v>
      </c>
      <c r="E34">
        <v>231</v>
      </c>
      <c r="F34">
        <v>225</v>
      </c>
      <c r="G34">
        <v>111</v>
      </c>
      <c r="H34">
        <v>38</v>
      </c>
      <c r="I34">
        <v>144</v>
      </c>
      <c r="J34">
        <v>340</v>
      </c>
      <c r="K34">
        <v>63</v>
      </c>
      <c r="L34">
        <v>28</v>
      </c>
      <c r="M34">
        <v>3</v>
      </c>
      <c r="N34">
        <v>333</v>
      </c>
      <c r="O34">
        <v>45</v>
      </c>
      <c r="P34">
        <v>493</v>
      </c>
      <c r="Q34" s="6">
        <v>262</v>
      </c>
      <c r="R34">
        <v>7</v>
      </c>
      <c r="S34">
        <v>56</v>
      </c>
      <c r="T34">
        <v>10</v>
      </c>
      <c r="U34">
        <v>14</v>
      </c>
      <c r="V34">
        <v>101</v>
      </c>
      <c r="W34">
        <v>463</v>
      </c>
      <c r="X34">
        <v>64</v>
      </c>
      <c r="Y34" s="6">
        <v>179</v>
      </c>
      <c r="Z34" s="6">
        <v>604</v>
      </c>
      <c r="AA34" s="6">
        <v>177</v>
      </c>
      <c r="AB34" s="6">
        <v>661</v>
      </c>
      <c r="AC34">
        <v>95</v>
      </c>
      <c r="AD34">
        <v>236</v>
      </c>
      <c r="AE34">
        <v>23</v>
      </c>
      <c r="AF34">
        <v>40</v>
      </c>
      <c r="AG34">
        <v>21</v>
      </c>
      <c r="AH34">
        <v>9</v>
      </c>
      <c r="AI34">
        <f t="shared" si="0"/>
        <v>14347</v>
      </c>
    </row>
    <row r="35" spans="1:35" x14ac:dyDescent="0.25">
      <c r="A35">
        <v>33</v>
      </c>
      <c r="B35" s="12">
        <v>11177</v>
      </c>
      <c r="C35" s="12">
        <v>113</v>
      </c>
      <c r="D35" s="12">
        <v>105</v>
      </c>
      <c r="E35" s="12">
        <v>254</v>
      </c>
      <c r="F35" s="12">
        <v>246</v>
      </c>
      <c r="G35" s="12">
        <v>127</v>
      </c>
      <c r="H35" s="12">
        <v>46</v>
      </c>
      <c r="I35" s="12">
        <v>159</v>
      </c>
      <c r="J35" s="12">
        <v>408</v>
      </c>
      <c r="K35" s="12">
        <v>71</v>
      </c>
      <c r="L35" s="12">
        <v>28</v>
      </c>
      <c r="M35" s="12">
        <v>4</v>
      </c>
      <c r="N35" s="12">
        <v>391</v>
      </c>
      <c r="O35" s="12">
        <v>48</v>
      </c>
      <c r="P35" s="12">
        <v>566</v>
      </c>
      <c r="Q35" s="12">
        <v>300</v>
      </c>
      <c r="R35" s="12">
        <v>8</v>
      </c>
      <c r="S35" s="12">
        <v>66</v>
      </c>
      <c r="T35" s="12">
        <v>10</v>
      </c>
      <c r="U35" s="12">
        <v>15</v>
      </c>
      <c r="V35" s="12">
        <v>116</v>
      </c>
      <c r="W35" s="12">
        <v>521</v>
      </c>
      <c r="X35" s="12">
        <v>70</v>
      </c>
      <c r="Y35" s="12">
        <v>191</v>
      </c>
      <c r="Z35" s="12">
        <v>683</v>
      </c>
      <c r="AA35" s="12">
        <v>193</v>
      </c>
      <c r="AB35" s="12">
        <v>724</v>
      </c>
      <c r="AC35" s="12">
        <v>95</v>
      </c>
      <c r="AD35" s="12">
        <v>271</v>
      </c>
      <c r="AE35" s="12">
        <v>27</v>
      </c>
      <c r="AF35" s="12">
        <v>51</v>
      </c>
      <c r="AG35" s="12">
        <v>24</v>
      </c>
      <c r="AH35" s="12">
        <v>11</v>
      </c>
      <c r="AI35" s="12">
        <f t="shared" si="0"/>
        <v>17119</v>
      </c>
    </row>
    <row r="36" spans="1:35" x14ac:dyDescent="0.25">
      <c r="A36">
        <v>34</v>
      </c>
      <c r="B36" s="6">
        <v>13522</v>
      </c>
      <c r="C36">
        <v>126</v>
      </c>
      <c r="D36">
        <v>117</v>
      </c>
      <c r="E36">
        <v>282</v>
      </c>
      <c r="F36">
        <v>270</v>
      </c>
      <c r="G36">
        <v>139</v>
      </c>
      <c r="H36">
        <v>56</v>
      </c>
      <c r="I36">
        <v>179</v>
      </c>
      <c r="J36">
        <v>480</v>
      </c>
      <c r="K36">
        <v>79</v>
      </c>
      <c r="L36">
        <v>34</v>
      </c>
      <c r="M36">
        <v>5</v>
      </c>
      <c r="N36">
        <v>476</v>
      </c>
      <c r="O36">
        <v>60</v>
      </c>
      <c r="P36">
        <v>675</v>
      </c>
      <c r="Q36" s="6">
        <v>337</v>
      </c>
      <c r="R36">
        <v>8</v>
      </c>
      <c r="S36">
        <v>74</v>
      </c>
      <c r="T36">
        <v>10</v>
      </c>
      <c r="U36">
        <v>15</v>
      </c>
      <c r="V36">
        <v>142</v>
      </c>
      <c r="W36">
        <v>593</v>
      </c>
      <c r="X36">
        <v>74</v>
      </c>
      <c r="Y36" s="6">
        <v>212</v>
      </c>
      <c r="Z36" s="6">
        <v>797</v>
      </c>
      <c r="AA36" s="6">
        <v>208</v>
      </c>
      <c r="AB36" s="6">
        <v>829</v>
      </c>
      <c r="AC36">
        <v>155</v>
      </c>
      <c r="AD36">
        <v>308</v>
      </c>
      <c r="AE36">
        <v>34</v>
      </c>
      <c r="AF36">
        <v>55</v>
      </c>
      <c r="AG36">
        <v>29</v>
      </c>
      <c r="AH36">
        <v>15</v>
      </c>
      <c r="AI36" s="12">
        <f t="shared" si="0"/>
        <v>20395</v>
      </c>
    </row>
    <row r="37" spans="1:35" x14ac:dyDescent="0.25">
      <c r="A37">
        <v>35</v>
      </c>
      <c r="B37" s="6">
        <v>16678</v>
      </c>
      <c r="C37">
        <v>135</v>
      </c>
      <c r="D37">
        <v>122</v>
      </c>
      <c r="E37">
        <v>301</v>
      </c>
      <c r="F37">
        <v>298</v>
      </c>
      <c r="G37">
        <v>150</v>
      </c>
      <c r="H37">
        <v>64</v>
      </c>
      <c r="I37">
        <v>194</v>
      </c>
      <c r="J37">
        <v>530</v>
      </c>
      <c r="K37">
        <v>89</v>
      </c>
      <c r="L37">
        <v>34</v>
      </c>
      <c r="M37">
        <v>54</v>
      </c>
      <c r="N37">
        <v>548</v>
      </c>
      <c r="O37">
        <v>67</v>
      </c>
      <c r="P37">
        <v>764</v>
      </c>
      <c r="Q37" s="6">
        <v>366</v>
      </c>
      <c r="R37">
        <v>10</v>
      </c>
      <c r="S37">
        <v>81</v>
      </c>
      <c r="T37">
        <v>11</v>
      </c>
      <c r="U37">
        <v>18</v>
      </c>
      <c r="V37">
        <v>142</v>
      </c>
      <c r="W37">
        <v>661</v>
      </c>
      <c r="X37">
        <v>81</v>
      </c>
      <c r="Y37" s="6">
        <v>228</v>
      </c>
      <c r="Z37" s="6">
        <v>870</v>
      </c>
      <c r="AA37" s="6">
        <v>233</v>
      </c>
      <c r="AB37" s="6">
        <v>895</v>
      </c>
      <c r="AC37">
        <v>190</v>
      </c>
      <c r="AD37">
        <v>341</v>
      </c>
      <c r="AE37">
        <v>42</v>
      </c>
      <c r="AF37">
        <v>57</v>
      </c>
      <c r="AG37">
        <v>32</v>
      </c>
      <c r="AH37">
        <v>17</v>
      </c>
      <c r="AI37" s="12">
        <f t="shared" si="0"/>
        <v>24303</v>
      </c>
    </row>
    <row r="38" spans="1:35" x14ac:dyDescent="0.25">
      <c r="A38">
        <v>36</v>
      </c>
      <c r="B38" s="6">
        <v>19665</v>
      </c>
      <c r="C38">
        <v>157</v>
      </c>
      <c r="D38">
        <v>128</v>
      </c>
      <c r="E38">
        <v>321</v>
      </c>
      <c r="F38">
        <v>343</v>
      </c>
      <c r="G38">
        <v>168</v>
      </c>
      <c r="H38">
        <v>64</v>
      </c>
      <c r="I38">
        <v>205</v>
      </c>
      <c r="J38">
        <v>591</v>
      </c>
      <c r="K38">
        <v>99</v>
      </c>
      <c r="L38">
        <v>40</v>
      </c>
      <c r="M38">
        <v>54</v>
      </c>
      <c r="N38">
        <v>548</v>
      </c>
      <c r="O38">
        <v>69</v>
      </c>
      <c r="P38">
        <v>851</v>
      </c>
      <c r="Q38" s="6">
        <v>389</v>
      </c>
      <c r="R38">
        <v>10</v>
      </c>
      <c r="S38">
        <v>81</v>
      </c>
      <c r="T38">
        <v>11</v>
      </c>
      <c r="U38">
        <v>21</v>
      </c>
      <c r="V38">
        <v>165</v>
      </c>
      <c r="W38">
        <v>711</v>
      </c>
      <c r="X38">
        <v>89</v>
      </c>
      <c r="Y38" s="6">
        <v>253</v>
      </c>
      <c r="Z38" s="6">
        <v>944</v>
      </c>
      <c r="AA38" s="6">
        <v>254</v>
      </c>
      <c r="AB38" s="6">
        <v>954</v>
      </c>
      <c r="AC38">
        <v>227</v>
      </c>
      <c r="AD38">
        <v>373</v>
      </c>
      <c r="AE38">
        <v>42</v>
      </c>
      <c r="AF38">
        <v>62</v>
      </c>
      <c r="AG38">
        <v>36</v>
      </c>
      <c r="AH38">
        <v>17</v>
      </c>
      <c r="AI38" s="12">
        <f t="shared" si="0"/>
        <v>27942</v>
      </c>
    </row>
    <row r="39" spans="1:35" x14ac:dyDescent="0.25">
      <c r="A39">
        <v>37</v>
      </c>
      <c r="B39" s="6">
        <v>22112</v>
      </c>
      <c r="C39">
        <v>171</v>
      </c>
      <c r="D39">
        <v>135</v>
      </c>
      <c r="E39">
        <v>344</v>
      </c>
      <c r="F39">
        <v>379</v>
      </c>
      <c r="G39">
        <v>172</v>
      </c>
      <c r="H39">
        <v>77</v>
      </c>
      <c r="I39">
        <v>215</v>
      </c>
      <c r="J39">
        <v>665</v>
      </c>
      <c r="K39">
        <v>111</v>
      </c>
      <c r="L39">
        <v>43</v>
      </c>
      <c r="M39">
        <v>65</v>
      </c>
      <c r="N39">
        <v>661</v>
      </c>
      <c r="O39">
        <v>79</v>
      </c>
      <c r="P39">
        <v>914</v>
      </c>
      <c r="Q39" s="6">
        <v>411</v>
      </c>
      <c r="R39">
        <v>10</v>
      </c>
      <c r="S39">
        <v>96</v>
      </c>
      <c r="T39">
        <v>16</v>
      </c>
      <c r="U39">
        <v>24</v>
      </c>
      <c r="V39">
        <v>184</v>
      </c>
      <c r="W39">
        <v>772</v>
      </c>
      <c r="X39">
        <v>94</v>
      </c>
      <c r="Y39" s="6">
        <v>274</v>
      </c>
      <c r="Z39" s="6">
        <v>1018</v>
      </c>
      <c r="AA39" s="6">
        <v>269</v>
      </c>
      <c r="AB39" s="6">
        <v>1006</v>
      </c>
      <c r="AC39">
        <v>277</v>
      </c>
      <c r="AD39">
        <v>408</v>
      </c>
      <c r="AE39">
        <v>50</v>
      </c>
      <c r="AF39">
        <v>62</v>
      </c>
      <c r="AG39">
        <v>39</v>
      </c>
      <c r="AH39">
        <v>18</v>
      </c>
      <c r="AI39" s="12">
        <f t="shared" si="0"/>
        <v>31171</v>
      </c>
    </row>
    <row r="40" spans="1:35" x14ac:dyDescent="0.25">
      <c r="A40">
        <v>38</v>
      </c>
      <c r="B40" s="6">
        <v>24953</v>
      </c>
      <c r="C40">
        <v>195</v>
      </c>
      <c r="D40">
        <v>138</v>
      </c>
      <c r="E40">
        <v>363</v>
      </c>
      <c r="F40">
        <v>407</v>
      </c>
      <c r="G40">
        <v>183</v>
      </c>
      <c r="H40">
        <v>81</v>
      </c>
      <c r="I40">
        <v>224</v>
      </c>
      <c r="J40">
        <v>733</v>
      </c>
      <c r="K40">
        <v>117</v>
      </c>
      <c r="L40">
        <v>45</v>
      </c>
      <c r="M40">
        <v>69</v>
      </c>
      <c r="N40">
        <v>698</v>
      </c>
      <c r="O40">
        <v>81</v>
      </c>
      <c r="P40">
        <v>981</v>
      </c>
      <c r="Q40" s="6">
        <v>426</v>
      </c>
      <c r="R40">
        <v>10</v>
      </c>
      <c r="S40">
        <v>104</v>
      </c>
      <c r="T40">
        <v>16</v>
      </c>
      <c r="U40">
        <v>26</v>
      </c>
      <c r="V40">
        <v>184</v>
      </c>
      <c r="W40">
        <v>803</v>
      </c>
      <c r="X40">
        <v>99</v>
      </c>
      <c r="Y40" s="6">
        <v>297</v>
      </c>
      <c r="Z40" s="6">
        <v>1075</v>
      </c>
      <c r="AA40" s="6">
        <v>281</v>
      </c>
      <c r="AB40" s="6">
        <v>1048</v>
      </c>
      <c r="AC40">
        <v>296</v>
      </c>
      <c r="AD40">
        <v>439</v>
      </c>
      <c r="AE40">
        <v>50</v>
      </c>
      <c r="AF40">
        <v>71</v>
      </c>
      <c r="AG40">
        <v>39</v>
      </c>
      <c r="AH40">
        <v>18</v>
      </c>
      <c r="AI40" s="12">
        <f t="shared" si="0"/>
        <v>34550</v>
      </c>
    </row>
    <row r="41" spans="1:35" x14ac:dyDescent="0.25">
      <c r="A41">
        <v>39</v>
      </c>
      <c r="B41" s="6">
        <v>27100</v>
      </c>
      <c r="C41">
        <v>206</v>
      </c>
      <c r="D41">
        <v>140</v>
      </c>
      <c r="E41">
        <v>386</v>
      </c>
      <c r="F41">
        <v>416</v>
      </c>
      <c r="G41">
        <v>195</v>
      </c>
      <c r="H41">
        <v>96</v>
      </c>
      <c r="I41">
        <v>239</v>
      </c>
      <c r="J41">
        <v>779</v>
      </c>
      <c r="K41">
        <v>128</v>
      </c>
      <c r="L41">
        <v>45</v>
      </c>
      <c r="M41">
        <v>78</v>
      </c>
      <c r="N41">
        <v>740</v>
      </c>
      <c r="O41">
        <v>88</v>
      </c>
      <c r="P41">
        <v>1033</v>
      </c>
      <c r="Q41" s="6">
        <v>446</v>
      </c>
      <c r="R41">
        <v>10</v>
      </c>
      <c r="S41">
        <v>115</v>
      </c>
      <c r="T41">
        <v>17</v>
      </c>
      <c r="U41">
        <v>26</v>
      </c>
      <c r="V41">
        <v>195</v>
      </c>
      <c r="W41">
        <v>838</v>
      </c>
      <c r="X41">
        <v>105</v>
      </c>
      <c r="Y41" s="6">
        <v>315</v>
      </c>
      <c r="Z41" s="6">
        <v>1120</v>
      </c>
      <c r="AA41" s="6">
        <v>292</v>
      </c>
      <c r="AB41" s="6">
        <v>1075</v>
      </c>
      <c r="AC41">
        <v>307</v>
      </c>
      <c r="AD41">
        <v>468</v>
      </c>
      <c r="AE41">
        <v>52</v>
      </c>
      <c r="AF41">
        <v>79</v>
      </c>
      <c r="AG41">
        <v>45</v>
      </c>
      <c r="AH41">
        <v>18</v>
      </c>
      <c r="AI41" s="12">
        <f t="shared" si="0"/>
        <v>37192</v>
      </c>
    </row>
    <row r="42" spans="1:35" x14ac:dyDescent="0.25">
      <c r="A42">
        <v>40</v>
      </c>
      <c r="B42" s="6">
        <v>29631</v>
      </c>
      <c r="C42">
        <v>218</v>
      </c>
      <c r="D42">
        <v>141</v>
      </c>
      <c r="E42">
        <v>405</v>
      </c>
      <c r="F42">
        <v>459</v>
      </c>
      <c r="G42">
        <v>210</v>
      </c>
      <c r="H42">
        <v>109</v>
      </c>
      <c r="I42">
        <v>261</v>
      </c>
      <c r="J42">
        <v>779</v>
      </c>
      <c r="K42">
        <v>136</v>
      </c>
      <c r="L42">
        <v>49</v>
      </c>
      <c r="M42">
        <v>80</v>
      </c>
      <c r="N42">
        <v>771</v>
      </c>
      <c r="O42">
        <v>91</v>
      </c>
      <c r="P42">
        <v>1073</v>
      </c>
      <c r="Q42" s="6">
        <v>468</v>
      </c>
      <c r="R42">
        <v>10</v>
      </c>
      <c r="S42">
        <v>119</v>
      </c>
      <c r="T42">
        <v>18</v>
      </c>
      <c r="U42">
        <v>36</v>
      </c>
      <c r="V42">
        <v>208</v>
      </c>
      <c r="W42">
        <v>838</v>
      </c>
      <c r="X42">
        <v>107</v>
      </c>
      <c r="Y42" s="6">
        <v>326</v>
      </c>
      <c r="Z42" s="6">
        <v>1131</v>
      </c>
      <c r="AA42" s="6">
        <v>295</v>
      </c>
      <c r="AB42" s="6">
        <v>1092</v>
      </c>
      <c r="AC42">
        <v>331</v>
      </c>
      <c r="AD42">
        <v>492</v>
      </c>
      <c r="AE42">
        <v>54</v>
      </c>
      <c r="AF42">
        <v>83</v>
      </c>
      <c r="AG42">
        <v>49</v>
      </c>
      <c r="AH42">
        <v>18</v>
      </c>
      <c r="AI42" s="12">
        <f t="shared" si="0"/>
        <v>40088</v>
      </c>
    </row>
    <row r="43" spans="1:35" x14ac:dyDescent="0.25">
      <c r="A43">
        <v>41</v>
      </c>
      <c r="B43" s="6">
        <v>31728</v>
      </c>
      <c r="C43">
        <v>239</v>
      </c>
      <c r="D43">
        <v>149</v>
      </c>
      <c r="E43">
        <v>417</v>
      </c>
      <c r="F43">
        <v>486</v>
      </c>
      <c r="G43">
        <v>215</v>
      </c>
      <c r="H43">
        <v>118</v>
      </c>
      <c r="I43">
        <v>267</v>
      </c>
      <c r="J43">
        <v>860</v>
      </c>
      <c r="K43">
        <v>142</v>
      </c>
      <c r="L43">
        <v>53</v>
      </c>
      <c r="M43">
        <v>81</v>
      </c>
      <c r="N43">
        <v>804</v>
      </c>
      <c r="O43">
        <v>100</v>
      </c>
      <c r="P43">
        <v>1105</v>
      </c>
      <c r="Q43" s="6">
        <v>486</v>
      </c>
      <c r="R43">
        <v>10</v>
      </c>
      <c r="S43">
        <v>122</v>
      </c>
      <c r="T43">
        <v>18</v>
      </c>
      <c r="U43">
        <v>42</v>
      </c>
      <c r="V43">
        <v>213</v>
      </c>
      <c r="W43">
        <v>912</v>
      </c>
      <c r="X43">
        <v>108</v>
      </c>
      <c r="Y43" s="6">
        <v>337</v>
      </c>
      <c r="Z43" s="6">
        <v>1177</v>
      </c>
      <c r="AA43" s="6">
        <v>302</v>
      </c>
      <c r="AB43" s="6">
        <v>1117</v>
      </c>
      <c r="AC43">
        <v>360</v>
      </c>
      <c r="AD43">
        <v>515</v>
      </c>
      <c r="AE43">
        <v>58</v>
      </c>
      <c r="AF43">
        <v>86</v>
      </c>
      <c r="AG43">
        <v>55</v>
      </c>
      <c r="AH43">
        <v>18</v>
      </c>
      <c r="AI43" s="12">
        <f t="shared" si="0"/>
        <v>42700</v>
      </c>
    </row>
    <row r="44" spans="1:35" x14ac:dyDescent="0.25">
      <c r="A44">
        <v>42</v>
      </c>
      <c r="B44" s="6">
        <v>33366</v>
      </c>
      <c r="C44">
        <v>251</v>
      </c>
      <c r="D44">
        <v>154</v>
      </c>
      <c r="E44">
        <v>436</v>
      </c>
      <c r="F44">
        <v>497</v>
      </c>
      <c r="G44">
        <v>222</v>
      </c>
      <c r="H44">
        <v>131</v>
      </c>
      <c r="I44">
        <v>272</v>
      </c>
      <c r="J44">
        <v>889</v>
      </c>
      <c r="K44">
        <v>151</v>
      </c>
      <c r="L44">
        <v>53</v>
      </c>
      <c r="M44">
        <v>83</v>
      </c>
      <c r="N44">
        <v>844</v>
      </c>
      <c r="O44">
        <v>106</v>
      </c>
      <c r="P44">
        <v>1135</v>
      </c>
      <c r="Q44" s="6">
        <v>505</v>
      </c>
      <c r="R44">
        <v>10</v>
      </c>
      <c r="S44">
        <v>124</v>
      </c>
      <c r="T44">
        <v>18</v>
      </c>
      <c r="U44">
        <v>49</v>
      </c>
      <c r="V44">
        <v>219</v>
      </c>
      <c r="W44">
        <v>946</v>
      </c>
      <c r="X44">
        <v>116</v>
      </c>
      <c r="Y44" s="6">
        <v>342</v>
      </c>
      <c r="Z44" s="6">
        <v>1219</v>
      </c>
      <c r="AA44" s="6">
        <v>306</v>
      </c>
      <c r="AB44" s="6">
        <v>1131</v>
      </c>
      <c r="AC44">
        <v>378</v>
      </c>
      <c r="AD44">
        <v>543</v>
      </c>
      <c r="AE44">
        <v>60</v>
      </c>
      <c r="AF44">
        <v>86</v>
      </c>
      <c r="AG44">
        <v>59</v>
      </c>
      <c r="AH44">
        <v>18</v>
      </c>
      <c r="AI44" s="12">
        <f t="shared" si="0"/>
        <v>44719</v>
      </c>
    </row>
    <row r="45" spans="1:35" x14ac:dyDescent="0.25">
      <c r="A45">
        <v>43</v>
      </c>
      <c r="B45" s="6">
        <v>48206</v>
      </c>
      <c r="C45">
        <v>265</v>
      </c>
      <c r="D45">
        <v>154</v>
      </c>
      <c r="E45">
        <v>451</v>
      </c>
      <c r="F45">
        <v>506</v>
      </c>
      <c r="G45">
        <v>222</v>
      </c>
      <c r="H45">
        <v>135</v>
      </c>
      <c r="I45">
        <v>279</v>
      </c>
      <c r="J45">
        <v>910</v>
      </c>
      <c r="K45">
        <v>157</v>
      </c>
      <c r="L45">
        <v>64</v>
      </c>
      <c r="M45">
        <v>84</v>
      </c>
      <c r="N45">
        <v>872</v>
      </c>
      <c r="O45">
        <v>112</v>
      </c>
      <c r="P45">
        <v>1169</v>
      </c>
      <c r="Q45" s="6">
        <v>518</v>
      </c>
      <c r="R45">
        <v>10</v>
      </c>
      <c r="S45">
        <v>126</v>
      </c>
      <c r="T45">
        <v>18</v>
      </c>
      <c r="U45">
        <v>50</v>
      </c>
      <c r="V45">
        <v>225</v>
      </c>
      <c r="W45">
        <v>968</v>
      </c>
      <c r="X45">
        <v>116</v>
      </c>
      <c r="Y45" s="6">
        <v>352</v>
      </c>
      <c r="Z45" s="6">
        <v>1219</v>
      </c>
      <c r="AA45" s="6">
        <v>313</v>
      </c>
      <c r="AB45" s="6">
        <v>1145</v>
      </c>
      <c r="AC45">
        <v>395</v>
      </c>
      <c r="AD45">
        <v>570</v>
      </c>
      <c r="AE45">
        <v>61</v>
      </c>
      <c r="AF45">
        <v>87</v>
      </c>
      <c r="AG45">
        <v>63</v>
      </c>
      <c r="AH45">
        <v>18</v>
      </c>
      <c r="AI45" s="12">
        <f t="shared" si="0"/>
        <v>59840</v>
      </c>
    </row>
    <row r="46" spans="1:35" x14ac:dyDescent="0.25">
      <c r="A46">
        <v>44</v>
      </c>
      <c r="B46" s="6">
        <v>51986</v>
      </c>
      <c r="C46">
        <v>283</v>
      </c>
      <c r="D46">
        <v>156</v>
      </c>
      <c r="E46">
        <v>463</v>
      </c>
      <c r="F46">
        <v>519</v>
      </c>
      <c r="G46">
        <v>226</v>
      </c>
      <c r="H46">
        <v>140</v>
      </c>
      <c r="I46">
        <v>281</v>
      </c>
      <c r="J46">
        <v>934</v>
      </c>
      <c r="K46">
        <v>158</v>
      </c>
      <c r="L46">
        <v>67</v>
      </c>
      <c r="M46">
        <v>86</v>
      </c>
      <c r="N46">
        <v>900</v>
      </c>
      <c r="O46">
        <v>119</v>
      </c>
      <c r="P46">
        <v>1184</v>
      </c>
      <c r="Q46" s="6">
        <v>529</v>
      </c>
      <c r="R46">
        <v>10</v>
      </c>
      <c r="S46">
        <v>126</v>
      </c>
      <c r="T46">
        <v>18</v>
      </c>
      <c r="U46">
        <v>53</v>
      </c>
      <c r="V46">
        <v>229</v>
      </c>
      <c r="W46">
        <v>988</v>
      </c>
      <c r="X46">
        <v>117</v>
      </c>
      <c r="Y46" s="6">
        <v>366</v>
      </c>
      <c r="Z46" s="6">
        <v>1261</v>
      </c>
      <c r="AA46" s="6">
        <v>318</v>
      </c>
      <c r="AB46" s="6">
        <v>1155</v>
      </c>
      <c r="AC46">
        <v>418</v>
      </c>
      <c r="AD46">
        <v>593</v>
      </c>
      <c r="AE46">
        <v>65</v>
      </c>
      <c r="AF46">
        <v>90</v>
      </c>
      <c r="AG46">
        <v>65</v>
      </c>
      <c r="AH46">
        <v>18</v>
      </c>
      <c r="AI46" s="12">
        <f t="shared" si="0"/>
        <v>63921</v>
      </c>
    </row>
    <row r="47" spans="1:35" x14ac:dyDescent="0.25">
      <c r="A47">
        <v>45</v>
      </c>
      <c r="B47" s="6">
        <v>54406</v>
      </c>
      <c r="C47">
        <v>291</v>
      </c>
      <c r="D47">
        <v>162</v>
      </c>
      <c r="E47">
        <v>470</v>
      </c>
      <c r="F47">
        <v>530</v>
      </c>
      <c r="G47">
        <v>235</v>
      </c>
      <c r="H47">
        <v>143</v>
      </c>
      <c r="I47">
        <v>285</v>
      </c>
      <c r="J47">
        <v>950</v>
      </c>
      <c r="K47">
        <v>162</v>
      </c>
      <c r="L47">
        <v>70</v>
      </c>
      <c r="M47">
        <v>88</v>
      </c>
      <c r="N47">
        <v>913</v>
      </c>
      <c r="O47">
        <v>121</v>
      </c>
      <c r="P47">
        <v>1212</v>
      </c>
      <c r="Q47" s="6">
        <v>537</v>
      </c>
      <c r="R47">
        <v>10</v>
      </c>
      <c r="S47">
        <v>127</v>
      </c>
      <c r="T47">
        <v>18</v>
      </c>
      <c r="U47">
        <v>56</v>
      </c>
      <c r="V47">
        <v>230</v>
      </c>
      <c r="W47">
        <v>1001</v>
      </c>
      <c r="X47">
        <v>119</v>
      </c>
      <c r="Y47" s="6">
        <v>372</v>
      </c>
      <c r="Z47" s="6">
        <v>1294</v>
      </c>
      <c r="AA47" s="6">
        <v>326</v>
      </c>
      <c r="AB47" s="6">
        <v>1162</v>
      </c>
      <c r="AC47">
        <v>425</v>
      </c>
      <c r="AD47">
        <v>604</v>
      </c>
      <c r="AE47">
        <v>68</v>
      </c>
      <c r="AF47">
        <v>90</v>
      </c>
      <c r="AG47">
        <v>70</v>
      </c>
      <c r="AH47">
        <v>18</v>
      </c>
      <c r="AI47" s="12">
        <f t="shared" si="0"/>
        <v>66565</v>
      </c>
    </row>
    <row r="48" spans="1:35" x14ac:dyDescent="0.25">
      <c r="A48">
        <v>46</v>
      </c>
      <c r="B48" s="6">
        <v>56249</v>
      </c>
      <c r="C48">
        <v>300</v>
      </c>
      <c r="D48">
        <v>169</v>
      </c>
      <c r="E48">
        <v>481</v>
      </c>
      <c r="F48">
        <v>537</v>
      </c>
      <c r="G48">
        <v>237</v>
      </c>
      <c r="H48">
        <v>144</v>
      </c>
      <c r="I48">
        <v>287</v>
      </c>
      <c r="J48">
        <v>962</v>
      </c>
      <c r="K48">
        <v>162</v>
      </c>
      <c r="L48">
        <v>70</v>
      </c>
      <c r="M48">
        <v>89</v>
      </c>
      <c r="N48">
        <v>925</v>
      </c>
      <c r="O48">
        <v>122</v>
      </c>
      <c r="P48">
        <v>1231</v>
      </c>
      <c r="Q48" s="6">
        <v>544</v>
      </c>
      <c r="R48">
        <v>10</v>
      </c>
      <c r="S48">
        <v>128</v>
      </c>
      <c r="T48">
        <v>18</v>
      </c>
      <c r="U48">
        <v>56</v>
      </c>
      <c r="V48">
        <v>236</v>
      </c>
      <c r="W48">
        <v>1004</v>
      </c>
      <c r="X48">
        <v>120</v>
      </c>
      <c r="Y48" s="6">
        <v>380</v>
      </c>
      <c r="Z48" s="6">
        <v>1316</v>
      </c>
      <c r="AA48" s="6">
        <v>328</v>
      </c>
      <c r="AB48" s="6">
        <v>1167</v>
      </c>
      <c r="AC48">
        <v>445</v>
      </c>
      <c r="AD48">
        <v>617</v>
      </c>
      <c r="AE48">
        <v>70</v>
      </c>
      <c r="AF48">
        <v>90</v>
      </c>
      <c r="AG48">
        <v>71</v>
      </c>
      <c r="AH48">
        <v>18</v>
      </c>
      <c r="AI48" s="12">
        <f t="shared" si="0"/>
        <v>68583</v>
      </c>
    </row>
    <row r="49" spans="1:35" x14ac:dyDescent="0.25">
      <c r="A49">
        <v>47</v>
      </c>
      <c r="B49" s="6">
        <v>58182</v>
      </c>
      <c r="C49">
        <v>301</v>
      </c>
      <c r="D49">
        <v>171</v>
      </c>
      <c r="E49">
        <v>495</v>
      </c>
      <c r="F49">
        <v>541</v>
      </c>
      <c r="G49">
        <v>238</v>
      </c>
      <c r="H49">
        <v>146</v>
      </c>
      <c r="I49">
        <v>290</v>
      </c>
      <c r="J49">
        <v>973</v>
      </c>
      <c r="K49">
        <v>162</v>
      </c>
      <c r="L49">
        <v>70</v>
      </c>
      <c r="M49">
        <v>89</v>
      </c>
      <c r="N49">
        <v>930</v>
      </c>
      <c r="O49">
        <v>124</v>
      </c>
      <c r="P49">
        <v>1246</v>
      </c>
      <c r="Q49" s="6">
        <v>551</v>
      </c>
      <c r="R49">
        <v>10</v>
      </c>
      <c r="S49">
        <v>129</v>
      </c>
      <c r="T49">
        <v>20</v>
      </c>
      <c r="U49">
        <v>57</v>
      </c>
      <c r="V49">
        <v>240</v>
      </c>
      <c r="W49">
        <v>1006</v>
      </c>
      <c r="X49">
        <v>121</v>
      </c>
      <c r="Y49" s="6">
        <v>381</v>
      </c>
      <c r="Z49" s="6">
        <v>1322</v>
      </c>
      <c r="AA49" s="6">
        <v>331</v>
      </c>
      <c r="AB49" s="6">
        <v>1171</v>
      </c>
      <c r="AC49">
        <v>457</v>
      </c>
      <c r="AD49">
        <v>626</v>
      </c>
      <c r="AE49">
        <v>72</v>
      </c>
      <c r="AF49">
        <v>90</v>
      </c>
      <c r="AG49">
        <v>75</v>
      </c>
      <c r="AH49">
        <v>18</v>
      </c>
      <c r="AI49" s="12">
        <f t="shared" si="0"/>
        <v>70635</v>
      </c>
    </row>
    <row r="50" spans="1:35" x14ac:dyDescent="0.25">
      <c r="A50">
        <v>48</v>
      </c>
      <c r="B50" s="6">
        <v>59989</v>
      </c>
      <c r="C50">
        <v>302</v>
      </c>
      <c r="D50">
        <v>172</v>
      </c>
      <c r="E50">
        <v>508</v>
      </c>
      <c r="F50">
        <v>543</v>
      </c>
      <c r="G50">
        <v>242</v>
      </c>
      <c r="H50">
        <v>146</v>
      </c>
      <c r="I50">
        <v>292</v>
      </c>
      <c r="J50">
        <v>982</v>
      </c>
      <c r="K50">
        <v>163</v>
      </c>
      <c r="L50">
        <v>70</v>
      </c>
      <c r="M50">
        <v>89</v>
      </c>
      <c r="N50">
        <v>933</v>
      </c>
      <c r="O50">
        <v>125</v>
      </c>
      <c r="P50">
        <v>1257</v>
      </c>
      <c r="Q50" s="6">
        <v>553</v>
      </c>
      <c r="R50">
        <v>10</v>
      </c>
      <c r="S50">
        <v>130</v>
      </c>
      <c r="T50">
        <v>22</v>
      </c>
      <c r="U50">
        <v>60</v>
      </c>
      <c r="V50">
        <v>240</v>
      </c>
      <c r="W50">
        <v>1007</v>
      </c>
      <c r="X50">
        <v>121</v>
      </c>
      <c r="Y50" s="6">
        <v>381</v>
      </c>
      <c r="Z50" s="6">
        <v>1328</v>
      </c>
      <c r="AA50" s="6">
        <v>333</v>
      </c>
      <c r="AB50" s="6">
        <v>1172</v>
      </c>
      <c r="AC50">
        <v>464</v>
      </c>
      <c r="AD50">
        <v>629</v>
      </c>
      <c r="AE50">
        <v>73</v>
      </c>
      <c r="AF50">
        <v>91</v>
      </c>
      <c r="AG50">
        <v>76</v>
      </c>
      <c r="AH50">
        <v>18</v>
      </c>
      <c r="AI50" s="12">
        <f t="shared" si="0"/>
        <v>72521</v>
      </c>
    </row>
    <row r="51" spans="1:35" x14ac:dyDescent="0.25">
      <c r="A51">
        <v>49</v>
      </c>
      <c r="B51" s="6">
        <v>61682</v>
      </c>
      <c r="C51">
        <v>306</v>
      </c>
      <c r="D51">
        <v>173</v>
      </c>
      <c r="E51">
        <v>514</v>
      </c>
      <c r="F51">
        <v>544</v>
      </c>
      <c r="G51">
        <v>244</v>
      </c>
      <c r="H51">
        <v>146</v>
      </c>
      <c r="I51">
        <v>293</v>
      </c>
      <c r="J51">
        <v>986</v>
      </c>
      <c r="K51">
        <v>163</v>
      </c>
      <c r="L51">
        <v>71</v>
      </c>
      <c r="M51">
        <v>90</v>
      </c>
      <c r="N51">
        <v>934</v>
      </c>
      <c r="O51">
        <v>128</v>
      </c>
      <c r="P51">
        <v>1262</v>
      </c>
      <c r="Q51" s="6">
        <v>555</v>
      </c>
      <c r="R51">
        <v>10</v>
      </c>
      <c r="S51">
        <v>131</v>
      </c>
      <c r="T51">
        <v>22</v>
      </c>
      <c r="U51">
        <v>62</v>
      </c>
      <c r="V51">
        <v>242</v>
      </c>
      <c r="W51">
        <v>1008</v>
      </c>
      <c r="X51">
        <v>121</v>
      </c>
      <c r="Y51" s="6">
        <v>393</v>
      </c>
      <c r="Z51" s="6">
        <v>1331</v>
      </c>
      <c r="AA51" s="6">
        <v>333</v>
      </c>
      <c r="AB51" s="6">
        <v>1173</v>
      </c>
      <c r="AC51">
        <v>470</v>
      </c>
      <c r="AD51">
        <v>631</v>
      </c>
      <c r="AE51">
        <v>75</v>
      </c>
      <c r="AF51">
        <v>91</v>
      </c>
      <c r="AG51">
        <v>76</v>
      </c>
      <c r="AH51">
        <v>18</v>
      </c>
      <c r="AI51" s="12">
        <f t="shared" si="0"/>
        <v>74278</v>
      </c>
    </row>
    <row r="52" spans="1:35" x14ac:dyDescent="0.25">
      <c r="A52">
        <v>50</v>
      </c>
      <c r="B52" s="6">
        <v>62031</v>
      </c>
      <c r="C52">
        <v>307</v>
      </c>
      <c r="D52">
        <v>172</v>
      </c>
      <c r="E52">
        <v>520</v>
      </c>
      <c r="F52">
        <v>546</v>
      </c>
      <c r="G52">
        <v>245</v>
      </c>
      <c r="H52">
        <v>146</v>
      </c>
      <c r="I52">
        <v>293</v>
      </c>
      <c r="J52">
        <v>987</v>
      </c>
      <c r="K52">
        <v>168</v>
      </c>
      <c r="L52">
        <v>71</v>
      </c>
      <c r="M52">
        <v>91</v>
      </c>
      <c r="N52">
        <v>934</v>
      </c>
      <c r="O52">
        <v>130</v>
      </c>
      <c r="P52">
        <v>1265</v>
      </c>
      <c r="Q52" s="6">
        <v>560</v>
      </c>
      <c r="R52">
        <v>10</v>
      </c>
      <c r="S52">
        <v>131</v>
      </c>
      <c r="T52">
        <v>23</v>
      </c>
      <c r="U52">
        <v>65</v>
      </c>
      <c r="V52">
        <v>245</v>
      </c>
      <c r="W52">
        <v>1010</v>
      </c>
      <c r="X52">
        <v>121</v>
      </c>
      <c r="Y52" s="6">
        <v>395</v>
      </c>
      <c r="Z52" s="6">
        <v>1332</v>
      </c>
      <c r="AA52" s="6">
        <v>333</v>
      </c>
      <c r="AB52" s="6">
        <v>1175</v>
      </c>
      <c r="AC52">
        <v>476</v>
      </c>
      <c r="AD52">
        <v>631</v>
      </c>
      <c r="AE52">
        <v>75</v>
      </c>
      <c r="AF52">
        <v>91</v>
      </c>
      <c r="AG52">
        <v>76</v>
      </c>
      <c r="AH52">
        <v>18</v>
      </c>
      <c r="AI52" s="12">
        <f t="shared" si="0"/>
        <v>74673</v>
      </c>
    </row>
    <row r="53" spans="1:35" x14ac:dyDescent="0.25">
      <c r="A53">
        <v>51</v>
      </c>
      <c r="B53" s="6">
        <v>62442</v>
      </c>
      <c r="C53">
        <v>308</v>
      </c>
      <c r="D53">
        <v>174</v>
      </c>
      <c r="E53">
        <v>525</v>
      </c>
      <c r="F53">
        <v>546</v>
      </c>
      <c r="G53">
        <v>246</v>
      </c>
      <c r="H53">
        <v>146</v>
      </c>
      <c r="I53">
        <v>293</v>
      </c>
      <c r="J53">
        <v>988</v>
      </c>
      <c r="K53">
        <v>168</v>
      </c>
      <c r="L53">
        <v>71</v>
      </c>
      <c r="M53">
        <v>91</v>
      </c>
      <c r="N53">
        <v>934</v>
      </c>
      <c r="O53">
        <v>131</v>
      </c>
      <c r="P53">
        <v>1267</v>
      </c>
      <c r="Q53" s="6">
        <v>567</v>
      </c>
      <c r="R53">
        <v>10</v>
      </c>
      <c r="S53">
        <v>132</v>
      </c>
      <c r="T53">
        <v>24</v>
      </c>
      <c r="U53">
        <v>68</v>
      </c>
      <c r="V53">
        <v>245</v>
      </c>
      <c r="W53">
        <v>1011</v>
      </c>
      <c r="X53">
        <v>121</v>
      </c>
      <c r="Y53" s="6">
        <v>396</v>
      </c>
      <c r="Z53" s="6">
        <v>1333</v>
      </c>
      <c r="AA53" s="6">
        <v>334</v>
      </c>
      <c r="AB53" s="6">
        <v>1203</v>
      </c>
      <c r="AC53">
        <v>479</v>
      </c>
      <c r="AD53">
        <v>631</v>
      </c>
      <c r="AE53">
        <v>75</v>
      </c>
      <c r="AF53">
        <v>91</v>
      </c>
      <c r="AG53">
        <v>76</v>
      </c>
      <c r="AH53">
        <v>18</v>
      </c>
      <c r="AI53" s="12">
        <f t="shared" si="0"/>
        <v>75144</v>
      </c>
    </row>
    <row r="54" spans="1:35" x14ac:dyDescent="0.25">
      <c r="A54">
        <v>52</v>
      </c>
      <c r="B54" s="6">
        <v>62442</v>
      </c>
      <c r="C54">
        <v>308</v>
      </c>
      <c r="D54">
        <v>174</v>
      </c>
      <c r="E54">
        <v>525</v>
      </c>
      <c r="F54">
        <v>546</v>
      </c>
      <c r="G54">
        <v>246</v>
      </c>
      <c r="H54">
        <v>146</v>
      </c>
      <c r="I54">
        <v>293</v>
      </c>
      <c r="J54">
        <v>988</v>
      </c>
      <c r="K54">
        <v>168</v>
      </c>
      <c r="L54">
        <v>71</v>
      </c>
      <c r="M54">
        <v>91</v>
      </c>
      <c r="N54">
        <v>934</v>
      </c>
      <c r="O54">
        <v>131</v>
      </c>
      <c r="P54">
        <v>1267</v>
      </c>
      <c r="Q54" s="6">
        <v>567</v>
      </c>
      <c r="R54">
        <v>10</v>
      </c>
      <c r="S54">
        <v>132</v>
      </c>
      <c r="T54">
        <v>24</v>
      </c>
      <c r="U54">
        <v>68</v>
      </c>
      <c r="V54">
        <v>245</v>
      </c>
      <c r="W54">
        <v>1011</v>
      </c>
      <c r="X54">
        <v>121</v>
      </c>
      <c r="Y54" s="6">
        <v>396</v>
      </c>
      <c r="Z54" s="6">
        <v>1333</v>
      </c>
      <c r="AA54" s="6">
        <v>334</v>
      </c>
      <c r="AB54" s="6">
        <v>1203</v>
      </c>
      <c r="AC54">
        <v>479</v>
      </c>
      <c r="AD54">
        <v>631</v>
      </c>
      <c r="AE54">
        <v>75</v>
      </c>
      <c r="AF54">
        <v>91</v>
      </c>
      <c r="AG54">
        <v>76</v>
      </c>
      <c r="AH54">
        <v>18</v>
      </c>
      <c r="AI54" s="12">
        <f t="shared" si="0"/>
        <v>75144</v>
      </c>
    </row>
    <row r="55" spans="1:35" x14ac:dyDescent="0.25">
      <c r="A55">
        <v>53</v>
      </c>
      <c r="B55" s="6">
        <v>64084</v>
      </c>
      <c r="C55">
        <v>311</v>
      </c>
      <c r="D55">
        <v>174</v>
      </c>
      <c r="E55">
        <v>526</v>
      </c>
      <c r="F55">
        <v>754</v>
      </c>
      <c r="G55">
        <v>249</v>
      </c>
      <c r="H55">
        <v>146</v>
      </c>
      <c r="I55">
        <v>293</v>
      </c>
      <c r="J55">
        <v>989</v>
      </c>
      <c r="K55">
        <v>168</v>
      </c>
      <c r="L55">
        <v>71</v>
      </c>
      <c r="M55">
        <v>91</v>
      </c>
      <c r="N55">
        <v>934</v>
      </c>
      <c r="O55">
        <v>135</v>
      </c>
      <c r="P55">
        <v>1271</v>
      </c>
      <c r="Q55" s="6">
        <v>573</v>
      </c>
      <c r="R55">
        <v>10</v>
      </c>
      <c r="S55">
        <v>132</v>
      </c>
      <c r="T55">
        <v>26</v>
      </c>
      <c r="U55">
        <v>69</v>
      </c>
      <c r="V55">
        <v>245</v>
      </c>
      <c r="W55">
        <v>1016</v>
      </c>
      <c r="X55">
        <v>121</v>
      </c>
      <c r="Y55" s="6">
        <v>399</v>
      </c>
      <c r="Z55" s="6">
        <v>1342</v>
      </c>
      <c r="AA55" s="6">
        <v>335</v>
      </c>
      <c r="AB55" s="6">
        <v>1205</v>
      </c>
      <c r="AC55">
        <v>480</v>
      </c>
      <c r="AD55">
        <v>631</v>
      </c>
      <c r="AE55">
        <v>75</v>
      </c>
      <c r="AF55">
        <v>91</v>
      </c>
      <c r="AG55">
        <v>76</v>
      </c>
      <c r="AH55">
        <v>18</v>
      </c>
      <c r="AI55" s="12">
        <f t="shared" si="0"/>
        <v>77040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22" workbookViewId="0">
      <selection activeCell="P32" sqref="P32:R32"/>
    </sheetView>
  </sheetViews>
  <sheetFormatPr defaultRowHeight="14.4" x14ac:dyDescent="0.25"/>
  <sheetData>
    <row r="1" spans="1:11" ht="14.4" customHeight="1" x14ac:dyDescent="0.25">
      <c r="B1" s="7" t="s">
        <v>19</v>
      </c>
      <c r="C1" t="s">
        <v>455</v>
      </c>
      <c r="D1" t="s">
        <v>457</v>
      </c>
      <c r="E1" t="s">
        <v>481</v>
      </c>
      <c r="F1" t="s">
        <v>465</v>
      </c>
      <c r="G1" t="s">
        <v>466</v>
      </c>
      <c r="H1" t="s">
        <v>447</v>
      </c>
      <c r="I1" t="s">
        <v>467</v>
      </c>
      <c r="J1" t="s">
        <v>468</v>
      </c>
      <c r="K1" t="s">
        <v>469</v>
      </c>
    </row>
    <row r="2" spans="1:11" x14ac:dyDescent="0.25">
      <c r="A2">
        <v>0</v>
      </c>
      <c r="B2" s="8">
        <v>27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 s="8">
        <v>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 s="8">
        <v>41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 s="8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4</v>
      </c>
      <c r="B6" s="8">
        <v>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5</v>
      </c>
      <c r="B7" s="8">
        <v>41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6</v>
      </c>
      <c r="B8" s="8">
        <v>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</v>
      </c>
      <c r="B9" s="8">
        <v>41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8</v>
      </c>
      <c r="B10" s="8">
        <v>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9</v>
      </c>
      <c r="B11" s="8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 s="8">
        <v>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 s="8">
        <v>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 s="8">
        <v>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 s="8">
        <v>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 s="8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8" x14ac:dyDescent="0.25">
      <c r="A17">
        <v>15</v>
      </c>
      <c r="B17" s="8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8" x14ac:dyDescent="0.25">
      <c r="A18">
        <v>16</v>
      </c>
      <c r="B18" s="8">
        <v>45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8" x14ac:dyDescent="0.25">
      <c r="A19">
        <v>17</v>
      </c>
      <c r="B19" s="8">
        <v>62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8" x14ac:dyDescent="0.25">
      <c r="A20">
        <v>18</v>
      </c>
      <c r="B20">
        <v>121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8" x14ac:dyDescent="0.25">
      <c r="A21">
        <v>19</v>
      </c>
      <c r="B21">
        <v>198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8" x14ac:dyDescent="0.25">
      <c r="A22">
        <v>20</v>
      </c>
      <c r="B22">
        <v>258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8" x14ac:dyDescent="0.25">
      <c r="A23">
        <v>21</v>
      </c>
      <c r="B23">
        <v>303</v>
      </c>
      <c r="C23">
        <v>10</v>
      </c>
      <c r="D23">
        <v>9</v>
      </c>
      <c r="E23">
        <v>2</v>
      </c>
      <c r="F23">
        <v>0</v>
      </c>
      <c r="G23">
        <v>0</v>
      </c>
      <c r="H23">
        <v>5</v>
      </c>
      <c r="I23">
        <v>0</v>
      </c>
      <c r="J23">
        <v>0</v>
      </c>
      <c r="K23">
        <v>0</v>
      </c>
    </row>
    <row r="24" spans="1:18" x14ac:dyDescent="0.25">
      <c r="A24">
        <v>22</v>
      </c>
      <c r="B24">
        <v>365</v>
      </c>
      <c r="C24">
        <v>14</v>
      </c>
      <c r="D24">
        <v>16</v>
      </c>
      <c r="E24">
        <v>4</v>
      </c>
      <c r="F24">
        <v>0</v>
      </c>
      <c r="G24">
        <v>0</v>
      </c>
      <c r="H24">
        <v>6</v>
      </c>
      <c r="I24">
        <v>0</v>
      </c>
      <c r="J24">
        <v>0</v>
      </c>
      <c r="K24">
        <v>0</v>
      </c>
    </row>
    <row r="25" spans="1:18" x14ac:dyDescent="0.25">
      <c r="A25">
        <v>23</v>
      </c>
      <c r="B25">
        <v>495</v>
      </c>
      <c r="C25">
        <v>26</v>
      </c>
      <c r="D25">
        <v>20</v>
      </c>
      <c r="E25">
        <v>5</v>
      </c>
      <c r="F25">
        <v>0</v>
      </c>
      <c r="G25">
        <v>0</v>
      </c>
      <c r="H25">
        <v>27</v>
      </c>
      <c r="I25">
        <v>0</v>
      </c>
      <c r="J25">
        <v>0</v>
      </c>
      <c r="K25">
        <v>0</v>
      </c>
    </row>
    <row r="26" spans="1:18" x14ac:dyDescent="0.25">
      <c r="A26">
        <v>24</v>
      </c>
      <c r="B26">
        <v>572</v>
      </c>
      <c r="C26">
        <v>36</v>
      </c>
      <c r="D26">
        <v>33</v>
      </c>
      <c r="E26">
        <v>8</v>
      </c>
      <c r="F26">
        <v>0</v>
      </c>
      <c r="G26">
        <v>0</v>
      </c>
      <c r="H26">
        <v>57</v>
      </c>
      <c r="I26">
        <v>0</v>
      </c>
      <c r="J26">
        <v>0</v>
      </c>
      <c r="K26">
        <v>0</v>
      </c>
    </row>
    <row r="27" spans="1:18" x14ac:dyDescent="0.25">
      <c r="A27">
        <v>25</v>
      </c>
      <c r="B27">
        <v>618</v>
      </c>
      <c r="C27">
        <v>54</v>
      </c>
      <c r="D27">
        <v>40</v>
      </c>
      <c r="E27">
        <v>13</v>
      </c>
      <c r="F27">
        <v>0</v>
      </c>
      <c r="G27">
        <v>0</v>
      </c>
      <c r="H27">
        <v>75</v>
      </c>
      <c r="I27">
        <v>0</v>
      </c>
      <c r="J27">
        <v>0</v>
      </c>
      <c r="K27">
        <v>0</v>
      </c>
      <c r="P27">
        <v>45346</v>
      </c>
      <c r="Q27">
        <v>45346</v>
      </c>
      <c r="R27">
        <v>46201</v>
      </c>
    </row>
    <row r="28" spans="1:18" x14ac:dyDescent="0.25">
      <c r="A28">
        <v>26</v>
      </c>
      <c r="B28">
        <v>698</v>
      </c>
      <c r="C28">
        <v>80</v>
      </c>
      <c r="D28">
        <v>53</v>
      </c>
      <c r="E28">
        <v>23</v>
      </c>
      <c r="F28">
        <v>41</v>
      </c>
      <c r="G28">
        <v>36</v>
      </c>
      <c r="H28">
        <v>110</v>
      </c>
      <c r="I28">
        <v>29</v>
      </c>
      <c r="J28">
        <v>33</v>
      </c>
      <c r="K28">
        <v>27</v>
      </c>
      <c r="P28">
        <v>396</v>
      </c>
      <c r="Q28">
        <v>396</v>
      </c>
      <c r="R28">
        <v>399</v>
      </c>
    </row>
    <row r="29" spans="1:18" x14ac:dyDescent="0.25">
      <c r="A29">
        <v>27</v>
      </c>
      <c r="B29">
        <v>1590</v>
      </c>
      <c r="C29">
        <v>80</v>
      </c>
      <c r="D29">
        <v>66</v>
      </c>
      <c r="E29">
        <v>24</v>
      </c>
      <c r="F29">
        <v>51</v>
      </c>
      <c r="G29">
        <v>49</v>
      </c>
      <c r="H29">
        <v>132</v>
      </c>
      <c r="I29">
        <v>37</v>
      </c>
      <c r="J29">
        <v>37</v>
      </c>
      <c r="K29">
        <v>32</v>
      </c>
      <c r="P29">
        <v>334</v>
      </c>
      <c r="Q29">
        <v>334</v>
      </c>
      <c r="R29">
        <v>335</v>
      </c>
    </row>
    <row r="30" spans="1:18" x14ac:dyDescent="0.25">
      <c r="A30">
        <v>28</v>
      </c>
      <c r="B30">
        <v>1905</v>
      </c>
      <c r="C30">
        <v>91</v>
      </c>
      <c r="D30">
        <v>80</v>
      </c>
      <c r="E30">
        <v>24</v>
      </c>
      <c r="F30">
        <v>51</v>
      </c>
      <c r="G30">
        <v>57</v>
      </c>
      <c r="H30">
        <v>132</v>
      </c>
      <c r="I30">
        <v>37</v>
      </c>
      <c r="J30">
        <v>37</v>
      </c>
      <c r="K30">
        <v>32</v>
      </c>
      <c r="P30">
        <v>131</v>
      </c>
      <c r="Q30">
        <v>131</v>
      </c>
      <c r="R30">
        <v>135</v>
      </c>
    </row>
    <row r="31" spans="1:18" x14ac:dyDescent="0.25">
      <c r="A31">
        <v>29</v>
      </c>
      <c r="B31">
        <v>2261</v>
      </c>
      <c r="C31">
        <v>114</v>
      </c>
      <c r="D31">
        <v>101</v>
      </c>
      <c r="E31">
        <v>29</v>
      </c>
      <c r="F31">
        <v>79</v>
      </c>
      <c r="G31">
        <v>86</v>
      </c>
      <c r="H31">
        <v>165</v>
      </c>
      <c r="I31">
        <v>46</v>
      </c>
      <c r="J31">
        <v>59</v>
      </c>
      <c r="K31">
        <v>69</v>
      </c>
      <c r="P31">
        <v>339</v>
      </c>
      <c r="Q31">
        <v>339</v>
      </c>
      <c r="R31">
        <v>345</v>
      </c>
    </row>
    <row r="32" spans="1:18" x14ac:dyDescent="0.25">
      <c r="A32">
        <v>30</v>
      </c>
      <c r="B32">
        <v>2639</v>
      </c>
      <c r="C32">
        <v>132</v>
      </c>
      <c r="D32">
        <v>135</v>
      </c>
      <c r="E32">
        <v>32</v>
      </c>
      <c r="F32">
        <v>106</v>
      </c>
      <c r="G32">
        <v>110</v>
      </c>
      <c r="H32">
        <v>206</v>
      </c>
      <c r="I32">
        <v>50</v>
      </c>
      <c r="J32">
        <v>69</v>
      </c>
      <c r="K32">
        <v>85</v>
      </c>
      <c r="P32">
        <v>416</v>
      </c>
      <c r="Q32">
        <v>416</v>
      </c>
      <c r="R32">
        <v>417</v>
      </c>
    </row>
    <row r="33" spans="1:11" x14ac:dyDescent="0.25">
      <c r="A33">
        <v>31</v>
      </c>
      <c r="B33">
        <v>3215</v>
      </c>
      <c r="C33">
        <v>168</v>
      </c>
      <c r="D33">
        <v>169</v>
      </c>
      <c r="E33">
        <v>37</v>
      </c>
      <c r="F33">
        <v>150</v>
      </c>
      <c r="G33">
        <v>170</v>
      </c>
      <c r="H33">
        <v>247</v>
      </c>
      <c r="I33">
        <v>56</v>
      </c>
      <c r="J33">
        <v>72</v>
      </c>
      <c r="K33">
        <v>98</v>
      </c>
    </row>
    <row r="34" spans="1:11" x14ac:dyDescent="0.25">
      <c r="A34">
        <v>32</v>
      </c>
      <c r="B34">
        <v>4109</v>
      </c>
      <c r="C34">
        <v>179</v>
      </c>
      <c r="D34">
        <v>177</v>
      </c>
      <c r="E34">
        <v>45</v>
      </c>
      <c r="F34">
        <v>175</v>
      </c>
      <c r="G34">
        <v>196</v>
      </c>
      <c r="H34">
        <v>262</v>
      </c>
      <c r="I34">
        <v>65</v>
      </c>
      <c r="J34">
        <v>73</v>
      </c>
      <c r="K34">
        <v>110</v>
      </c>
    </row>
    <row r="35" spans="1:11" x14ac:dyDescent="0.25">
      <c r="A35">
        <v>33</v>
      </c>
      <c r="B35" s="12">
        <v>5142</v>
      </c>
      <c r="C35" s="12">
        <v>191</v>
      </c>
      <c r="D35" s="12">
        <v>193</v>
      </c>
      <c r="E35" s="12">
        <v>48</v>
      </c>
      <c r="F35" s="12">
        <v>189</v>
      </c>
      <c r="G35" s="12">
        <v>226</v>
      </c>
      <c r="H35" s="12">
        <v>300</v>
      </c>
      <c r="I35" s="12">
        <v>72</v>
      </c>
      <c r="J35" s="12">
        <v>77</v>
      </c>
      <c r="K35" s="12">
        <v>118</v>
      </c>
    </row>
    <row r="36" spans="1:11" x14ac:dyDescent="0.25">
      <c r="A36">
        <v>34</v>
      </c>
      <c r="B36">
        <v>6384</v>
      </c>
      <c r="C36">
        <v>212</v>
      </c>
      <c r="D36">
        <v>208</v>
      </c>
      <c r="E36">
        <v>60</v>
      </c>
      <c r="F36">
        <v>216</v>
      </c>
      <c r="G36">
        <v>269</v>
      </c>
      <c r="H36">
        <v>337</v>
      </c>
      <c r="I36">
        <v>85</v>
      </c>
      <c r="J36">
        <v>87</v>
      </c>
      <c r="K36">
        <v>132</v>
      </c>
    </row>
    <row r="37" spans="1:11" x14ac:dyDescent="0.25">
      <c r="A37">
        <v>35</v>
      </c>
      <c r="B37">
        <v>8351</v>
      </c>
      <c r="C37">
        <v>228</v>
      </c>
      <c r="D37">
        <v>233</v>
      </c>
      <c r="E37">
        <v>67</v>
      </c>
      <c r="F37">
        <v>237</v>
      </c>
      <c r="G37">
        <v>289</v>
      </c>
      <c r="H37">
        <v>366</v>
      </c>
      <c r="I37">
        <v>92</v>
      </c>
      <c r="J37">
        <v>92</v>
      </c>
      <c r="K37">
        <v>141</v>
      </c>
    </row>
    <row r="38" spans="1:11" x14ac:dyDescent="0.25">
      <c r="A38">
        <v>36</v>
      </c>
      <c r="B38">
        <v>10117</v>
      </c>
      <c r="C38">
        <v>253</v>
      </c>
      <c r="D38">
        <v>254</v>
      </c>
      <c r="E38">
        <v>69</v>
      </c>
      <c r="F38">
        <v>255</v>
      </c>
      <c r="G38">
        <v>314</v>
      </c>
      <c r="H38">
        <v>389</v>
      </c>
      <c r="I38">
        <v>102</v>
      </c>
      <c r="J38">
        <v>97</v>
      </c>
      <c r="K38">
        <v>151</v>
      </c>
    </row>
    <row r="39" spans="1:11" x14ac:dyDescent="0.25">
      <c r="A39">
        <v>37</v>
      </c>
      <c r="B39">
        <v>11618</v>
      </c>
      <c r="C39">
        <v>274</v>
      </c>
      <c r="D39">
        <v>269</v>
      </c>
      <c r="E39">
        <v>79</v>
      </c>
      <c r="F39">
        <v>284</v>
      </c>
      <c r="G39">
        <v>334</v>
      </c>
      <c r="H39">
        <v>411</v>
      </c>
      <c r="I39">
        <v>112</v>
      </c>
      <c r="J39">
        <v>102</v>
      </c>
      <c r="K39">
        <v>156</v>
      </c>
    </row>
    <row r="40" spans="1:11" x14ac:dyDescent="0.25">
      <c r="A40">
        <v>38</v>
      </c>
      <c r="B40">
        <v>13603</v>
      </c>
      <c r="C40">
        <v>297</v>
      </c>
      <c r="D40">
        <v>281</v>
      </c>
      <c r="E40">
        <v>81</v>
      </c>
      <c r="F40">
        <v>298</v>
      </c>
      <c r="G40">
        <v>351</v>
      </c>
      <c r="H40">
        <v>426</v>
      </c>
      <c r="I40">
        <v>120</v>
      </c>
      <c r="J40">
        <v>109</v>
      </c>
      <c r="K40">
        <v>162</v>
      </c>
    </row>
    <row r="41" spans="1:11" x14ac:dyDescent="0.25">
      <c r="A41">
        <v>39</v>
      </c>
      <c r="B41">
        <v>14982</v>
      </c>
      <c r="C41">
        <v>315</v>
      </c>
      <c r="D41">
        <v>292</v>
      </c>
      <c r="E41">
        <v>88</v>
      </c>
      <c r="F41">
        <v>304</v>
      </c>
      <c r="G41">
        <v>364</v>
      </c>
      <c r="H41">
        <v>446</v>
      </c>
      <c r="I41">
        <v>126</v>
      </c>
      <c r="J41">
        <v>120</v>
      </c>
      <c r="K41">
        <v>165</v>
      </c>
    </row>
    <row r="42" spans="1:11" x14ac:dyDescent="0.25">
      <c r="A42">
        <v>40</v>
      </c>
      <c r="B42">
        <v>16902</v>
      </c>
      <c r="C42">
        <v>326</v>
      </c>
      <c r="D42">
        <v>295</v>
      </c>
      <c r="E42">
        <v>91</v>
      </c>
      <c r="F42">
        <v>307</v>
      </c>
      <c r="G42">
        <v>366</v>
      </c>
      <c r="H42">
        <v>468</v>
      </c>
      <c r="I42">
        <v>130</v>
      </c>
      <c r="J42">
        <v>123</v>
      </c>
      <c r="K42">
        <v>155</v>
      </c>
    </row>
    <row r="43" spans="1:11" x14ac:dyDescent="0.25">
      <c r="A43">
        <v>41</v>
      </c>
      <c r="B43">
        <v>18454</v>
      </c>
      <c r="C43">
        <v>337</v>
      </c>
      <c r="D43">
        <v>302</v>
      </c>
      <c r="E43">
        <v>100</v>
      </c>
      <c r="F43">
        <v>317</v>
      </c>
      <c r="G43">
        <v>375</v>
      </c>
      <c r="H43">
        <v>486</v>
      </c>
      <c r="I43">
        <v>132</v>
      </c>
      <c r="J43">
        <v>124</v>
      </c>
      <c r="K43">
        <v>157</v>
      </c>
    </row>
    <row r="44" spans="1:11" x14ac:dyDescent="0.25">
      <c r="A44">
        <v>42</v>
      </c>
      <c r="B44">
        <v>19558</v>
      </c>
      <c r="C44">
        <v>342</v>
      </c>
      <c r="D44">
        <v>306</v>
      </c>
      <c r="E44">
        <v>106</v>
      </c>
      <c r="F44">
        <v>323</v>
      </c>
      <c r="G44">
        <v>386</v>
      </c>
      <c r="H44">
        <v>505</v>
      </c>
      <c r="I44">
        <v>137</v>
      </c>
      <c r="J44">
        <v>125</v>
      </c>
      <c r="K44">
        <v>159</v>
      </c>
    </row>
    <row r="45" spans="1:11" x14ac:dyDescent="0.25">
      <c r="A45">
        <v>43</v>
      </c>
      <c r="B45">
        <v>32994</v>
      </c>
      <c r="C45">
        <v>352</v>
      </c>
      <c r="D45">
        <v>313</v>
      </c>
      <c r="E45">
        <v>112</v>
      </c>
      <c r="F45">
        <v>323</v>
      </c>
      <c r="G45">
        <v>386</v>
      </c>
      <c r="H45">
        <v>518</v>
      </c>
      <c r="I45">
        <v>141</v>
      </c>
      <c r="J45">
        <v>131</v>
      </c>
      <c r="K45">
        <v>162</v>
      </c>
    </row>
    <row r="46" spans="1:11" x14ac:dyDescent="0.25">
      <c r="A46">
        <v>44</v>
      </c>
      <c r="B46">
        <v>35991</v>
      </c>
      <c r="C46">
        <v>366</v>
      </c>
      <c r="D46">
        <v>318</v>
      </c>
      <c r="E46">
        <v>119</v>
      </c>
      <c r="F46">
        <v>328</v>
      </c>
      <c r="G46">
        <v>400</v>
      </c>
      <c r="H46">
        <v>529</v>
      </c>
      <c r="I46">
        <v>142</v>
      </c>
      <c r="J46">
        <v>135</v>
      </c>
      <c r="K46">
        <v>165</v>
      </c>
    </row>
    <row r="47" spans="1:11" x14ac:dyDescent="0.25">
      <c r="A47">
        <v>45</v>
      </c>
      <c r="B47">
        <v>37914</v>
      </c>
      <c r="C47">
        <v>372</v>
      </c>
      <c r="D47">
        <v>326</v>
      </c>
      <c r="E47">
        <v>121</v>
      </c>
      <c r="F47">
        <v>335</v>
      </c>
      <c r="G47">
        <v>406</v>
      </c>
      <c r="H47">
        <v>537</v>
      </c>
      <c r="I47">
        <v>144</v>
      </c>
      <c r="J47">
        <v>139</v>
      </c>
      <c r="K47">
        <v>166</v>
      </c>
    </row>
    <row r="48" spans="1:11" x14ac:dyDescent="0.25">
      <c r="A48">
        <v>46</v>
      </c>
      <c r="B48">
        <v>39462</v>
      </c>
      <c r="C48">
        <v>380</v>
      </c>
      <c r="D48">
        <v>328</v>
      </c>
      <c r="E48">
        <v>122</v>
      </c>
      <c r="F48">
        <v>338</v>
      </c>
      <c r="G48">
        <v>414</v>
      </c>
      <c r="H48">
        <v>544</v>
      </c>
      <c r="I48">
        <v>148</v>
      </c>
      <c r="J48">
        <v>140</v>
      </c>
      <c r="K48">
        <v>166</v>
      </c>
    </row>
    <row r="49" spans="1:11" x14ac:dyDescent="0.25">
      <c r="A49">
        <v>47</v>
      </c>
      <c r="B49">
        <v>41152</v>
      </c>
      <c r="C49">
        <v>381</v>
      </c>
      <c r="D49">
        <v>331</v>
      </c>
      <c r="E49">
        <v>124</v>
      </c>
      <c r="F49">
        <v>339</v>
      </c>
      <c r="G49">
        <v>415</v>
      </c>
      <c r="H49">
        <v>551</v>
      </c>
      <c r="I49">
        <v>151</v>
      </c>
      <c r="J49">
        <v>140</v>
      </c>
      <c r="K49">
        <v>168</v>
      </c>
    </row>
    <row r="50" spans="1:11" x14ac:dyDescent="0.25">
      <c r="A50">
        <v>48</v>
      </c>
      <c r="B50">
        <v>42752</v>
      </c>
      <c r="C50">
        <v>381</v>
      </c>
      <c r="D50">
        <v>333</v>
      </c>
      <c r="E50">
        <v>125</v>
      </c>
      <c r="F50">
        <v>339</v>
      </c>
      <c r="G50">
        <v>416</v>
      </c>
      <c r="H50">
        <v>553</v>
      </c>
      <c r="I50">
        <v>154</v>
      </c>
      <c r="J50">
        <v>140</v>
      </c>
      <c r="K50">
        <v>168</v>
      </c>
    </row>
    <row r="51" spans="1:11" x14ac:dyDescent="0.25">
      <c r="A51">
        <v>49</v>
      </c>
      <c r="B51">
        <v>44412</v>
      </c>
      <c r="C51">
        <v>393</v>
      </c>
      <c r="D51">
        <v>333</v>
      </c>
      <c r="E51">
        <v>128</v>
      </c>
      <c r="F51">
        <v>339</v>
      </c>
      <c r="G51">
        <v>416</v>
      </c>
      <c r="H51">
        <v>555</v>
      </c>
      <c r="I51">
        <v>156</v>
      </c>
      <c r="J51">
        <v>141</v>
      </c>
      <c r="K51">
        <v>168</v>
      </c>
    </row>
    <row r="52" spans="1:11" x14ac:dyDescent="0.25">
      <c r="A52">
        <v>50</v>
      </c>
      <c r="B52">
        <v>45027</v>
      </c>
      <c r="C52">
        <v>395</v>
      </c>
      <c r="D52">
        <v>333</v>
      </c>
      <c r="E52">
        <v>130</v>
      </c>
      <c r="F52">
        <v>339</v>
      </c>
      <c r="G52">
        <v>416</v>
      </c>
      <c r="H52">
        <v>560</v>
      </c>
      <c r="I52">
        <v>156</v>
      </c>
      <c r="J52">
        <v>141</v>
      </c>
      <c r="K52">
        <v>169</v>
      </c>
    </row>
    <row r="53" spans="1:11" x14ac:dyDescent="0.25">
      <c r="A53">
        <v>51</v>
      </c>
      <c r="B53">
        <v>45346</v>
      </c>
      <c r="C53">
        <v>396</v>
      </c>
      <c r="D53">
        <v>334</v>
      </c>
      <c r="E53">
        <v>131</v>
      </c>
      <c r="F53">
        <v>339</v>
      </c>
      <c r="G53">
        <v>416</v>
      </c>
      <c r="H53">
        <v>567</v>
      </c>
      <c r="I53">
        <v>157</v>
      </c>
      <c r="J53">
        <v>143</v>
      </c>
      <c r="K53">
        <v>169</v>
      </c>
    </row>
    <row r="54" spans="1:11" x14ac:dyDescent="0.25">
      <c r="A54">
        <v>52</v>
      </c>
      <c r="B54">
        <v>45346</v>
      </c>
      <c r="C54">
        <v>396</v>
      </c>
      <c r="D54">
        <v>334</v>
      </c>
      <c r="E54">
        <v>131</v>
      </c>
      <c r="F54">
        <v>339</v>
      </c>
      <c r="G54">
        <v>416</v>
      </c>
      <c r="H54">
        <v>567</v>
      </c>
      <c r="I54">
        <v>157</v>
      </c>
      <c r="J54">
        <v>143</v>
      </c>
      <c r="K54">
        <v>169</v>
      </c>
    </row>
    <row r="55" spans="1:11" x14ac:dyDescent="0.25">
      <c r="A55">
        <v>53</v>
      </c>
      <c r="B55">
        <v>46201</v>
      </c>
      <c r="C55">
        <v>399</v>
      </c>
      <c r="D55">
        <v>335</v>
      </c>
      <c r="E55">
        <v>135</v>
      </c>
      <c r="F55">
        <v>345</v>
      </c>
      <c r="G55">
        <v>417</v>
      </c>
      <c r="H55">
        <v>573</v>
      </c>
      <c r="I55">
        <v>157</v>
      </c>
      <c r="J55">
        <v>143</v>
      </c>
      <c r="K55">
        <v>169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5" workbookViewId="0">
      <selection activeCell="G53" sqref="G53:G55"/>
    </sheetView>
  </sheetViews>
  <sheetFormatPr defaultRowHeight="14.4" x14ac:dyDescent="0.25"/>
  <sheetData>
    <row r="1" spans="1:12" x14ac:dyDescent="0.25">
      <c r="B1" s="7" t="s">
        <v>19</v>
      </c>
      <c r="C1" t="s">
        <v>455</v>
      </c>
      <c r="D1" t="s">
        <v>457</v>
      </c>
      <c r="E1" t="s">
        <v>482</v>
      </c>
      <c r="F1" t="s">
        <v>465</v>
      </c>
      <c r="G1" t="s">
        <v>466</v>
      </c>
      <c r="H1" t="s">
        <v>447</v>
      </c>
      <c r="I1" t="s">
        <v>467</v>
      </c>
      <c r="J1" t="s">
        <v>468</v>
      </c>
      <c r="K1" t="s">
        <v>469</v>
      </c>
      <c r="L1" t="s">
        <v>471</v>
      </c>
    </row>
    <row r="2" spans="1:12" x14ac:dyDescent="0.25">
      <c r="A2">
        <v>0</v>
      </c>
      <c r="B2">
        <v>2.390053</v>
      </c>
      <c r="L2">
        <v>2.390053</v>
      </c>
    </row>
    <row r="3" spans="1:12" x14ac:dyDescent="0.25">
      <c r="A3">
        <v>1</v>
      </c>
      <c r="B3">
        <v>2.5049290000000002</v>
      </c>
      <c r="L3">
        <v>2.5049290000000002</v>
      </c>
    </row>
    <row r="4" spans="1:12" x14ac:dyDescent="0.25">
      <c r="A4">
        <v>2</v>
      </c>
      <c r="B4">
        <v>2.448661</v>
      </c>
      <c r="L4">
        <v>2.448661</v>
      </c>
    </row>
    <row r="5" spans="1:12" x14ac:dyDescent="0.25">
      <c r="A5">
        <v>3</v>
      </c>
      <c r="B5">
        <v>2.396347</v>
      </c>
      <c r="L5">
        <v>2.396347</v>
      </c>
    </row>
    <row r="6" spans="1:12" x14ac:dyDescent="0.25">
      <c r="A6">
        <v>4</v>
      </c>
      <c r="B6">
        <v>2.3475899999999998</v>
      </c>
      <c r="L6">
        <v>2.3475899999999998</v>
      </c>
    </row>
    <row r="7" spans="1:12" x14ac:dyDescent="0.25">
      <c r="A7">
        <v>5</v>
      </c>
      <c r="B7">
        <v>2.3020459999999998</v>
      </c>
      <c r="L7">
        <v>2.3020459999999998</v>
      </c>
    </row>
    <row r="8" spans="1:12" x14ac:dyDescent="0.25">
      <c r="A8">
        <v>6</v>
      </c>
      <c r="B8">
        <v>2.2594129999999999</v>
      </c>
      <c r="L8">
        <v>2.2594129999999999</v>
      </c>
    </row>
    <row r="9" spans="1:12" x14ac:dyDescent="0.25">
      <c r="A9">
        <v>7</v>
      </c>
      <c r="B9">
        <v>2.2194240000000001</v>
      </c>
      <c r="L9">
        <v>2.2194240000000001</v>
      </c>
    </row>
    <row r="10" spans="1:12" x14ac:dyDescent="0.25">
      <c r="A10">
        <v>8</v>
      </c>
      <c r="B10">
        <v>2.181845</v>
      </c>
      <c r="L10">
        <v>2.181845</v>
      </c>
    </row>
    <row r="11" spans="1:12" x14ac:dyDescent="0.25">
      <c r="A11">
        <v>9</v>
      </c>
      <c r="B11">
        <v>2.146468</v>
      </c>
      <c r="L11">
        <v>2.146468</v>
      </c>
    </row>
    <row r="12" spans="1:12" x14ac:dyDescent="0.25">
      <c r="A12">
        <v>10</v>
      </c>
      <c r="B12">
        <v>2.1131060000000002</v>
      </c>
      <c r="L12">
        <v>2.1131060000000002</v>
      </c>
    </row>
    <row r="13" spans="1:12" x14ac:dyDescent="0.25">
      <c r="A13">
        <v>11</v>
      </c>
      <c r="B13">
        <v>2.0815959999999998</v>
      </c>
      <c r="L13">
        <v>2.0815959999999998</v>
      </c>
    </row>
    <row r="14" spans="1:12" x14ac:dyDescent="0.25">
      <c r="A14">
        <v>12</v>
      </c>
      <c r="B14">
        <v>2.0517880000000002</v>
      </c>
      <c r="L14">
        <v>2.0517880000000002</v>
      </c>
    </row>
    <row r="15" spans="1:12" x14ac:dyDescent="0.25">
      <c r="A15">
        <v>13</v>
      </c>
      <c r="B15">
        <v>2.023552</v>
      </c>
      <c r="L15">
        <v>2.023552</v>
      </c>
    </row>
    <row r="16" spans="1:12" x14ac:dyDescent="0.25">
      <c r="A16">
        <v>14</v>
      </c>
      <c r="B16">
        <v>1.996766</v>
      </c>
      <c r="L16">
        <v>1.996766</v>
      </c>
    </row>
    <row r="17" spans="1:12" x14ac:dyDescent="0.25">
      <c r="A17">
        <v>15</v>
      </c>
      <c r="B17">
        <v>1.971325</v>
      </c>
      <c r="L17">
        <v>1.971325</v>
      </c>
    </row>
    <row r="18" spans="1:12" x14ac:dyDescent="0.25">
      <c r="A18">
        <v>16</v>
      </c>
      <c r="B18">
        <v>1.9700169999999999</v>
      </c>
      <c r="L18">
        <v>1.9700169999999999</v>
      </c>
    </row>
    <row r="19" spans="1:12" x14ac:dyDescent="0.25">
      <c r="A19">
        <v>17</v>
      </c>
      <c r="B19">
        <v>2.0239630000000002</v>
      </c>
      <c r="L19">
        <v>2.042951</v>
      </c>
    </row>
    <row r="20" spans="1:12" x14ac:dyDescent="0.25">
      <c r="A20">
        <v>18</v>
      </c>
      <c r="B20">
        <v>2.161346</v>
      </c>
      <c r="L20">
        <v>2.1713399999999998</v>
      </c>
    </row>
    <row r="21" spans="1:12" x14ac:dyDescent="0.25">
      <c r="A21">
        <v>19</v>
      </c>
      <c r="B21">
        <v>2.2534529999999999</v>
      </c>
      <c r="L21">
        <v>2.259598</v>
      </c>
    </row>
    <row r="22" spans="1:12" x14ac:dyDescent="0.25">
      <c r="A22">
        <v>20</v>
      </c>
      <c r="B22">
        <v>2.2878859999999999</v>
      </c>
      <c r="C22">
        <v>1.4226620000000001</v>
      </c>
      <c r="L22">
        <v>2.323035</v>
      </c>
    </row>
    <row r="23" spans="1:12" x14ac:dyDescent="0.25">
      <c r="A23">
        <v>21</v>
      </c>
      <c r="B23">
        <v>2.2963339999999999</v>
      </c>
      <c r="C23">
        <v>1.5492079999999999</v>
      </c>
      <c r="D23">
        <v>1.528262</v>
      </c>
      <c r="E23">
        <v>1.243174</v>
      </c>
      <c r="H23">
        <v>1.413753</v>
      </c>
      <c r="L23">
        <v>2.3894500000000001</v>
      </c>
    </row>
    <row r="24" spans="1:12" x14ac:dyDescent="0.25">
      <c r="A24">
        <v>22</v>
      </c>
      <c r="B24">
        <v>2.3104269999999998</v>
      </c>
      <c r="C24">
        <v>1.603869</v>
      </c>
      <c r="D24">
        <v>1.630493</v>
      </c>
      <c r="E24">
        <v>1.3637030000000001</v>
      </c>
      <c r="H24">
        <v>1.4395340000000001</v>
      </c>
      <c r="L24">
        <v>2.4127640000000001</v>
      </c>
    </row>
    <row r="25" spans="1:12" x14ac:dyDescent="0.25">
      <c r="A25">
        <v>23</v>
      </c>
      <c r="B25">
        <v>2.351464</v>
      </c>
      <c r="C25">
        <v>1.7135849999999999</v>
      </c>
      <c r="D25">
        <v>1.66127</v>
      </c>
      <c r="E25" s="6">
        <v>1.3970119999999999</v>
      </c>
      <c r="H25">
        <v>1.721171</v>
      </c>
      <c r="L25">
        <v>2.4870869999999998</v>
      </c>
    </row>
    <row r="26" spans="1:12" x14ac:dyDescent="0.25">
      <c r="A26">
        <v>24</v>
      </c>
      <c r="B26">
        <v>2.3546649999999998</v>
      </c>
      <c r="C26">
        <v>1.763271</v>
      </c>
      <c r="D26">
        <v>1.745938</v>
      </c>
      <c r="E26" s="6">
        <v>1.474588</v>
      </c>
      <c r="H26">
        <v>1.8561000000000001</v>
      </c>
      <c r="L26">
        <v>2.5507240000000002</v>
      </c>
    </row>
    <row r="27" spans="1:12" x14ac:dyDescent="0.25">
      <c r="A27">
        <v>25</v>
      </c>
      <c r="B27">
        <v>2.3427120000000001</v>
      </c>
      <c r="C27">
        <v>1.8276749999999999</v>
      </c>
      <c r="D27">
        <v>1.768327</v>
      </c>
      <c r="E27" s="6">
        <v>1.553974</v>
      </c>
      <c r="H27">
        <v>1.893661</v>
      </c>
      <c r="L27">
        <v>2.6152229999999999</v>
      </c>
    </row>
    <row r="28" spans="1:12" s="6" customFormat="1" x14ac:dyDescent="0.25">
      <c r="A28">
        <v>26</v>
      </c>
      <c r="B28" s="6">
        <v>2.3409360000000001</v>
      </c>
      <c r="C28" s="6">
        <v>1.8883049999999999</v>
      </c>
      <c r="D28" s="6">
        <v>1.8073360000000001</v>
      </c>
      <c r="E28" s="6">
        <v>1.6481330000000001</v>
      </c>
      <c r="F28" s="6">
        <v>1.7576689999999999</v>
      </c>
      <c r="G28" s="6">
        <v>1.732748</v>
      </c>
      <c r="H28" s="6">
        <v>1.95204</v>
      </c>
      <c r="I28" s="6">
        <v>1.6916720000000001</v>
      </c>
      <c r="J28" s="6">
        <v>1.7161649999999999</v>
      </c>
      <c r="K28" s="6">
        <v>1.6781950000000001</v>
      </c>
      <c r="L28" s="6">
        <v>2.6592060000000002</v>
      </c>
    </row>
    <row r="29" spans="1:12" s="6" customFormat="1" x14ac:dyDescent="0.25">
      <c r="A29">
        <v>27</v>
      </c>
      <c r="B29" s="6">
        <v>2.4925760000000001</v>
      </c>
      <c r="C29" s="6">
        <v>1.8705860000000001</v>
      </c>
      <c r="D29" s="6">
        <v>1.8333790000000001</v>
      </c>
      <c r="E29" s="6">
        <v>1.643332</v>
      </c>
      <c r="F29" s="6">
        <v>1.7840469999999999</v>
      </c>
      <c r="G29" s="6">
        <v>1.7764470000000001</v>
      </c>
      <c r="H29" s="6">
        <v>1.969039</v>
      </c>
      <c r="I29" s="6">
        <v>1.7235</v>
      </c>
      <c r="J29" s="6">
        <v>1.7235</v>
      </c>
      <c r="K29" s="6">
        <v>1.69642</v>
      </c>
      <c r="L29" s="6">
        <v>2.730483</v>
      </c>
    </row>
    <row r="30" spans="1:12" s="6" customFormat="1" x14ac:dyDescent="0.25">
      <c r="A30">
        <v>28</v>
      </c>
      <c r="B30" s="6">
        <v>2.5010620000000001</v>
      </c>
      <c r="C30" s="6">
        <v>1.8781209999999999</v>
      </c>
      <c r="D30" s="6">
        <v>1.85355</v>
      </c>
      <c r="E30" s="6">
        <v>1.631059</v>
      </c>
      <c r="F30" s="6">
        <v>1.768845</v>
      </c>
      <c r="G30" s="6">
        <v>1.789604</v>
      </c>
      <c r="H30" s="6">
        <v>1.9498880000000001</v>
      </c>
      <c r="I30" s="6">
        <v>1.7095659999999999</v>
      </c>
      <c r="J30" s="6">
        <v>1.7095659999999999</v>
      </c>
      <c r="K30" s="6">
        <v>1.683049</v>
      </c>
      <c r="L30" s="6">
        <v>2.7387229999999998</v>
      </c>
    </row>
    <row r="31" spans="1:12" s="6" customFormat="1" x14ac:dyDescent="0.25">
      <c r="A31">
        <v>29</v>
      </c>
      <c r="B31" s="6">
        <v>2.507247</v>
      </c>
      <c r="C31" s="6">
        <v>1.903635</v>
      </c>
      <c r="D31" s="6">
        <v>1.8807879999999999</v>
      </c>
      <c r="E31" s="6">
        <v>1.652668</v>
      </c>
      <c r="F31" s="6">
        <v>1.8348169999999999</v>
      </c>
      <c r="G31" s="6">
        <v>1.8506450000000001</v>
      </c>
      <c r="H31" s="6">
        <v>1.9741850000000001</v>
      </c>
      <c r="I31" s="6">
        <v>1.735449</v>
      </c>
      <c r="J31" s="6">
        <v>1.780869</v>
      </c>
      <c r="K31" s="6">
        <v>1.809714</v>
      </c>
      <c r="L31" s="6">
        <v>2.7779099999999999</v>
      </c>
    </row>
    <row r="32" spans="1:12" s="6" customFormat="1" x14ac:dyDescent="0.25">
      <c r="A32">
        <v>30</v>
      </c>
      <c r="B32" s="6">
        <v>2.5096949999999998</v>
      </c>
      <c r="C32" s="6">
        <v>1.9137360000000001</v>
      </c>
      <c r="D32" s="6">
        <v>1.9179299999999999</v>
      </c>
      <c r="E32">
        <v>1.657778</v>
      </c>
      <c r="F32" s="6">
        <v>1.873022</v>
      </c>
      <c r="G32" s="6">
        <v>1.879869</v>
      </c>
      <c r="H32" s="6">
        <v>1.9975719999999999</v>
      </c>
      <c r="I32" s="6">
        <v>1.736588</v>
      </c>
      <c r="J32" s="6">
        <v>1.794494</v>
      </c>
      <c r="K32" s="6">
        <v>1.8324469999999999</v>
      </c>
      <c r="L32" s="6">
        <v>2.792367</v>
      </c>
    </row>
    <row r="33" spans="1:12" s="6" customFormat="1" x14ac:dyDescent="0.25">
      <c r="A33">
        <v>31</v>
      </c>
      <c r="B33" s="6">
        <v>2.5209820000000001</v>
      </c>
      <c r="C33" s="6">
        <v>1.9409540000000001</v>
      </c>
      <c r="D33" s="6">
        <v>1.9420500000000001</v>
      </c>
      <c r="E33">
        <v>1.6707799999999999</v>
      </c>
      <c r="F33" s="6">
        <v>1.92008</v>
      </c>
      <c r="G33" s="6">
        <v>1.9431400000000001</v>
      </c>
      <c r="H33" s="6">
        <v>2.012718</v>
      </c>
      <c r="I33" s="6">
        <v>1.7429520000000001</v>
      </c>
      <c r="J33" s="6">
        <v>1.78739</v>
      </c>
      <c r="K33" s="6">
        <v>1.842598</v>
      </c>
      <c r="L33" s="6">
        <v>2.8000959999999999</v>
      </c>
    </row>
    <row r="34" spans="1:12" s="6" customFormat="1" x14ac:dyDescent="0.25">
      <c r="A34">
        <v>32</v>
      </c>
      <c r="B34" s="6">
        <v>2.541782</v>
      </c>
      <c r="C34" s="6">
        <v>1.933603</v>
      </c>
      <c r="D34" s="6">
        <v>1.933055</v>
      </c>
      <c r="E34">
        <v>1.692026</v>
      </c>
      <c r="F34" s="6">
        <v>1.930995</v>
      </c>
      <c r="G34" s="6">
        <v>1.9515849999999999</v>
      </c>
      <c r="H34" s="6">
        <v>2.0047700000000002</v>
      </c>
      <c r="I34" s="6">
        <v>1.755312</v>
      </c>
      <c r="J34" s="6">
        <v>1.7755069999999999</v>
      </c>
      <c r="K34" s="6">
        <v>1.847683</v>
      </c>
      <c r="L34" s="6">
        <v>2.8050320000000002</v>
      </c>
    </row>
    <row r="35" spans="1:12" x14ac:dyDescent="0.25">
      <c r="A35">
        <v>33</v>
      </c>
      <c r="B35" s="6" t="s">
        <v>484</v>
      </c>
      <c r="C35" s="6"/>
      <c r="D35" s="6"/>
      <c r="E35" s="6"/>
      <c r="F35" s="6"/>
      <c r="G35" s="6"/>
      <c r="H35" s="6"/>
      <c r="I35" s="6"/>
      <c r="J35" s="6" t="s">
        <v>485</v>
      </c>
      <c r="K35" s="6"/>
      <c r="L35" s="6">
        <v>2.8074789999999998</v>
      </c>
    </row>
    <row r="36" spans="1:12" x14ac:dyDescent="0.25">
      <c r="A36">
        <v>34</v>
      </c>
      <c r="B36" s="6">
        <v>2.5716019999999999</v>
      </c>
      <c r="C36" s="6">
        <v>1.9313739999999999</v>
      </c>
      <c r="D36" s="6">
        <v>1.9280310000000001</v>
      </c>
      <c r="E36" s="6">
        <v>1.7155530000000001</v>
      </c>
      <c r="F36" s="6">
        <v>1.9346570000000001</v>
      </c>
      <c r="G36" s="6">
        <v>1.9733940000000001</v>
      </c>
      <c r="H36" s="6">
        <v>2.0135450000000001</v>
      </c>
      <c r="I36" s="6">
        <v>1.773944</v>
      </c>
      <c r="J36" s="6">
        <v>1.7778750000000001</v>
      </c>
      <c r="K36" s="6">
        <v>1.8490009999999999</v>
      </c>
      <c r="L36" s="6">
        <v>2.8093669999999999</v>
      </c>
    </row>
    <row r="37" spans="1:12" x14ac:dyDescent="0.25">
      <c r="A37">
        <v>35</v>
      </c>
      <c r="B37" s="6" t="s">
        <v>495</v>
      </c>
      <c r="C37" s="6"/>
      <c r="D37" s="6"/>
      <c r="E37" s="6"/>
      <c r="F37" s="6"/>
      <c r="G37" s="6"/>
      <c r="H37" s="6"/>
      <c r="I37" s="6"/>
      <c r="J37" s="6" t="s">
        <v>496</v>
      </c>
      <c r="K37" s="6"/>
      <c r="L37" s="6">
        <v>2.8112400000000002</v>
      </c>
    </row>
    <row r="38" spans="1:12" s="12" customFormat="1" x14ac:dyDescent="0.25">
      <c r="A38" s="12">
        <v>36</v>
      </c>
      <c r="B38">
        <v>2.6036350000000001</v>
      </c>
      <c r="C38">
        <v>1.9291769999999999</v>
      </c>
      <c r="D38">
        <v>1.929848</v>
      </c>
      <c r="E38">
        <v>1.713859</v>
      </c>
      <c r="F38">
        <v>1.930517</v>
      </c>
      <c r="G38">
        <v>1.966097</v>
      </c>
      <c r="H38">
        <v>2.0030230000000002</v>
      </c>
      <c r="I38">
        <v>1.777414</v>
      </c>
      <c r="J38">
        <v>1.769183</v>
      </c>
      <c r="K38">
        <v>1.8422590000000001</v>
      </c>
      <c r="L38" s="12">
        <v>2.8058079999999999</v>
      </c>
    </row>
    <row r="39" spans="1:12" x14ac:dyDescent="0.25">
      <c r="A39">
        <v>37</v>
      </c>
      <c r="B39">
        <v>2.6012840000000002</v>
      </c>
      <c r="C39">
        <v>1.9266760000000001</v>
      </c>
      <c r="D39">
        <v>1.923592</v>
      </c>
      <c r="E39">
        <v>1.7234609999999999</v>
      </c>
      <c r="F39">
        <v>1.932687</v>
      </c>
      <c r="G39">
        <v>1.959983</v>
      </c>
      <c r="H39">
        <v>1.9951570000000001</v>
      </c>
      <c r="I39">
        <v>1.7794540000000001</v>
      </c>
      <c r="J39">
        <v>1.7643720000000001</v>
      </c>
      <c r="K39">
        <v>1.833361</v>
      </c>
      <c r="L39">
        <v>2.7945319999999998</v>
      </c>
    </row>
    <row r="40" spans="1:12" x14ac:dyDescent="0.25">
      <c r="A40">
        <v>38</v>
      </c>
      <c r="B40">
        <v>2.6026820000000002</v>
      </c>
      <c r="C40">
        <v>1.9243939999999999</v>
      </c>
      <c r="D40">
        <v>1.9152670000000001</v>
      </c>
      <c r="E40">
        <v>1.7154860000000001</v>
      </c>
      <c r="F40">
        <v>1.9249480000000001</v>
      </c>
      <c r="G40">
        <v>1.9520459999999999</v>
      </c>
      <c r="H40">
        <v>1.9843280000000001</v>
      </c>
      <c r="I40">
        <v>1.7775300000000001</v>
      </c>
      <c r="J40">
        <v>1.7622610000000001</v>
      </c>
      <c r="K40">
        <v>1.8255760000000001</v>
      </c>
      <c r="L40">
        <v>2.7823479999999998</v>
      </c>
    </row>
    <row r="41" spans="1:12" x14ac:dyDescent="0.25">
      <c r="A41">
        <v>39</v>
      </c>
      <c r="B41">
        <v>2.5926100000000001</v>
      </c>
      <c r="C41">
        <v>1.9186430000000001</v>
      </c>
      <c r="D41">
        <v>1.90635</v>
      </c>
      <c r="E41">
        <v>1.7166840000000001</v>
      </c>
      <c r="F41">
        <v>1.9128750000000001</v>
      </c>
      <c r="G41">
        <v>1.9421850000000001</v>
      </c>
      <c r="H41">
        <v>1.9754890000000001</v>
      </c>
      <c r="I41">
        <v>1.772497</v>
      </c>
      <c r="J41">
        <v>1.7648630000000001</v>
      </c>
      <c r="K41">
        <v>1.8149599999999999</v>
      </c>
      <c r="L41">
        <v>2.7649140000000001</v>
      </c>
    </row>
    <row r="42" spans="1:12" x14ac:dyDescent="0.25">
      <c r="A42">
        <v>40</v>
      </c>
      <c r="B42">
        <v>2.5872570000000001</v>
      </c>
      <c r="C42">
        <v>1.9091469999999999</v>
      </c>
      <c r="D42">
        <v>1.8932199999999999</v>
      </c>
      <c r="E42">
        <v>1.710342</v>
      </c>
      <c r="F42">
        <v>1.8995679999999999</v>
      </c>
      <c r="G42">
        <v>1.92767</v>
      </c>
      <c r="H42">
        <v>1.967287</v>
      </c>
      <c r="I42">
        <v>1.7649109999999999</v>
      </c>
      <c r="J42">
        <v>1.756392</v>
      </c>
      <c r="K42">
        <v>1.792106</v>
      </c>
      <c r="L42">
        <v>2.7482739999999999</v>
      </c>
    </row>
    <row r="43" spans="1:12" x14ac:dyDescent="0.25">
      <c r="A43">
        <v>41</v>
      </c>
      <c r="B43">
        <v>2.560273</v>
      </c>
      <c r="C43">
        <v>1.89455</v>
      </c>
      <c r="D43">
        <v>1.878903</v>
      </c>
      <c r="E43">
        <v>1.6991799999999999</v>
      </c>
      <c r="F43">
        <v>1.88514</v>
      </c>
      <c r="G43">
        <v>1.9127479999999999</v>
      </c>
      <c r="H43">
        <v>1.951667</v>
      </c>
      <c r="I43">
        <v>1.7528159999999999</v>
      </c>
      <c r="J43">
        <v>1.744443</v>
      </c>
      <c r="K43">
        <v>1.7795449999999999</v>
      </c>
      <c r="L43">
        <v>2.729943</v>
      </c>
    </row>
    <row r="44" spans="1:12" x14ac:dyDescent="0.25">
      <c r="A44">
        <v>42</v>
      </c>
      <c r="B44">
        <v>2.5600559999999999</v>
      </c>
      <c r="C44">
        <v>1.8878029999999999</v>
      </c>
      <c r="D44">
        <v>1.8706579999999999</v>
      </c>
      <c r="E44">
        <v>1.7108289999999999</v>
      </c>
      <c r="F44">
        <v>1.8789830000000001</v>
      </c>
      <c r="G44">
        <v>1.906539</v>
      </c>
      <c r="H44">
        <v>1.948442</v>
      </c>
      <c r="I44">
        <v>1.7489110000000001</v>
      </c>
      <c r="J44">
        <v>1.73526</v>
      </c>
      <c r="K44">
        <v>1.771191</v>
      </c>
      <c r="L44">
        <v>2.709085</v>
      </c>
    </row>
    <row r="45" spans="1:12" x14ac:dyDescent="0.25">
      <c r="A45">
        <v>43</v>
      </c>
      <c r="B45">
        <v>2.6263570000000001</v>
      </c>
      <c r="C45">
        <v>1.878347</v>
      </c>
      <c r="D45">
        <v>1.8605370000000001</v>
      </c>
      <c r="E45">
        <v>1.70797</v>
      </c>
      <c r="F45">
        <v>1.865299</v>
      </c>
      <c r="G45">
        <v>1.8923859999999999</v>
      </c>
      <c r="H45">
        <v>1.9374899999999999</v>
      </c>
      <c r="I45">
        <v>1.741638</v>
      </c>
      <c r="J45">
        <v>1.73085</v>
      </c>
      <c r="K45">
        <v>1.7620819999999999</v>
      </c>
      <c r="L45">
        <v>2.7330199999999998</v>
      </c>
    </row>
    <row r="46" spans="1:12" x14ac:dyDescent="0.25">
      <c r="A46">
        <v>44</v>
      </c>
      <c r="B46">
        <v>2.6149249999999999</v>
      </c>
      <c r="C46">
        <v>1.8706910000000001</v>
      </c>
      <c r="D46">
        <v>1.8497049999999999</v>
      </c>
      <c r="E46">
        <v>1.7059899999999999</v>
      </c>
      <c r="F46">
        <v>1.8543179999999999</v>
      </c>
      <c r="G46">
        <v>1.8840079999999999</v>
      </c>
      <c r="H46">
        <v>1.9261919999999999</v>
      </c>
      <c r="I46">
        <v>1.7314369999999999</v>
      </c>
      <c r="J46">
        <v>1.72414</v>
      </c>
      <c r="K46">
        <v>1.7531890000000001</v>
      </c>
      <c r="L46">
        <v>2.716189</v>
      </c>
    </row>
    <row r="47" spans="1:12" x14ac:dyDescent="0.25">
      <c r="A47">
        <v>45</v>
      </c>
      <c r="B47">
        <v>2.5978189999999999</v>
      </c>
      <c r="C47">
        <v>1.8599030000000001</v>
      </c>
      <c r="D47">
        <v>1.840509</v>
      </c>
      <c r="E47">
        <v>1.6978470000000001</v>
      </c>
      <c r="F47">
        <v>1.844503</v>
      </c>
      <c r="G47">
        <v>1.8728039999999999</v>
      </c>
      <c r="H47">
        <v>1.914328</v>
      </c>
      <c r="I47">
        <v>1.722518</v>
      </c>
      <c r="J47">
        <v>1.717495</v>
      </c>
      <c r="K47">
        <v>1.742793</v>
      </c>
      <c r="L47">
        <v>2.6954030000000002</v>
      </c>
    </row>
    <row r="48" spans="1:12" x14ac:dyDescent="0.25">
      <c r="A48">
        <v>46</v>
      </c>
      <c r="B48">
        <v>2.57918</v>
      </c>
      <c r="C48">
        <v>1.8501529999999999</v>
      </c>
      <c r="D48">
        <v>1.8288720000000001</v>
      </c>
      <c r="E48">
        <v>1.688761</v>
      </c>
      <c r="F48">
        <v>1.8332059999999999</v>
      </c>
      <c r="G48">
        <v>1.8625970000000001</v>
      </c>
      <c r="H48">
        <v>1.9025069999999999</v>
      </c>
      <c r="I48">
        <v>1.715732</v>
      </c>
      <c r="J48">
        <v>1.707954</v>
      </c>
      <c r="K48">
        <v>1.7318480000000001</v>
      </c>
      <c r="L48">
        <v>2.673403</v>
      </c>
    </row>
    <row r="49" spans="1:12" x14ac:dyDescent="0.25">
      <c r="A49">
        <v>47</v>
      </c>
      <c r="B49">
        <v>2.561404</v>
      </c>
      <c r="C49">
        <v>1.838017</v>
      </c>
      <c r="D49">
        <v>1.8179940000000001</v>
      </c>
      <c r="E49">
        <v>1.6810320000000001</v>
      </c>
      <c r="F49">
        <v>1.8213859999999999</v>
      </c>
      <c r="G49">
        <v>1.8502320000000001</v>
      </c>
      <c r="H49">
        <v>1.8910009999999999</v>
      </c>
      <c r="I49">
        <v>1.7081230000000001</v>
      </c>
      <c r="J49">
        <v>1.6976979999999999</v>
      </c>
      <c r="K49">
        <v>1.7228749999999999</v>
      </c>
      <c r="L49">
        <v>2.6519900000000001</v>
      </c>
    </row>
    <row r="50" spans="1:12" x14ac:dyDescent="0.25">
      <c r="A50">
        <v>48</v>
      </c>
      <c r="B50">
        <v>2.5435180000000002</v>
      </c>
      <c r="C50">
        <v>1.825858</v>
      </c>
      <c r="D50">
        <v>1.8069930000000001</v>
      </c>
      <c r="E50">
        <v>1.672407</v>
      </c>
      <c r="F50">
        <v>1.80949</v>
      </c>
      <c r="G50">
        <v>1.838219</v>
      </c>
      <c r="H50">
        <v>1.878517</v>
      </c>
      <c r="I50">
        <v>1.700669</v>
      </c>
      <c r="J50">
        <v>1.687732</v>
      </c>
      <c r="K50">
        <v>1.7125189999999999</v>
      </c>
      <c r="L50">
        <v>2.6306829999999999</v>
      </c>
    </row>
    <row r="51" spans="1:12" x14ac:dyDescent="0.25">
      <c r="A51">
        <v>49</v>
      </c>
      <c r="B51">
        <v>2.5261339999999999</v>
      </c>
      <c r="C51">
        <v>1.8183320000000001</v>
      </c>
      <c r="D51">
        <v>1.795471</v>
      </c>
      <c r="E51">
        <v>1.6661049999999999</v>
      </c>
      <c r="F51">
        <v>1.7979290000000001</v>
      </c>
      <c r="G51">
        <v>1.826211</v>
      </c>
      <c r="H51">
        <v>1.866384</v>
      </c>
      <c r="I51">
        <v>1.692512</v>
      </c>
      <c r="J51">
        <v>1.678993</v>
      </c>
      <c r="K51">
        <v>1.702453</v>
      </c>
      <c r="L51">
        <v>2.6095980000000001</v>
      </c>
    </row>
    <row r="52" spans="1:12" x14ac:dyDescent="0.25">
      <c r="A52">
        <v>50</v>
      </c>
      <c r="B52">
        <v>2.5053800000000002</v>
      </c>
      <c r="C52">
        <v>1.807471</v>
      </c>
      <c r="D52">
        <v>1.7842690000000001</v>
      </c>
      <c r="E52">
        <v>1.6588940000000001</v>
      </c>
      <c r="F52">
        <v>1.786689</v>
      </c>
      <c r="G52">
        <v>1.8145370000000001</v>
      </c>
      <c r="H52">
        <v>1.8553269999999999</v>
      </c>
      <c r="I52">
        <v>1.6828730000000001</v>
      </c>
      <c r="J52">
        <v>1.669557</v>
      </c>
      <c r="K52">
        <v>1.693449</v>
      </c>
      <c r="L52">
        <v>2.5861200000000002</v>
      </c>
    </row>
    <row r="53" spans="1:12" x14ac:dyDescent="0.25">
      <c r="A53">
        <v>51</v>
      </c>
      <c r="B53">
        <v>2.484172</v>
      </c>
      <c r="C53">
        <v>1.796565</v>
      </c>
      <c r="D53">
        <v>1.773774</v>
      </c>
      <c r="E53">
        <v>1.6508609999999999</v>
      </c>
      <c r="F53">
        <v>1.7757579999999999</v>
      </c>
      <c r="G53">
        <v>1.8031839999999999</v>
      </c>
      <c r="H53">
        <v>1.8450420000000001</v>
      </c>
      <c r="I53">
        <v>1.674326</v>
      </c>
      <c r="J53">
        <v>1.662202</v>
      </c>
      <c r="K53">
        <v>1.6839139999999999</v>
      </c>
      <c r="L53">
        <v>2.5634730000000001</v>
      </c>
    </row>
    <row r="54" spans="1:12" x14ac:dyDescent="0.25">
      <c r="A54">
        <v>52</v>
      </c>
      <c r="B54">
        <v>2.4624809999999999</v>
      </c>
      <c r="C54">
        <v>1.7856190000000001</v>
      </c>
      <c r="D54">
        <v>1.7631680000000001</v>
      </c>
      <c r="E54">
        <v>1.642066</v>
      </c>
      <c r="F54">
        <v>1.765123</v>
      </c>
      <c r="G54">
        <v>1.7921400000000001</v>
      </c>
      <c r="H54">
        <v>1.8333699999999999</v>
      </c>
      <c r="I54">
        <v>1.6651879999999999</v>
      </c>
      <c r="J54">
        <v>1.653241</v>
      </c>
      <c r="K54">
        <v>1.674636</v>
      </c>
      <c r="L54">
        <v>2.5404900000000001</v>
      </c>
    </row>
    <row r="55" spans="1:12" x14ac:dyDescent="0.25">
      <c r="A55">
        <v>53</v>
      </c>
      <c r="B55">
        <v>2.4442159999999999</v>
      </c>
      <c r="C55">
        <v>1.7759499999999999</v>
      </c>
      <c r="D55">
        <v>1.753233</v>
      </c>
      <c r="E55">
        <v>1.6372789999999999</v>
      </c>
      <c r="F55">
        <v>1.7570460000000001</v>
      </c>
      <c r="G55">
        <v>1.7817050000000001</v>
      </c>
      <c r="H55">
        <v>1.823399</v>
      </c>
      <c r="I55">
        <v>1.6562920000000001</v>
      </c>
      <c r="J55">
        <v>1.644517</v>
      </c>
      <c r="K55">
        <v>1.6656029999999999</v>
      </c>
      <c r="L55">
        <v>2.5219689999999999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G53" sqref="G53:G55"/>
    </sheetView>
  </sheetViews>
  <sheetFormatPr defaultRowHeight="14.4" x14ac:dyDescent="0.25"/>
  <cols>
    <col min="9" max="9" width="11.33203125" customWidth="1"/>
  </cols>
  <sheetData>
    <row r="1" spans="1:12" x14ac:dyDescent="0.25">
      <c r="B1" s="7" t="s">
        <v>19</v>
      </c>
      <c r="C1" t="s">
        <v>455</v>
      </c>
      <c r="D1" t="s">
        <v>457</v>
      </c>
      <c r="E1" t="s">
        <v>483</v>
      </c>
      <c r="F1" t="s">
        <v>465</v>
      </c>
      <c r="G1" t="s">
        <v>466</v>
      </c>
      <c r="H1" t="s">
        <v>447</v>
      </c>
      <c r="I1" t="s">
        <v>467</v>
      </c>
      <c r="J1" t="s">
        <v>468</v>
      </c>
      <c r="K1" t="s">
        <v>469</v>
      </c>
      <c r="L1" t="s">
        <v>471</v>
      </c>
    </row>
    <row r="2" spans="1:12" x14ac:dyDescent="0.25">
      <c r="A2">
        <v>0</v>
      </c>
      <c r="B2">
        <v>2.71543</v>
      </c>
      <c r="L2">
        <v>2.71543</v>
      </c>
    </row>
    <row r="3" spans="1:12" x14ac:dyDescent="0.25">
      <c r="A3">
        <v>1</v>
      </c>
      <c r="B3">
        <v>2.8607809999999998</v>
      </c>
      <c r="L3">
        <v>2.8607809999999998</v>
      </c>
    </row>
    <row r="4" spans="1:12" x14ac:dyDescent="0.25">
      <c r="A4">
        <v>2</v>
      </c>
      <c r="B4">
        <v>2.789539</v>
      </c>
      <c r="L4">
        <v>2.789539</v>
      </c>
    </row>
    <row r="5" spans="1:12" x14ac:dyDescent="0.25">
      <c r="A5">
        <v>3</v>
      </c>
      <c r="B5">
        <v>2.7233839999999998</v>
      </c>
      <c r="L5">
        <v>2.7233839999999998</v>
      </c>
    </row>
    <row r="6" spans="1:12" x14ac:dyDescent="0.25">
      <c r="A6">
        <v>4</v>
      </c>
      <c r="B6">
        <v>2.6618010000000001</v>
      </c>
      <c r="L6">
        <v>2.6618010000000001</v>
      </c>
    </row>
    <row r="7" spans="1:12" x14ac:dyDescent="0.25">
      <c r="A7">
        <v>5</v>
      </c>
      <c r="B7">
        <v>2.6043419999999999</v>
      </c>
      <c r="L7">
        <v>2.6043419999999999</v>
      </c>
    </row>
    <row r="8" spans="1:12" x14ac:dyDescent="0.25">
      <c r="A8">
        <v>6</v>
      </c>
      <c r="B8">
        <v>2.5506139999999999</v>
      </c>
      <c r="L8">
        <v>2.5506139999999999</v>
      </c>
    </row>
    <row r="9" spans="1:12" x14ac:dyDescent="0.25">
      <c r="A9">
        <v>7</v>
      </c>
      <c r="B9">
        <v>2.5002719999999998</v>
      </c>
      <c r="L9">
        <v>2.5002719999999998</v>
      </c>
    </row>
    <row r="10" spans="1:12" x14ac:dyDescent="0.25">
      <c r="A10">
        <v>8</v>
      </c>
      <c r="B10">
        <v>2.4530120000000002</v>
      </c>
      <c r="L10">
        <v>2.4530120000000002</v>
      </c>
    </row>
    <row r="11" spans="1:12" x14ac:dyDescent="0.25">
      <c r="A11">
        <v>9</v>
      </c>
      <c r="B11">
        <v>2.4085640000000001</v>
      </c>
      <c r="L11">
        <v>2.4085640000000001</v>
      </c>
    </row>
    <row r="12" spans="1:12" x14ac:dyDescent="0.25">
      <c r="A12">
        <v>10</v>
      </c>
      <c r="B12">
        <v>2.366689</v>
      </c>
      <c r="L12">
        <v>2.366689</v>
      </c>
    </row>
    <row r="13" spans="1:12" x14ac:dyDescent="0.25">
      <c r="A13">
        <v>11</v>
      </c>
      <c r="B13">
        <v>2.3271739999999999</v>
      </c>
      <c r="L13">
        <v>2.3271739999999999</v>
      </c>
    </row>
    <row r="14" spans="1:12" x14ac:dyDescent="0.25">
      <c r="A14">
        <v>12</v>
      </c>
      <c r="B14">
        <v>2.289828</v>
      </c>
      <c r="L14">
        <v>2.289828</v>
      </c>
    </row>
    <row r="15" spans="1:12" x14ac:dyDescent="0.25">
      <c r="A15">
        <v>13</v>
      </c>
      <c r="B15">
        <v>2.25448</v>
      </c>
      <c r="L15">
        <v>2.25448</v>
      </c>
    </row>
    <row r="16" spans="1:12" x14ac:dyDescent="0.25">
      <c r="A16">
        <v>14</v>
      </c>
      <c r="B16">
        <v>2.2209759999999998</v>
      </c>
      <c r="L16">
        <v>2.2209759999999998</v>
      </c>
    </row>
    <row r="17" spans="1:12" x14ac:dyDescent="0.25">
      <c r="A17">
        <v>15</v>
      </c>
      <c r="B17">
        <v>2.1891790000000002</v>
      </c>
      <c r="L17">
        <v>2.1891790000000002</v>
      </c>
    </row>
    <row r="18" spans="1:12" x14ac:dyDescent="0.25">
      <c r="A18">
        <v>16</v>
      </c>
      <c r="B18">
        <v>2.1875450000000001</v>
      </c>
      <c r="L18">
        <v>2.1875450000000001</v>
      </c>
    </row>
    <row r="19" spans="1:12" x14ac:dyDescent="0.25">
      <c r="A19">
        <v>17</v>
      </c>
      <c r="B19">
        <v>2.2549950000000001</v>
      </c>
      <c r="L19">
        <v>2.278762</v>
      </c>
    </row>
    <row r="20" spans="1:12" x14ac:dyDescent="0.25">
      <c r="A20">
        <v>18</v>
      </c>
      <c r="B20">
        <v>2.4272520000000002</v>
      </c>
      <c r="L20">
        <v>2.4398089999999999</v>
      </c>
    </row>
    <row r="21" spans="1:12" x14ac:dyDescent="0.25">
      <c r="A21">
        <v>19</v>
      </c>
      <c r="B21">
        <v>2.543107</v>
      </c>
      <c r="L21">
        <v>2.5508459999999999</v>
      </c>
    </row>
    <row r="22" spans="1:12" x14ac:dyDescent="0.25">
      <c r="A22">
        <v>20</v>
      </c>
      <c r="B22">
        <v>2.5864889999999998</v>
      </c>
      <c r="C22">
        <v>1.510494</v>
      </c>
      <c r="L22">
        <v>2.6308129999999998</v>
      </c>
    </row>
    <row r="23" spans="1:12" x14ac:dyDescent="0.25">
      <c r="A23">
        <v>21</v>
      </c>
      <c r="B23">
        <v>2.5971389999999999</v>
      </c>
      <c r="C23">
        <v>1.6656869999999999</v>
      </c>
      <c r="D23">
        <v>1.639937</v>
      </c>
      <c r="E23">
        <v>1.2920750000000001</v>
      </c>
      <c r="H23">
        <v>1.4996050000000001</v>
      </c>
      <c r="L23">
        <v>2.7146680000000001</v>
      </c>
    </row>
    <row r="24" spans="1:12" x14ac:dyDescent="0.25">
      <c r="A24">
        <v>22</v>
      </c>
      <c r="B24">
        <v>2.6149100000000001</v>
      </c>
      <c r="C24">
        <v>1.7329969999999999</v>
      </c>
      <c r="D24">
        <v>1.7658370000000001</v>
      </c>
      <c r="E24">
        <v>1.438515</v>
      </c>
      <c r="H24">
        <v>1.5311319999999999</v>
      </c>
      <c r="L24">
        <v>2.744135</v>
      </c>
    </row>
    <row r="25" spans="1:12" x14ac:dyDescent="0.25">
      <c r="A25">
        <v>23</v>
      </c>
      <c r="B25">
        <v>2.6666910000000001</v>
      </c>
      <c r="C25">
        <v>1.86856</v>
      </c>
      <c r="D25">
        <v>1.8038460000000001</v>
      </c>
      <c r="E25">
        <v>1.4791540000000001</v>
      </c>
      <c r="H25">
        <v>1.877955</v>
      </c>
      <c r="L25">
        <v>2.8381810000000001</v>
      </c>
    </row>
    <row r="26" spans="1:12" x14ac:dyDescent="0.25">
      <c r="A26">
        <v>24</v>
      </c>
      <c r="B26">
        <v>2.6707320000000001</v>
      </c>
      <c r="C26">
        <v>1.9301410000000001</v>
      </c>
      <c r="D26">
        <v>1.9086460000000001</v>
      </c>
      <c r="E26">
        <v>1.574063</v>
      </c>
      <c r="H26">
        <v>2.0454919999999999</v>
      </c>
      <c r="L26">
        <v>2.9188299999999998</v>
      </c>
    </row>
    <row r="27" spans="1:12" x14ac:dyDescent="0.25">
      <c r="A27">
        <v>25</v>
      </c>
      <c r="B27">
        <v>2.655643</v>
      </c>
      <c r="C27">
        <v>2.0101309999999999</v>
      </c>
      <c r="D27">
        <v>1.9364140000000001</v>
      </c>
      <c r="E27">
        <v>1.6715500000000001</v>
      </c>
      <c r="H27">
        <v>2.0922710000000002</v>
      </c>
      <c r="L27">
        <v>3.0006840000000001</v>
      </c>
    </row>
    <row r="28" spans="1:12" s="6" customFormat="1" x14ac:dyDescent="0.25">
      <c r="A28">
        <v>26</v>
      </c>
      <c r="B28" s="6">
        <v>2.6534010000000001</v>
      </c>
      <c r="C28" s="6">
        <v>2.0855980000000001</v>
      </c>
      <c r="D28" s="6">
        <v>1.98485</v>
      </c>
      <c r="E28">
        <v>1.7876160000000001</v>
      </c>
      <c r="F28" s="6">
        <v>1.9231929999999999</v>
      </c>
      <c r="G28" s="6">
        <v>1.8922969999999999</v>
      </c>
      <c r="H28" s="6">
        <v>2.1650930000000002</v>
      </c>
      <c r="I28" s="6">
        <v>1.8414379999999999</v>
      </c>
      <c r="J28" s="6">
        <v>1.8717550000000001</v>
      </c>
      <c r="K28" s="6">
        <v>1.8247679999999999</v>
      </c>
      <c r="L28" s="6">
        <v>3.056565</v>
      </c>
    </row>
    <row r="29" spans="1:12" s="6" customFormat="1" x14ac:dyDescent="0.25">
      <c r="A29">
        <v>27</v>
      </c>
      <c r="B29" s="6">
        <v>2.8451330000000001</v>
      </c>
      <c r="C29" s="6">
        <v>2.063526</v>
      </c>
      <c r="D29" s="6">
        <v>2.0172240000000001</v>
      </c>
      <c r="E29">
        <v>1.7816879999999999</v>
      </c>
      <c r="F29" s="6">
        <v>1.955924</v>
      </c>
      <c r="G29" s="6">
        <v>1.946491</v>
      </c>
      <c r="H29" s="6">
        <v>2.1863239999999999</v>
      </c>
      <c r="I29" s="6">
        <v>1.8808389999999999</v>
      </c>
      <c r="J29" s="6">
        <v>1.8808389999999999</v>
      </c>
      <c r="K29" s="6">
        <v>1.8473120000000001</v>
      </c>
      <c r="L29" s="6">
        <v>3.1472280000000001</v>
      </c>
    </row>
    <row r="30" spans="1:12" s="6" customFormat="1" x14ac:dyDescent="0.25">
      <c r="A30">
        <v>28</v>
      </c>
      <c r="B30" s="6">
        <v>2.8558819999999998</v>
      </c>
      <c r="C30" s="6">
        <v>2.0729109999999999</v>
      </c>
      <c r="D30" s="6">
        <v>2.0423179999999999</v>
      </c>
      <c r="E30">
        <v>1.7665360000000001</v>
      </c>
      <c r="F30" s="6">
        <v>1.9370560000000001</v>
      </c>
      <c r="G30" s="6">
        <v>1.962825</v>
      </c>
      <c r="H30" s="6">
        <v>2.1624059999999998</v>
      </c>
      <c r="I30" s="6">
        <v>1.8635839999999999</v>
      </c>
      <c r="J30" s="6">
        <v>1.8635839999999999</v>
      </c>
      <c r="K30" s="6">
        <v>1.8307709999999999</v>
      </c>
      <c r="L30" s="6">
        <v>3.1577169999999999</v>
      </c>
    </row>
    <row r="31" spans="1:12" s="6" customFormat="1" x14ac:dyDescent="0.25">
      <c r="A31">
        <v>29</v>
      </c>
      <c r="B31" s="6">
        <v>2.8637190000000001</v>
      </c>
      <c r="C31" s="6">
        <v>2.1047030000000002</v>
      </c>
      <c r="D31" s="6">
        <v>2.0762330000000002</v>
      </c>
      <c r="E31">
        <v>1.793218</v>
      </c>
      <c r="F31" s="6">
        <v>2.0190130000000002</v>
      </c>
      <c r="G31" s="6">
        <v>2.0387040000000001</v>
      </c>
      <c r="H31" s="6">
        <v>2.192752</v>
      </c>
      <c r="I31" s="6">
        <v>1.8956440000000001</v>
      </c>
      <c r="J31" s="6">
        <v>1.95198</v>
      </c>
      <c r="K31" s="6">
        <v>1.987805</v>
      </c>
      <c r="L31" s="6">
        <v>3.207624</v>
      </c>
    </row>
    <row r="32" spans="1:12" s="6" customFormat="1" x14ac:dyDescent="0.25">
      <c r="A32">
        <v>30</v>
      </c>
      <c r="B32" s="6">
        <v>2.8668200000000001</v>
      </c>
      <c r="C32" s="6">
        <v>2.1172979999999999</v>
      </c>
      <c r="D32" s="6">
        <v>2.122528</v>
      </c>
      <c r="E32">
        <v>1.799531</v>
      </c>
      <c r="F32" s="6">
        <v>2.06656</v>
      </c>
      <c r="G32" s="6">
        <v>2.075088</v>
      </c>
      <c r="H32" s="6">
        <v>2.221984</v>
      </c>
      <c r="I32" s="6">
        <v>1.8970560000000001</v>
      </c>
      <c r="J32" s="6">
        <v>1.9688969999999999</v>
      </c>
      <c r="K32" s="6">
        <v>2.0160650000000002</v>
      </c>
      <c r="L32" s="6">
        <v>3.2260450000000001</v>
      </c>
    </row>
    <row r="33" spans="1:12" s="6" customFormat="1" x14ac:dyDescent="0.25">
      <c r="A33">
        <v>31</v>
      </c>
      <c r="B33" s="6">
        <v>2.8811239999999998</v>
      </c>
      <c r="C33" s="6">
        <v>2.1512540000000002</v>
      </c>
      <c r="D33" s="6">
        <v>2.152622</v>
      </c>
      <c r="E33">
        <v>1.8156000000000001</v>
      </c>
      <c r="F33" s="6">
        <v>2.1252089999999999</v>
      </c>
      <c r="G33" s="6">
        <v>2.1539820000000001</v>
      </c>
      <c r="H33" s="6">
        <v>2.240926</v>
      </c>
      <c r="I33" s="6">
        <v>1.904944</v>
      </c>
      <c r="J33" s="6">
        <v>1.9600759999999999</v>
      </c>
      <c r="K33" s="6">
        <v>2.0286919999999999</v>
      </c>
      <c r="L33" s="6">
        <v>3.2358959999999999</v>
      </c>
    </row>
    <row r="34" spans="1:12" s="6" customFormat="1" x14ac:dyDescent="0.25">
      <c r="A34">
        <v>32</v>
      </c>
      <c r="B34" s="6">
        <v>2.9074909999999998</v>
      </c>
      <c r="C34" s="6">
        <v>2.1496040000000001</v>
      </c>
      <c r="D34" s="6">
        <v>2.141397</v>
      </c>
      <c r="E34">
        <v>1.8418760000000001</v>
      </c>
      <c r="F34" s="6">
        <v>2.1388259999999999</v>
      </c>
      <c r="G34" s="6">
        <v>2.1645249999999998</v>
      </c>
      <c r="H34" s="6">
        <v>2.2309839999999999</v>
      </c>
      <c r="I34" s="6">
        <v>1.920269</v>
      </c>
      <c r="J34" s="6">
        <v>1.9453240000000001</v>
      </c>
      <c r="K34" s="6">
        <v>2.035018</v>
      </c>
      <c r="L34" s="6">
        <v>3.2421869999999999</v>
      </c>
    </row>
    <row r="35" spans="1:12" x14ac:dyDescent="0.25">
      <c r="A35">
        <v>33</v>
      </c>
      <c r="B35" s="12" t="s">
        <v>486</v>
      </c>
      <c r="C35" s="12"/>
      <c r="D35" s="12"/>
      <c r="E35" s="12"/>
      <c r="F35" s="12"/>
      <c r="G35" s="12"/>
      <c r="H35" s="12"/>
      <c r="I35" s="12"/>
      <c r="J35" s="12" t="s">
        <v>487</v>
      </c>
      <c r="K35" s="12"/>
      <c r="L35" s="12">
        <v>3.2453069999999999</v>
      </c>
    </row>
    <row r="36" spans="1:12" x14ac:dyDescent="0.25">
      <c r="A36">
        <v>34</v>
      </c>
      <c r="B36">
        <v>2.9453140000000002</v>
      </c>
      <c r="C36">
        <v>2.1392989999999998</v>
      </c>
      <c r="D36">
        <v>2.1351270000000002</v>
      </c>
      <c r="E36">
        <v>1.8709960000000001</v>
      </c>
      <c r="F36">
        <v>2.1433960000000001</v>
      </c>
      <c r="G36">
        <v>2.191764</v>
      </c>
      <c r="H36">
        <v>2.2419600000000002</v>
      </c>
      <c r="I36">
        <v>1.9433849999999999</v>
      </c>
      <c r="J36">
        <v>1.9482630000000001</v>
      </c>
      <c r="K36">
        <v>2.0366580000000001</v>
      </c>
      <c r="L36">
        <v>3.2477130000000001</v>
      </c>
    </row>
    <row r="37" spans="1:12" x14ac:dyDescent="0.25">
      <c r="A37">
        <v>35</v>
      </c>
      <c r="B37" t="s">
        <v>497</v>
      </c>
      <c r="J37" t="s">
        <v>498</v>
      </c>
      <c r="L37">
        <v>3.2501009999999999</v>
      </c>
    </row>
    <row r="38" spans="1:12" x14ac:dyDescent="0.25">
      <c r="A38" s="12">
        <v>36</v>
      </c>
      <c r="B38">
        <v>2.9859689999999999</v>
      </c>
      <c r="C38">
        <v>2.136558</v>
      </c>
      <c r="D38">
        <v>2.1373950000000002</v>
      </c>
      <c r="E38">
        <v>1.8688990000000001</v>
      </c>
      <c r="F38">
        <v>2.1382300000000001</v>
      </c>
      <c r="G38">
        <v>2.1826490000000001</v>
      </c>
      <c r="H38">
        <v>2.2288000000000001</v>
      </c>
      <c r="I38">
        <v>1.9476910000000001</v>
      </c>
      <c r="J38">
        <v>1.937476</v>
      </c>
      <c r="K38">
        <v>2.0282689999999999</v>
      </c>
      <c r="L38">
        <v>3.2431760000000001</v>
      </c>
    </row>
    <row r="39" spans="1:12" x14ac:dyDescent="0.25">
      <c r="A39">
        <v>37</v>
      </c>
      <c r="B39">
        <v>2.9829850000000002</v>
      </c>
      <c r="C39">
        <v>2.1334379999999999</v>
      </c>
      <c r="D39">
        <v>2.1295899999999999</v>
      </c>
      <c r="E39">
        <v>1.8807910000000001</v>
      </c>
      <c r="F39">
        <v>2.1409370000000001</v>
      </c>
      <c r="G39">
        <v>2.1750120000000002</v>
      </c>
      <c r="H39">
        <v>2.2189640000000002</v>
      </c>
      <c r="I39">
        <v>1.950224</v>
      </c>
      <c r="J39">
        <v>1.9315070000000001</v>
      </c>
      <c r="K39">
        <v>2.0172020000000002</v>
      </c>
      <c r="L39">
        <v>3.2288039999999998</v>
      </c>
    </row>
    <row r="40" spans="1:12" x14ac:dyDescent="0.25">
      <c r="A40">
        <v>38</v>
      </c>
      <c r="B40">
        <v>2.9847600000000001</v>
      </c>
      <c r="C40">
        <v>2.1305900000000002</v>
      </c>
      <c r="D40">
        <v>2.1192069999999998</v>
      </c>
      <c r="E40">
        <v>1.870914</v>
      </c>
      <c r="F40">
        <v>2.1312820000000001</v>
      </c>
      <c r="G40">
        <v>2.1651009999999999</v>
      </c>
      <c r="H40">
        <v>2.2054269999999998</v>
      </c>
      <c r="I40">
        <v>1.947835</v>
      </c>
      <c r="J40">
        <v>1.9288879999999999</v>
      </c>
      <c r="K40">
        <v>2.0075210000000001</v>
      </c>
      <c r="L40">
        <v>3.2132779999999999</v>
      </c>
    </row>
    <row r="41" spans="1:12" x14ac:dyDescent="0.25">
      <c r="A41">
        <v>39</v>
      </c>
      <c r="B41">
        <v>2.9719739999999999</v>
      </c>
      <c r="C41">
        <v>2.1234169999999999</v>
      </c>
      <c r="D41">
        <v>2.108088</v>
      </c>
      <c r="E41">
        <v>1.872398</v>
      </c>
      <c r="F41">
        <v>2.1162239999999999</v>
      </c>
      <c r="G41">
        <v>2.1527910000000001</v>
      </c>
      <c r="H41">
        <v>2.1943809999999999</v>
      </c>
      <c r="I41">
        <v>1.9415880000000001</v>
      </c>
      <c r="J41">
        <v>1.9321159999999999</v>
      </c>
      <c r="K41">
        <v>1.994324</v>
      </c>
      <c r="L41">
        <v>3.1910690000000002</v>
      </c>
    </row>
    <row r="42" spans="1:12" x14ac:dyDescent="0.25">
      <c r="A42">
        <v>40</v>
      </c>
      <c r="B42">
        <v>2.9651800000000001</v>
      </c>
      <c r="C42">
        <v>2.1115750000000002</v>
      </c>
      <c r="D42">
        <v>2.091723</v>
      </c>
      <c r="E42">
        <v>1.8645449999999999</v>
      </c>
      <c r="F42">
        <v>2.099634</v>
      </c>
      <c r="G42">
        <v>2.1346780000000001</v>
      </c>
      <c r="H42">
        <v>2.1841339999999998</v>
      </c>
      <c r="I42">
        <v>1.932175</v>
      </c>
      <c r="J42">
        <v>1.921608</v>
      </c>
      <c r="K42">
        <v>1.965932</v>
      </c>
      <c r="L42">
        <v>3.1698770000000001</v>
      </c>
    </row>
    <row r="43" spans="1:12" x14ac:dyDescent="0.25">
      <c r="A43">
        <v>41</v>
      </c>
      <c r="B43">
        <v>2.9309409999999998</v>
      </c>
      <c r="C43">
        <v>2.0933799999999998</v>
      </c>
      <c r="D43">
        <v>2.0738850000000002</v>
      </c>
      <c r="E43">
        <v>1.8507279999999999</v>
      </c>
      <c r="F43">
        <v>2.0816539999999999</v>
      </c>
      <c r="G43">
        <v>2.116066</v>
      </c>
      <c r="H43">
        <v>2.1646269999999999</v>
      </c>
      <c r="I43">
        <v>1.9171739999999999</v>
      </c>
      <c r="J43">
        <v>1.906793</v>
      </c>
      <c r="K43">
        <v>1.9503360000000001</v>
      </c>
      <c r="L43">
        <v>3.1465399999999999</v>
      </c>
    </row>
    <row r="44" spans="1:12" x14ac:dyDescent="0.25">
      <c r="A44">
        <v>42</v>
      </c>
      <c r="B44">
        <v>2.930666</v>
      </c>
      <c r="C44">
        <v>2.084972</v>
      </c>
      <c r="D44">
        <v>2.0636160000000001</v>
      </c>
      <c r="E44">
        <v>1.8651470000000001</v>
      </c>
      <c r="F44">
        <v>2.073985</v>
      </c>
      <c r="G44">
        <v>2.1083240000000001</v>
      </c>
      <c r="H44">
        <v>2.1606019999999999</v>
      </c>
      <c r="I44">
        <v>1.912331</v>
      </c>
      <c r="J44">
        <v>1.89541</v>
      </c>
      <c r="K44">
        <v>1.9399679999999999</v>
      </c>
      <c r="L44">
        <v>3.119996</v>
      </c>
    </row>
    <row r="45" spans="1:12" x14ac:dyDescent="0.25">
      <c r="A45">
        <v>43</v>
      </c>
      <c r="B45">
        <v>3.0148250000000001</v>
      </c>
      <c r="C45">
        <v>2.0731920000000001</v>
      </c>
      <c r="D45">
        <v>2.051015</v>
      </c>
      <c r="E45">
        <v>1.8616079999999999</v>
      </c>
      <c r="F45">
        <v>2.0569440000000001</v>
      </c>
      <c r="G45">
        <v>2.0906829999999998</v>
      </c>
      <c r="H45">
        <v>2.1469299999999998</v>
      </c>
      <c r="I45">
        <v>1.9033150000000001</v>
      </c>
      <c r="J45">
        <v>1.889945</v>
      </c>
      <c r="K45">
        <v>1.928666</v>
      </c>
      <c r="L45">
        <v>3.1504569999999998</v>
      </c>
    </row>
    <row r="46" spans="1:12" x14ac:dyDescent="0.25">
      <c r="A46">
        <v>44</v>
      </c>
      <c r="B46">
        <v>3.000305</v>
      </c>
      <c r="C46">
        <v>2.0636580000000002</v>
      </c>
      <c r="D46">
        <v>2.037534</v>
      </c>
      <c r="E46">
        <v>1.8591569999999999</v>
      </c>
      <c r="F46">
        <v>2.043275</v>
      </c>
      <c r="G46">
        <v>2.080244</v>
      </c>
      <c r="H46">
        <v>2.1328339999999999</v>
      </c>
      <c r="I46">
        <v>1.890673</v>
      </c>
      <c r="J46">
        <v>1.881632</v>
      </c>
      <c r="K46">
        <v>1.917637</v>
      </c>
      <c r="L46">
        <v>3.1290360000000002</v>
      </c>
    </row>
    <row r="47" spans="1:12" x14ac:dyDescent="0.25">
      <c r="A47">
        <v>45</v>
      </c>
      <c r="B47">
        <v>2.978586</v>
      </c>
      <c r="C47">
        <v>2.0502259999999999</v>
      </c>
      <c r="D47">
        <v>2.0260919999999998</v>
      </c>
      <c r="E47">
        <v>1.849078</v>
      </c>
      <c r="F47">
        <v>2.0310609999999998</v>
      </c>
      <c r="G47">
        <v>2.0662889999999998</v>
      </c>
      <c r="H47">
        <v>2.118036</v>
      </c>
      <c r="I47">
        <v>1.879623</v>
      </c>
      <c r="J47">
        <v>1.873402</v>
      </c>
      <c r="K47">
        <v>1.904747</v>
      </c>
      <c r="L47">
        <v>3.1025909999999999</v>
      </c>
    </row>
    <row r="48" spans="1:12" x14ac:dyDescent="0.25">
      <c r="A48">
        <v>46</v>
      </c>
      <c r="B48">
        <v>2.9549289999999999</v>
      </c>
      <c r="C48">
        <v>2.0380910000000001</v>
      </c>
      <c r="D48">
        <v>2.0116200000000002</v>
      </c>
      <c r="E48">
        <v>1.837836</v>
      </c>
      <c r="F48">
        <v>2.0170089999999998</v>
      </c>
      <c r="G48">
        <v>2.0535800000000002</v>
      </c>
      <c r="H48">
        <v>2.1032980000000001</v>
      </c>
      <c r="I48">
        <v>1.871219</v>
      </c>
      <c r="J48">
        <v>1.8615889999999999</v>
      </c>
      <c r="K48">
        <v>1.8911819999999999</v>
      </c>
      <c r="L48">
        <v>3.0746120000000001</v>
      </c>
    </row>
    <row r="49" spans="1:12" x14ac:dyDescent="0.25">
      <c r="A49">
        <v>47</v>
      </c>
      <c r="B49">
        <v>2.9323760000000001</v>
      </c>
      <c r="C49">
        <v>2.022993</v>
      </c>
      <c r="D49">
        <v>1.9980960000000001</v>
      </c>
      <c r="E49">
        <v>1.8282769999999999</v>
      </c>
      <c r="F49">
        <v>2.0023119999999999</v>
      </c>
      <c r="G49">
        <v>2.0381900000000002</v>
      </c>
      <c r="H49">
        <v>2.0889570000000002</v>
      </c>
      <c r="I49">
        <v>1.8617969999999999</v>
      </c>
      <c r="J49">
        <v>1.848894</v>
      </c>
      <c r="K49">
        <v>1.880066</v>
      </c>
      <c r="L49">
        <v>3.0473919999999999</v>
      </c>
    </row>
    <row r="50" spans="1:12" x14ac:dyDescent="0.25">
      <c r="A50">
        <v>48</v>
      </c>
      <c r="B50">
        <v>2.9096920000000002</v>
      </c>
      <c r="C50">
        <v>2.0078719999999999</v>
      </c>
      <c r="D50">
        <v>1.984424</v>
      </c>
      <c r="E50">
        <v>1.817612</v>
      </c>
      <c r="F50">
        <v>1.9875259999999999</v>
      </c>
      <c r="G50">
        <v>2.023244</v>
      </c>
      <c r="H50">
        <v>2.073404</v>
      </c>
      <c r="I50">
        <v>1.852571</v>
      </c>
      <c r="J50">
        <v>1.8365629999999999</v>
      </c>
      <c r="K50">
        <v>1.86724</v>
      </c>
      <c r="L50">
        <v>3.0203199999999999</v>
      </c>
    </row>
    <row r="51" spans="1:12" x14ac:dyDescent="0.25">
      <c r="A51">
        <v>49</v>
      </c>
      <c r="B51">
        <v>2.8876529999999998</v>
      </c>
      <c r="C51">
        <v>1.998515</v>
      </c>
      <c r="D51">
        <v>1.97011</v>
      </c>
      <c r="E51">
        <v>1.8098209999999999</v>
      </c>
      <c r="F51">
        <v>1.973163</v>
      </c>
      <c r="G51">
        <v>2.0083099999999998</v>
      </c>
      <c r="H51">
        <v>2.0582940000000001</v>
      </c>
      <c r="I51">
        <v>1.8424769999999999</v>
      </c>
      <c r="J51">
        <v>1.825755</v>
      </c>
      <c r="K51">
        <v>1.854778</v>
      </c>
      <c r="L51">
        <v>2.993541</v>
      </c>
    </row>
    <row r="52" spans="1:12" x14ac:dyDescent="0.25">
      <c r="A52">
        <v>50</v>
      </c>
      <c r="B52">
        <v>2.8613529999999998</v>
      </c>
      <c r="C52">
        <v>1.9850179999999999</v>
      </c>
      <c r="D52">
        <v>1.9561999999999999</v>
      </c>
      <c r="E52">
        <v>1.80091</v>
      </c>
      <c r="F52">
        <v>1.9592050000000001</v>
      </c>
      <c r="G52">
        <v>1.9937990000000001</v>
      </c>
      <c r="H52">
        <v>2.0445310000000001</v>
      </c>
      <c r="I52">
        <v>1.830552</v>
      </c>
      <c r="J52">
        <v>1.8140890000000001</v>
      </c>
      <c r="K52">
        <v>1.8436360000000001</v>
      </c>
      <c r="L52">
        <v>2.9637370000000001</v>
      </c>
    </row>
    <row r="53" spans="1:12" x14ac:dyDescent="0.25">
      <c r="A53">
        <v>51</v>
      </c>
      <c r="B53">
        <v>2.8344900000000002</v>
      </c>
      <c r="C53">
        <v>1.9714689999999999</v>
      </c>
      <c r="D53">
        <v>1.943174</v>
      </c>
      <c r="E53">
        <v>1.790986</v>
      </c>
      <c r="F53">
        <v>1.9456359999999999</v>
      </c>
      <c r="G53">
        <v>1.979692</v>
      </c>
      <c r="H53">
        <v>2.0317319999999999</v>
      </c>
      <c r="I53">
        <v>1.819984</v>
      </c>
      <c r="J53">
        <v>1.8049980000000001</v>
      </c>
      <c r="K53">
        <v>1.8318410000000001</v>
      </c>
      <c r="L53">
        <v>2.9350010000000002</v>
      </c>
    </row>
    <row r="54" spans="1:12" x14ac:dyDescent="0.25">
      <c r="A54">
        <v>52</v>
      </c>
      <c r="B54">
        <v>2.8070279999999999</v>
      </c>
      <c r="C54">
        <v>1.9578770000000001</v>
      </c>
      <c r="D54">
        <v>1.9300139999999999</v>
      </c>
      <c r="E54">
        <v>1.780124</v>
      </c>
      <c r="F54">
        <v>1.9324380000000001</v>
      </c>
      <c r="G54">
        <v>1.9659740000000001</v>
      </c>
      <c r="H54">
        <v>2.0172119999999998</v>
      </c>
      <c r="I54">
        <v>1.8086880000000001</v>
      </c>
      <c r="J54">
        <v>1.7939259999999999</v>
      </c>
      <c r="K54">
        <v>1.8203670000000001</v>
      </c>
      <c r="L54">
        <v>2.905853</v>
      </c>
    </row>
    <row r="55" spans="1:12" x14ac:dyDescent="0.25">
      <c r="A55">
        <v>53</v>
      </c>
      <c r="B55">
        <v>2.7839140000000002</v>
      </c>
      <c r="C55">
        <v>1.9458740000000001</v>
      </c>
      <c r="D55">
        <v>1.917691</v>
      </c>
      <c r="E55">
        <v>1.774214</v>
      </c>
      <c r="F55">
        <v>1.92242</v>
      </c>
      <c r="G55">
        <v>1.953017</v>
      </c>
      <c r="H55">
        <v>2.0048149999999998</v>
      </c>
      <c r="I55">
        <v>1.797695</v>
      </c>
      <c r="J55">
        <v>1.7831509999999999</v>
      </c>
      <c r="K55">
        <v>1.8092010000000001</v>
      </c>
      <c r="L55">
        <v>2.882374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M7" sqref="M7:O7"/>
    </sheetView>
  </sheetViews>
  <sheetFormatPr defaultRowHeight="14.4" x14ac:dyDescent="0.25"/>
  <cols>
    <col min="1" max="5" width="17.44140625" customWidth="1"/>
  </cols>
  <sheetData>
    <row r="1" spans="1:15" x14ac:dyDescent="0.25">
      <c r="G1" s="9"/>
      <c r="H1" s="10" t="s">
        <v>473</v>
      </c>
      <c r="I1" s="11"/>
      <c r="J1" s="9"/>
      <c r="K1" s="10" t="s">
        <v>474</v>
      </c>
      <c r="L1" s="11"/>
      <c r="M1" s="9"/>
      <c r="N1" s="10" t="s">
        <v>10</v>
      </c>
      <c r="O1" s="11"/>
    </row>
    <row r="2" spans="1:15" x14ac:dyDescent="0.25">
      <c r="A2" t="s">
        <v>472</v>
      </c>
      <c r="B2">
        <v>4109</v>
      </c>
      <c r="C2">
        <v>4283.9815660000004</v>
      </c>
      <c r="D2">
        <v>5141.9646380000004</v>
      </c>
      <c r="E2">
        <v>6114.6389820000004</v>
      </c>
      <c r="F2">
        <v>7195.3432670000002</v>
      </c>
      <c r="G2">
        <f>D2-(4284-4109)</f>
        <v>4966.9646380000004</v>
      </c>
      <c r="H2">
        <f>E2-(4284-4109)</f>
        <v>5939.6389820000004</v>
      </c>
      <c r="I2">
        <f>F2-(4284-4109)</f>
        <v>7020.3432670000002</v>
      </c>
    </row>
    <row r="3" spans="1:15" x14ac:dyDescent="0.25">
      <c r="B3">
        <v>4109</v>
      </c>
      <c r="C3">
        <v>3924.8144539999998</v>
      </c>
      <c r="D3">
        <v>4757.9020049999999</v>
      </c>
      <c r="E3">
        <v>5713.9281659999997</v>
      </c>
      <c r="F3">
        <v>6788.9239799999996</v>
      </c>
      <c r="J3">
        <f>D3-(3925-4109)</f>
        <v>4941.9020049999999</v>
      </c>
      <c r="K3">
        <f>E3-(3925-4109)</f>
        <v>5897.9281659999997</v>
      </c>
      <c r="L3">
        <f>F3-(3925-4109)</f>
        <v>6972.9239799999996</v>
      </c>
    </row>
    <row r="4" spans="1:15" x14ac:dyDescent="0.25">
      <c r="B4">
        <v>4109</v>
      </c>
      <c r="C4">
        <v>4598.7071999999998</v>
      </c>
      <c r="D4">
        <v>5468.2506100000001</v>
      </c>
      <c r="E4">
        <v>6443.5110400000003</v>
      </c>
      <c r="F4">
        <v>7396.5880200000001</v>
      </c>
      <c r="M4">
        <f>D4-(4599-4109)</f>
        <v>4978.2506100000001</v>
      </c>
      <c r="N4">
        <f>E4-(4599-4109)</f>
        <v>5953.5110400000003</v>
      </c>
      <c r="O4">
        <f>F4-(4599-4109)</f>
        <v>6906.5880200000001</v>
      </c>
    </row>
    <row r="5" spans="1:15" x14ac:dyDescent="0.25">
      <c r="A5" t="s">
        <v>475</v>
      </c>
      <c r="B5">
        <v>179</v>
      </c>
      <c r="C5">
        <v>200.46192540000001</v>
      </c>
      <c r="D5">
        <v>238.2007179</v>
      </c>
      <c r="E5">
        <v>281.82042530000001</v>
      </c>
      <c r="F5">
        <v>331.76009269999997</v>
      </c>
      <c r="G5">
        <f>D5-(200-179)</f>
        <v>217.2007179</v>
      </c>
      <c r="H5">
        <f>E5-(200-179)</f>
        <v>260.82042530000001</v>
      </c>
      <c r="I5">
        <f>F5-(200-179)</f>
        <v>310.76009269999997</v>
      </c>
    </row>
    <row r="6" spans="1:15" x14ac:dyDescent="0.25">
      <c r="B6">
        <v>179</v>
      </c>
      <c r="C6">
        <v>174.8347598</v>
      </c>
      <c r="D6">
        <v>206.715453</v>
      </c>
      <c r="E6">
        <v>243.55926769999999</v>
      </c>
      <c r="F6">
        <v>285.81390240000002</v>
      </c>
      <c r="J6">
        <f>D6-(175-179)</f>
        <v>210.715453</v>
      </c>
      <c r="K6">
        <f>E6-(175-179)</f>
        <v>247.55926769999999</v>
      </c>
      <c r="L6">
        <f>F6-(175-179)</f>
        <v>289.81390240000002</v>
      </c>
    </row>
    <row r="7" spans="1:15" x14ac:dyDescent="0.25">
      <c r="B7">
        <v>179</v>
      </c>
      <c r="C7">
        <v>190.58660699999999</v>
      </c>
      <c r="D7">
        <v>228.44400289999999</v>
      </c>
      <c r="E7">
        <v>272.57925999999998</v>
      </c>
      <c r="F7">
        <v>323.52041120000001</v>
      </c>
      <c r="M7">
        <f>D7-(190-179)</f>
        <v>217.44400289999999</v>
      </c>
      <c r="N7">
        <f>E7-(190-179)</f>
        <v>261.57925999999998</v>
      </c>
      <c r="O7">
        <f>F7-(190-179)</f>
        <v>312.52041120000001</v>
      </c>
    </row>
    <row r="8" spans="1:15" x14ac:dyDescent="0.25">
      <c r="A8" t="s">
        <v>476</v>
      </c>
      <c r="B8">
        <v>196</v>
      </c>
      <c r="C8">
        <v>206.09435310000001</v>
      </c>
      <c r="D8">
        <v>245.9765659</v>
      </c>
      <c r="E8">
        <v>292.5010297</v>
      </c>
      <c r="F8">
        <v>346.33754349999998</v>
      </c>
      <c r="G8">
        <f>D8-(206-196)</f>
        <v>235.9765659</v>
      </c>
      <c r="H8">
        <f>E8-(206-196)</f>
        <v>282.5010297</v>
      </c>
      <c r="I8">
        <f>F8-(206-196)</f>
        <v>336.33754349999998</v>
      </c>
    </row>
    <row r="9" spans="1:15" x14ac:dyDescent="0.25">
      <c r="B9">
        <v>196</v>
      </c>
      <c r="C9">
        <v>212.6899884</v>
      </c>
      <c r="D9">
        <v>251.68300300000001</v>
      </c>
      <c r="E9">
        <v>296.8075728</v>
      </c>
      <c r="F9">
        <v>344.72799989999999</v>
      </c>
      <c r="J9">
        <f>D9-(212-196)</f>
        <v>235.68300300000001</v>
      </c>
      <c r="K9">
        <f>E9-(212-196)</f>
        <v>280.8075728</v>
      </c>
      <c r="L9">
        <f>F9-(212-196)</f>
        <v>328.72799989999999</v>
      </c>
    </row>
    <row r="10" spans="1:15" x14ac:dyDescent="0.25">
      <c r="B10">
        <v>196</v>
      </c>
      <c r="C10">
        <v>195.71003089999999</v>
      </c>
      <c r="D10">
        <v>235.6266473</v>
      </c>
      <c r="E10">
        <v>282.59553970000002</v>
      </c>
      <c r="F10">
        <v>337.39614030000001</v>
      </c>
      <c r="M10">
        <f>D10-(196-196)</f>
        <v>235.6266473</v>
      </c>
      <c r="N10">
        <f>E10-(196-196)</f>
        <v>282.59553970000002</v>
      </c>
      <c r="O10">
        <f>F10-(196-196)</f>
        <v>337.39614030000001</v>
      </c>
    </row>
    <row r="23" spans="6:19" x14ac:dyDescent="0.25">
      <c r="F23">
        <v>0</v>
      </c>
      <c r="G23">
        <v>1.8390432999999999</v>
      </c>
      <c r="H23">
        <v>3.3844881</v>
      </c>
      <c r="I23">
        <v>4.6794374999999997</v>
      </c>
      <c r="J23">
        <v>5.7607198999999998</v>
      </c>
      <c r="K23">
        <v>6.6598002000000003</v>
      </c>
      <c r="N23">
        <v>0</v>
      </c>
      <c r="O23">
        <v>1.8390432999999999</v>
      </c>
      <c r="P23">
        <v>3.3844881</v>
      </c>
      <c r="Q23">
        <v>4.6794374999999997</v>
      </c>
      <c r="R23">
        <v>5.7607198999999998</v>
      </c>
      <c r="S23">
        <v>6.6598002000000003</v>
      </c>
    </row>
    <row r="25" spans="6:19" x14ac:dyDescent="0.25">
      <c r="F25">
        <v>7.4035593000000004</v>
      </c>
      <c r="G25">
        <v>8.0149606999999996</v>
      </c>
      <c r="H25">
        <v>8.5136199999999995</v>
      </c>
      <c r="I25">
        <v>8.9161160000000006</v>
      </c>
      <c r="J25">
        <v>9.2367758000000002</v>
      </c>
      <c r="K25">
        <v>9.4878505000000004</v>
      </c>
      <c r="N25">
        <v>7.4035593000000004</v>
      </c>
      <c r="O25">
        <v>8.0149606999999996</v>
      </c>
      <c r="P25">
        <v>8.5136199999999995</v>
      </c>
      <c r="Q25">
        <v>8.9161160000000006</v>
      </c>
      <c r="R25">
        <v>9.2367758000000002</v>
      </c>
      <c r="S25">
        <v>9.4878505000000004</v>
      </c>
    </row>
    <row r="27" spans="6:19" x14ac:dyDescent="0.25">
      <c r="F27">
        <v>9.6798003000000001</v>
      </c>
      <c r="G27">
        <v>9.8215558000000005</v>
      </c>
      <c r="H27">
        <v>9.9207412999999995</v>
      </c>
      <c r="I27">
        <v>10.3309084</v>
      </c>
      <c r="J27">
        <v>11.357279699999999</v>
      </c>
      <c r="K27">
        <v>12.968723499999999</v>
      </c>
      <c r="N27">
        <v>9.6798003000000001</v>
      </c>
      <c r="O27">
        <v>9.8215558000000005</v>
      </c>
      <c r="P27">
        <v>9.9207412999999995</v>
      </c>
      <c r="Q27">
        <v>10.3075384</v>
      </c>
      <c r="R27">
        <v>11.265864000000001</v>
      </c>
      <c r="S27">
        <v>12.762976699999999</v>
      </c>
    </row>
    <row r="29" spans="6:19" x14ac:dyDescent="0.25">
      <c r="F29">
        <v>15.1766872</v>
      </c>
      <c r="G29">
        <v>18.028781899999998</v>
      </c>
      <c r="H29">
        <v>21.605520899999998</v>
      </c>
      <c r="I29">
        <v>26.0193789</v>
      </c>
      <c r="J29">
        <v>31.4156215</v>
      </c>
      <c r="K29">
        <v>37.974482399999999</v>
      </c>
      <c r="N29">
        <v>14.803628700000001</v>
      </c>
      <c r="O29">
        <v>17.424112099999999</v>
      </c>
      <c r="P29">
        <v>20.6889878</v>
      </c>
      <c r="Q29">
        <v>24.689789000000001</v>
      </c>
      <c r="R29">
        <v>29.545233</v>
      </c>
      <c r="S29">
        <v>35.402591100000002</v>
      </c>
    </row>
    <row r="31" spans="6:19" x14ac:dyDescent="0.25">
      <c r="F31">
        <v>45.914331900000001</v>
      </c>
      <c r="G31">
        <v>55.4953948</v>
      </c>
      <c r="H31">
        <v>67.023624699999999</v>
      </c>
      <c r="I31">
        <v>80.854167700000005</v>
      </c>
      <c r="J31">
        <v>97.393647200000004</v>
      </c>
      <c r="K31">
        <v>117.1000951</v>
      </c>
      <c r="N31">
        <v>42.439913799999999</v>
      </c>
      <c r="O31">
        <v>50.868832599999998</v>
      </c>
      <c r="P31">
        <v>60.9376368</v>
      </c>
      <c r="Q31">
        <v>72.934200399999995</v>
      </c>
      <c r="R31">
        <v>87.188323800000006</v>
      </c>
      <c r="S31">
        <v>104.0727967</v>
      </c>
    </row>
    <row r="33" spans="5:19" x14ac:dyDescent="0.25">
      <c r="F33">
        <v>140.4794804</v>
      </c>
      <c r="G33">
        <v>168.07718009999999</v>
      </c>
      <c r="H33">
        <v>200.46192540000001</v>
      </c>
      <c r="I33">
        <v>238.2007179</v>
      </c>
      <c r="J33">
        <v>281.82042530000001</v>
      </c>
      <c r="K33">
        <v>331.76009269999997</v>
      </c>
      <c r="N33">
        <v>124.0021914</v>
      </c>
      <c r="O33">
        <v>147.4289934</v>
      </c>
      <c r="P33">
        <v>174.8347598</v>
      </c>
      <c r="Q33">
        <v>206.715453</v>
      </c>
      <c r="R33">
        <v>243.55926769999999</v>
      </c>
      <c r="S33">
        <v>285.81390240000002</v>
      </c>
    </row>
    <row r="35" spans="5:19" x14ac:dyDescent="0.25">
      <c r="F35">
        <v>385.59414040000001</v>
      </c>
      <c r="G35">
        <v>441.09475479999998</v>
      </c>
      <c r="H35">
        <v>498.66864659999999</v>
      </c>
      <c r="I35">
        <v>558.44367829999999</v>
      </c>
      <c r="J35">
        <v>620.29764869999997</v>
      </c>
      <c r="K35">
        <v>683.88348640000004</v>
      </c>
      <c r="N35">
        <v>330.32253209999999</v>
      </c>
      <c r="O35">
        <v>374.20363429999998</v>
      </c>
      <c r="P35">
        <v>418.07327859999998</v>
      </c>
      <c r="Q35">
        <v>462.34174669999999</v>
      </c>
      <c r="R35">
        <v>507.24789729999998</v>
      </c>
      <c r="S35">
        <v>552.88549079999996</v>
      </c>
    </row>
    <row r="37" spans="5:19" x14ac:dyDescent="0.25">
      <c r="E37">
        <v>820.29847389999998</v>
      </c>
      <c r="F37">
        <v>899.46722139999997</v>
      </c>
      <c r="G37">
        <v>979.86187940000002</v>
      </c>
      <c r="H37">
        <v>1060.4408860000001</v>
      </c>
      <c r="I37">
        <v>1140.0432963000001</v>
      </c>
      <c r="J37">
        <v>1217.4416346</v>
      </c>
    </row>
    <row r="40" spans="5:19" x14ac:dyDescent="0.25">
      <c r="E40">
        <v>0</v>
      </c>
      <c r="F40">
        <v>1.8390432999999999</v>
      </c>
      <c r="G40">
        <v>3.3844881</v>
      </c>
      <c r="H40">
        <v>4.6794374999999997</v>
      </c>
      <c r="I40">
        <v>5.7607198999999998</v>
      </c>
      <c r="J40">
        <v>6.6598002000000003</v>
      </c>
    </row>
    <row r="42" spans="5:19" x14ac:dyDescent="0.25">
      <c r="F42">
        <v>7.4035593000000004</v>
      </c>
      <c r="G42">
        <v>8.0149606999999996</v>
      </c>
      <c r="H42">
        <v>8.5136199999999995</v>
      </c>
      <c r="I42">
        <v>8.9161160000000006</v>
      </c>
      <c r="J42">
        <v>9.2367758000000002</v>
      </c>
      <c r="K42">
        <v>9.4878505000000004</v>
      </c>
    </row>
    <row r="44" spans="5:19" x14ac:dyDescent="0.25">
      <c r="F44">
        <v>9.6798003000000001</v>
      </c>
      <c r="G44">
        <v>9.8215558000000005</v>
      </c>
      <c r="H44">
        <v>9.9207412999999995</v>
      </c>
      <c r="I44">
        <v>10.354301899999999</v>
      </c>
      <c r="J44">
        <v>11.448967700000001</v>
      </c>
      <c r="K44">
        <v>13.1757875</v>
      </c>
    </row>
    <row r="46" spans="5:19" x14ac:dyDescent="0.25">
      <c r="F46">
        <v>15.553846200000001</v>
      </c>
      <c r="G46">
        <v>18.643424499999998</v>
      </c>
      <c r="H46">
        <v>22.542844899999999</v>
      </c>
      <c r="I46">
        <v>27.388021899999998</v>
      </c>
      <c r="J46">
        <v>33.354087200000002</v>
      </c>
      <c r="K46">
        <v>40.658546600000001</v>
      </c>
    </row>
    <row r="48" spans="5:19" x14ac:dyDescent="0.25">
      <c r="F48">
        <v>49.565490400000002</v>
      </c>
      <c r="G48">
        <v>60.390370599999997</v>
      </c>
      <c r="H48">
        <v>73.504713800000005</v>
      </c>
      <c r="I48">
        <v>89.339918999999995</v>
      </c>
      <c r="J48">
        <v>108.3889691</v>
      </c>
      <c r="K48">
        <v>131.20418699999999</v>
      </c>
    </row>
    <row r="50" spans="5:11" x14ac:dyDescent="0.25">
      <c r="F50">
        <v>158.38992440000001</v>
      </c>
      <c r="G50">
        <v>190.58660699999999</v>
      </c>
      <c r="H50">
        <v>228.44400289999999</v>
      </c>
      <c r="I50">
        <v>272.57925999999998</v>
      </c>
      <c r="J50">
        <v>323.52041120000001</v>
      </c>
      <c r="K50">
        <v>381.64468060000002</v>
      </c>
    </row>
    <row r="52" spans="5:11" x14ac:dyDescent="0.25">
      <c r="F52">
        <v>448.80774810000003</v>
      </c>
      <c r="G52">
        <v>526.14581480000004</v>
      </c>
      <c r="H52">
        <v>612.47592689999999</v>
      </c>
      <c r="I52">
        <v>706.09677169999998</v>
      </c>
      <c r="J52">
        <v>804.74661140000001</v>
      </c>
      <c r="K52">
        <v>905.67647829999999</v>
      </c>
    </row>
    <row r="54" spans="5:11" x14ac:dyDescent="0.25">
      <c r="E54">
        <v>1140.9415200999999</v>
      </c>
      <c r="F54">
        <v>1266.5133181000001</v>
      </c>
      <c r="G54">
        <v>1386.8755751000001</v>
      </c>
      <c r="H54">
        <v>1498.4776835</v>
      </c>
      <c r="I54">
        <v>1598.3708059999999</v>
      </c>
      <c r="J54">
        <v>1684.3929135000001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sqref="A1:L18"/>
    </sheetView>
  </sheetViews>
  <sheetFormatPr defaultRowHeight="14.4" x14ac:dyDescent="0.25"/>
  <sheetData>
    <row r="1" spans="1:17" x14ac:dyDescent="0.25">
      <c r="A1" t="s">
        <v>491</v>
      </c>
      <c r="B1" s="7" t="s">
        <v>19</v>
      </c>
      <c r="C1" t="s">
        <v>455</v>
      </c>
      <c r="D1" t="s">
        <v>457</v>
      </c>
      <c r="E1" t="s">
        <v>481</v>
      </c>
      <c r="F1" t="s">
        <v>465</v>
      </c>
      <c r="G1" t="s">
        <v>466</v>
      </c>
      <c r="H1" t="s">
        <v>447</v>
      </c>
      <c r="I1" t="s">
        <v>467</v>
      </c>
      <c r="J1" t="s">
        <v>468</v>
      </c>
      <c r="K1" t="s">
        <v>469</v>
      </c>
      <c r="L1" t="s">
        <v>494</v>
      </c>
    </row>
    <row r="2" spans="1:17" x14ac:dyDescent="0.25">
      <c r="A2" t="s">
        <v>489</v>
      </c>
      <c r="B2">
        <v>6257</v>
      </c>
      <c r="C2">
        <v>221</v>
      </c>
      <c r="D2">
        <v>220</v>
      </c>
      <c r="E2">
        <v>62</v>
      </c>
      <c r="F2">
        <v>218</v>
      </c>
      <c r="G2">
        <v>262</v>
      </c>
      <c r="H2">
        <v>358</v>
      </c>
      <c r="I2">
        <v>79</v>
      </c>
      <c r="L2">
        <v>20596.899000000001</v>
      </c>
      <c r="M2">
        <v>17119</v>
      </c>
      <c r="N2">
        <v>17241.951000000001</v>
      </c>
      <c r="O2">
        <v>20474.899000000001</v>
      </c>
      <c r="P2">
        <v>23881.181</v>
      </c>
      <c r="Q2">
        <v>27411.511999999999</v>
      </c>
    </row>
    <row r="3" spans="1:17" x14ac:dyDescent="0.25">
      <c r="A3" t="s">
        <v>488</v>
      </c>
      <c r="B3">
        <v>7464</v>
      </c>
      <c r="C3">
        <v>253</v>
      </c>
      <c r="D3">
        <v>251</v>
      </c>
      <c r="E3">
        <v>69</v>
      </c>
      <c r="F3">
        <v>249</v>
      </c>
      <c r="G3">
        <v>301</v>
      </c>
      <c r="H3">
        <v>427</v>
      </c>
      <c r="I3">
        <v>86</v>
      </c>
      <c r="L3">
        <v>24003.181</v>
      </c>
      <c r="O3">
        <f>O2+(17241-17119)</f>
        <v>20596.899000000001</v>
      </c>
      <c r="P3">
        <f>P2+(17241-17119)</f>
        <v>24003.181</v>
      </c>
      <c r="Q3">
        <f>Q2+(17241-17119)</f>
        <v>27533.511999999999</v>
      </c>
    </row>
    <row r="4" spans="1:17" x14ac:dyDescent="0.25">
      <c r="A4" t="s">
        <v>490</v>
      </c>
      <c r="B4">
        <v>8688</v>
      </c>
      <c r="C4">
        <v>288</v>
      </c>
      <c r="D4">
        <v>282</v>
      </c>
      <c r="E4">
        <v>77</v>
      </c>
      <c r="F4">
        <v>282</v>
      </c>
      <c r="G4">
        <v>344</v>
      </c>
      <c r="H4">
        <v>507</v>
      </c>
      <c r="I4">
        <v>93</v>
      </c>
      <c r="L4">
        <v>27533.511999999999</v>
      </c>
    </row>
    <row r="8" spans="1:17" x14ac:dyDescent="0.25">
      <c r="A8" t="s">
        <v>492</v>
      </c>
      <c r="B8" s="12">
        <v>5142</v>
      </c>
      <c r="C8" s="12">
        <v>191</v>
      </c>
      <c r="D8" s="12">
        <v>193</v>
      </c>
      <c r="E8" s="12">
        <v>48</v>
      </c>
      <c r="F8" s="12">
        <v>189</v>
      </c>
      <c r="G8" s="12">
        <v>226</v>
      </c>
      <c r="H8" s="12">
        <v>300</v>
      </c>
      <c r="I8" s="12">
        <v>72</v>
      </c>
      <c r="L8">
        <v>17119</v>
      </c>
    </row>
    <row r="9" spans="1:17" x14ac:dyDescent="0.25">
      <c r="A9" t="s">
        <v>489</v>
      </c>
      <c r="B9">
        <f>B2-(B2-B8)*0.15</f>
        <v>6089.75</v>
      </c>
      <c r="C9">
        <f t="shared" ref="C9:I9" si="0">C2-(C2-C8)*0.15</f>
        <v>216.5</v>
      </c>
      <c r="D9">
        <f t="shared" si="0"/>
        <v>215.95</v>
      </c>
      <c r="E9">
        <f t="shared" si="0"/>
        <v>59.9</v>
      </c>
      <c r="F9">
        <f t="shared" si="0"/>
        <v>213.65</v>
      </c>
      <c r="G9">
        <f t="shared" si="0"/>
        <v>256.60000000000002</v>
      </c>
      <c r="H9">
        <f t="shared" si="0"/>
        <v>349.3</v>
      </c>
      <c r="I9">
        <f t="shared" si="0"/>
        <v>77.95</v>
      </c>
      <c r="L9">
        <f>L2-(L2-L8)*0.15</f>
        <v>20075.21415</v>
      </c>
    </row>
    <row r="10" spans="1:17" x14ac:dyDescent="0.25">
      <c r="A10" t="s">
        <v>488</v>
      </c>
      <c r="B10">
        <f>B3-(B3-B9)*0.15</f>
        <v>7257.8625000000002</v>
      </c>
      <c r="C10">
        <f t="shared" ref="C10:I11" si="1">C3-(C3-C9)*0.15</f>
        <v>247.52500000000001</v>
      </c>
      <c r="D10">
        <f t="shared" si="1"/>
        <v>245.74250000000001</v>
      </c>
      <c r="E10">
        <f t="shared" si="1"/>
        <v>67.635000000000005</v>
      </c>
      <c r="F10">
        <f t="shared" si="1"/>
        <v>243.69749999999999</v>
      </c>
      <c r="G10">
        <f t="shared" si="1"/>
        <v>294.34000000000003</v>
      </c>
      <c r="H10">
        <f t="shared" si="1"/>
        <v>415.34500000000003</v>
      </c>
      <c r="I10">
        <f t="shared" si="1"/>
        <v>84.792500000000004</v>
      </c>
      <c r="L10">
        <f>L3-(L3-L9)*0.15</f>
        <v>23413.985972499999</v>
      </c>
    </row>
    <row r="11" spans="1:17" x14ac:dyDescent="0.25">
      <c r="A11" t="s">
        <v>490</v>
      </c>
      <c r="B11">
        <f>B4-(B4-B10)*0.15</f>
        <v>8473.4793750000008</v>
      </c>
      <c r="C11">
        <f t="shared" si="1"/>
        <v>281.92874999999998</v>
      </c>
      <c r="D11">
        <f t="shared" si="1"/>
        <v>276.561375</v>
      </c>
      <c r="E11">
        <f t="shared" si="1"/>
        <v>75.595250000000007</v>
      </c>
      <c r="F11">
        <f t="shared" si="1"/>
        <v>276.25462499999998</v>
      </c>
      <c r="G11">
        <f t="shared" si="1"/>
        <v>336.55099999999999</v>
      </c>
      <c r="H11">
        <f t="shared" si="1"/>
        <v>493.25175000000002</v>
      </c>
      <c r="I11">
        <f t="shared" si="1"/>
        <v>91.768874999999994</v>
      </c>
      <c r="L11">
        <f>L4-(L4-L10)*0.15</f>
        <v>26915.583095874998</v>
      </c>
    </row>
    <row r="15" spans="1:17" x14ac:dyDescent="0.25">
      <c r="A15" t="s">
        <v>493</v>
      </c>
      <c r="B15" s="12">
        <v>5142</v>
      </c>
      <c r="C15" s="12">
        <v>191</v>
      </c>
      <c r="D15" s="12">
        <v>193</v>
      </c>
      <c r="E15" s="12">
        <v>48</v>
      </c>
      <c r="F15" s="12">
        <v>189</v>
      </c>
      <c r="G15" s="12">
        <v>226</v>
      </c>
      <c r="H15" s="12">
        <v>300</v>
      </c>
      <c r="I15" s="12">
        <v>72</v>
      </c>
      <c r="L15">
        <v>17119</v>
      </c>
    </row>
    <row r="16" spans="1:17" x14ac:dyDescent="0.25">
      <c r="A16" t="s">
        <v>489</v>
      </c>
      <c r="B16">
        <f>B2+(B2-B8)*0.15</f>
        <v>6424.25</v>
      </c>
      <c r="C16">
        <f t="shared" ref="C16:I16" si="2">C2+(C2-C8)*0.15</f>
        <v>225.5</v>
      </c>
      <c r="D16">
        <f t="shared" si="2"/>
        <v>224.05</v>
      </c>
      <c r="E16">
        <f t="shared" si="2"/>
        <v>64.099999999999994</v>
      </c>
      <c r="F16">
        <f t="shared" si="2"/>
        <v>222.35</v>
      </c>
      <c r="G16">
        <f t="shared" si="2"/>
        <v>267.39999999999998</v>
      </c>
      <c r="H16">
        <f t="shared" si="2"/>
        <v>366.7</v>
      </c>
      <c r="I16">
        <f t="shared" si="2"/>
        <v>80.05</v>
      </c>
      <c r="L16">
        <f>L2+(L2-L8)*0.15</f>
        <v>21118.583850000003</v>
      </c>
    </row>
    <row r="17" spans="1:12" x14ac:dyDescent="0.25">
      <c r="A17" t="s">
        <v>488</v>
      </c>
      <c r="B17">
        <f t="shared" ref="B17:I17" si="3">B3+(B3-B9)*0.15</f>
        <v>7670.1374999999998</v>
      </c>
      <c r="C17">
        <f t="shared" si="3"/>
        <v>258.47500000000002</v>
      </c>
      <c r="D17">
        <f t="shared" si="3"/>
        <v>256.25749999999999</v>
      </c>
      <c r="E17">
        <f t="shared" si="3"/>
        <v>70.364999999999995</v>
      </c>
      <c r="F17">
        <f t="shared" si="3"/>
        <v>254.30250000000001</v>
      </c>
      <c r="G17">
        <f t="shared" si="3"/>
        <v>307.65999999999997</v>
      </c>
      <c r="H17">
        <f t="shared" si="3"/>
        <v>438.65499999999997</v>
      </c>
      <c r="I17">
        <f t="shared" si="3"/>
        <v>87.207499999999996</v>
      </c>
      <c r="L17">
        <f>L3+(L3-L9)*0.15</f>
        <v>24592.376027500002</v>
      </c>
    </row>
    <row r="18" spans="1:12" x14ac:dyDescent="0.25">
      <c r="A18" t="s">
        <v>490</v>
      </c>
      <c r="B18">
        <f t="shared" ref="B18:I18" si="4">B4+(B4-B10)*0.15</f>
        <v>8902.5206249999992</v>
      </c>
      <c r="C18">
        <f t="shared" si="4"/>
        <v>294.07125000000002</v>
      </c>
      <c r="D18">
        <f t="shared" si="4"/>
        <v>287.438625</v>
      </c>
      <c r="E18">
        <f t="shared" si="4"/>
        <v>78.404749999999993</v>
      </c>
      <c r="F18">
        <f t="shared" si="4"/>
        <v>287.74537500000002</v>
      </c>
      <c r="G18">
        <f t="shared" si="4"/>
        <v>351.44900000000001</v>
      </c>
      <c r="H18">
        <f t="shared" si="4"/>
        <v>520.74824999999998</v>
      </c>
      <c r="I18">
        <f t="shared" si="4"/>
        <v>94.231125000000006</v>
      </c>
      <c r="L18">
        <f>L4+(L4-L10)*0.15</f>
        <v>28151.440904125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L31"/>
    </sheetView>
  </sheetViews>
  <sheetFormatPr defaultRowHeight="14.4" x14ac:dyDescent="0.25"/>
  <sheetData>
    <row r="1" spans="1:15" x14ac:dyDescent="0.25">
      <c r="A1" t="s">
        <v>474</v>
      </c>
      <c r="B1" s="7" t="s">
        <v>19</v>
      </c>
      <c r="C1" t="s">
        <v>455</v>
      </c>
      <c r="D1" t="s">
        <v>457</v>
      </c>
      <c r="E1" t="s">
        <v>481</v>
      </c>
      <c r="F1" t="s">
        <v>465</v>
      </c>
      <c r="G1" t="s">
        <v>466</v>
      </c>
      <c r="H1" t="s">
        <v>447</v>
      </c>
      <c r="I1" t="s">
        <v>467</v>
      </c>
      <c r="J1" t="s">
        <v>468</v>
      </c>
      <c r="K1" t="s">
        <v>469</v>
      </c>
      <c r="L1" t="s">
        <v>471</v>
      </c>
    </row>
    <row r="2" spans="1:15" x14ac:dyDescent="0.25">
      <c r="A2" t="s">
        <v>499</v>
      </c>
      <c r="B2">
        <v>9810.1839999999993</v>
      </c>
      <c r="C2">
        <v>247.92429999999999</v>
      </c>
      <c r="D2">
        <v>257.02949999999998</v>
      </c>
      <c r="E2">
        <v>75.052700000000002</v>
      </c>
      <c r="F2">
        <v>257.71519999999998</v>
      </c>
      <c r="G2">
        <v>319.64780000000002</v>
      </c>
      <c r="H2">
        <v>413.51089999999999</v>
      </c>
      <c r="L2">
        <v>28106.9</v>
      </c>
    </row>
    <row r="3" spans="1:15" x14ac:dyDescent="0.25">
      <c r="A3" t="s">
        <v>500</v>
      </c>
      <c r="B3">
        <v>11315.535</v>
      </c>
      <c r="C3">
        <v>267.03500000000003</v>
      </c>
      <c r="D3">
        <v>281.32569999999998</v>
      </c>
      <c r="E3">
        <v>82.581509999999994</v>
      </c>
      <c r="F3">
        <v>278.46559999999999</v>
      </c>
      <c r="G3">
        <v>349.47620000000001</v>
      </c>
      <c r="H3">
        <v>460.48050000000001</v>
      </c>
      <c r="L3">
        <v>31960.28</v>
      </c>
    </row>
    <row r="4" spans="1:15" x14ac:dyDescent="0.25">
      <c r="A4" t="s">
        <v>501</v>
      </c>
      <c r="B4">
        <v>12860.791999999999</v>
      </c>
      <c r="C4">
        <v>285.8723</v>
      </c>
      <c r="D4">
        <v>305.55169999999998</v>
      </c>
      <c r="E4">
        <v>89.976349999999996</v>
      </c>
      <c r="F4">
        <v>299.02</v>
      </c>
      <c r="G4">
        <v>378.5804</v>
      </c>
      <c r="H4">
        <v>507.70940000000002</v>
      </c>
      <c r="L4">
        <v>35773.94</v>
      </c>
    </row>
    <row r="5" spans="1:15" x14ac:dyDescent="0.25">
      <c r="B5">
        <v>14434.549000000001</v>
      </c>
      <c r="C5">
        <v>304.46899999999999</v>
      </c>
      <c r="D5">
        <v>329.78789999999998</v>
      </c>
      <c r="E5">
        <v>97.15804</v>
      </c>
      <c r="F5">
        <v>319.41629999999998</v>
      </c>
      <c r="G5">
        <v>407.06029999999998</v>
      </c>
      <c r="H5">
        <v>555.45169999999996</v>
      </c>
      <c r="L5">
        <v>39471.25</v>
      </c>
    </row>
    <row r="6" spans="1:15" x14ac:dyDescent="0.25">
      <c r="B6">
        <v>16021.838</v>
      </c>
      <c r="C6">
        <v>322.84350000000001</v>
      </c>
      <c r="D6">
        <v>354.09019999999998</v>
      </c>
      <c r="E6">
        <v>104.0585</v>
      </c>
      <c r="F6">
        <v>339.67660000000001</v>
      </c>
      <c r="G6">
        <v>434.98469999999998</v>
      </c>
      <c r="H6">
        <v>603.90589999999997</v>
      </c>
      <c r="L6">
        <v>42994.04</v>
      </c>
    </row>
    <row r="7" spans="1:15" x14ac:dyDescent="0.25">
      <c r="B7">
        <v>17605.830999999998</v>
      </c>
      <c r="C7">
        <v>341.00330000000002</v>
      </c>
      <c r="D7">
        <v>378.49400000000003</v>
      </c>
      <c r="E7">
        <v>110.62470999999999</v>
      </c>
      <c r="F7">
        <v>359.8098</v>
      </c>
      <c r="G7">
        <v>462.39760000000001</v>
      </c>
      <c r="H7">
        <v>653.22410000000002</v>
      </c>
      <c r="L7">
        <v>46303.87</v>
      </c>
    </row>
    <row r="8" spans="1:15" x14ac:dyDescent="0.25">
      <c r="B8">
        <v>19169.402999999998</v>
      </c>
      <c r="C8">
        <v>358.94749999999999</v>
      </c>
      <c r="D8">
        <v>403.01830000000001</v>
      </c>
      <c r="E8">
        <v>116.8194</v>
      </c>
      <c r="F8">
        <v>379.81490000000002</v>
      </c>
      <c r="G8">
        <v>489.32440000000003</v>
      </c>
      <c r="H8">
        <v>703.52030000000002</v>
      </c>
      <c r="L8">
        <v>49380.15</v>
      </c>
    </row>
    <row r="13" spans="1:15" x14ac:dyDescent="0.25">
      <c r="A13" t="s">
        <v>492</v>
      </c>
      <c r="B13" s="12">
        <v>8351</v>
      </c>
      <c r="C13" s="12">
        <v>228</v>
      </c>
      <c r="D13" s="12">
        <v>233</v>
      </c>
      <c r="E13" s="12">
        <v>67</v>
      </c>
      <c r="F13" s="12">
        <v>237</v>
      </c>
      <c r="G13" s="12">
        <v>289</v>
      </c>
      <c r="H13" s="12">
        <v>366</v>
      </c>
      <c r="I13" s="12"/>
      <c r="L13">
        <v>24303</v>
      </c>
    </row>
    <row r="14" spans="1:15" x14ac:dyDescent="0.25">
      <c r="A14" t="s">
        <v>499</v>
      </c>
      <c r="B14">
        <f t="shared" ref="B14:H14" si="0">B2-(B2-B13)*0.15</f>
        <v>9591.3063999999995</v>
      </c>
      <c r="C14">
        <f t="shared" si="0"/>
        <v>244.935655</v>
      </c>
      <c r="D14">
        <f t="shared" si="0"/>
        <v>253.42507499999999</v>
      </c>
      <c r="E14">
        <f t="shared" si="0"/>
        <v>73.844795000000005</v>
      </c>
      <c r="F14">
        <f t="shared" si="0"/>
        <v>254.60791999999998</v>
      </c>
      <c r="G14">
        <f t="shared" si="0"/>
        <v>315.05063000000001</v>
      </c>
      <c r="H14">
        <f t="shared" si="0"/>
        <v>406.38426499999997</v>
      </c>
      <c r="L14">
        <f>L2-(L2-L13)*0.15</f>
        <v>27536.315000000002</v>
      </c>
      <c r="O14">
        <v>319.64780000000002</v>
      </c>
    </row>
    <row r="15" spans="1:15" x14ac:dyDescent="0.25">
      <c r="A15" t="s">
        <v>500</v>
      </c>
      <c r="B15">
        <f t="shared" ref="B15:H20" si="1">B3-(B3-B14)*0.15</f>
        <v>11056.90071</v>
      </c>
      <c r="C15">
        <f t="shared" si="1"/>
        <v>263.72009825000004</v>
      </c>
      <c r="D15">
        <f t="shared" si="1"/>
        <v>277.14060624999996</v>
      </c>
      <c r="E15">
        <f t="shared" si="1"/>
        <v>81.271002749999994</v>
      </c>
      <c r="F15">
        <f t="shared" si="1"/>
        <v>274.88694800000002</v>
      </c>
      <c r="G15">
        <f t="shared" si="1"/>
        <v>344.3123645</v>
      </c>
      <c r="H15">
        <f t="shared" si="1"/>
        <v>452.36606475000002</v>
      </c>
      <c r="L15">
        <f t="shared" ref="L15:L20" si="2">L3-(L3-L14)*0.15</f>
        <v>31296.685249999999</v>
      </c>
      <c r="O15">
        <v>349.47620000000001</v>
      </c>
    </row>
    <row r="16" spans="1:15" x14ac:dyDescent="0.25">
      <c r="A16" t="s">
        <v>501</v>
      </c>
      <c r="B16">
        <f t="shared" si="1"/>
        <v>12590.208306499999</v>
      </c>
      <c r="C16">
        <f t="shared" si="1"/>
        <v>282.54946973749998</v>
      </c>
      <c r="D16">
        <f t="shared" si="1"/>
        <v>301.29003593749997</v>
      </c>
      <c r="E16">
        <f t="shared" si="1"/>
        <v>88.670547912499998</v>
      </c>
      <c r="F16">
        <f t="shared" si="1"/>
        <v>295.40004219999997</v>
      </c>
      <c r="G16">
        <f t="shared" si="1"/>
        <v>373.44019467499999</v>
      </c>
      <c r="H16">
        <f t="shared" si="1"/>
        <v>499.40789971250001</v>
      </c>
      <c r="L16">
        <f t="shared" si="2"/>
        <v>35102.351787500003</v>
      </c>
      <c r="O16">
        <v>378.5804</v>
      </c>
    </row>
    <row r="17" spans="1:15" x14ac:dyDescent="0.25">
      <c r="B17">
        <f t="shared" si="1"/>
        <v>14157.897895975</v>
      </c>
      <c r="C17">
        <f t="shared" si="1"/>
        <v>301.18107046062499</v>
      </c>
      <c r="D17">
        <f t="shared" si="1"/>
        <v>325.51322039062495</v>
      </c>
      <c r="E17">
        <f t="shared" si="1"/>
        <v>95.884916186875003</v>
      </c>
      <c r="F17">
        <f t="shared" si="1"/>
        <v>315.81386132999995</v>
      </c>
      <c r="G17">
        <f t="shared" si="1"/>
        <v>402.01728420124999</v>
      </c>
      <c r="H17">
        <f t="shared" si="1"/>
        <v>547.04512995687492</v>
      </c>
      <c r="L17">
        <f t="shared" si="2"/>
        <v>38815.915268124998</v>
      </c>
      <c r="O17">
        <v>407.06029999999998</v>
      </c>
    </row>
    <row r="18" spans="1:15" x14ac:dyDescent="0.25">
      <c r="B18">
        <f t="shared" si="1"/>
        <v>15742.24698439625</v>
      </c>
      <c r="C18">
        <f t="shared" si="1"/>
        <v>319.59413556909374</v>
      </c>
      <c r="D18">
        <f t="shared" si="1"/>
        <v>349.80365305859374</v>
      </c>
      <c r="E18">
        <f t="shared" si="1"/>
        <v>102.83246242803125</v>
      </c>
      <c r="F18">
        <f t="shared" si="1"/>
        <v>336.09718919950001</v>
      </c>
      <c r="G18">
        <f t="shared" si="1"/>
        <v>430.0395876301875</v>
      </c>
      <c r="H18">
        <f t="shared" si="1"/>
        <v>595.3767844935312</v>
      </c>
      <c r="L18">
        <f t="shared" si="2"/>
        <v>42367.321290218752</v>
      </c>
      <c r="O18">
        <v>434.98469999999998</v>
      </c>
    </row>
    <row r="19" spans="1:15" x14ac:dyDescent="0.25">
      <c r="B19">
        <f t="shared" si="1"/>
        <v>17326.293397659436</v>
      </c>
      <c r="C19">
        <f t="shared" si="1"/>
        <v>337.79192533536406</v>
      </c>
      <c r="D19">
        <f t="shared" si="1"/>
        <v>374.19044795878909</v>
      </c>
      <c r="E19">
        <f t="shared" si="1"/>
        <v>109.45587286420468</v>
      </c>
      <c r="F19">
        <f t="shared" si="1"/>
        <v>356.25290837992497</v>
      </c>
      <c r="G19">
        <f t="shared" si="1"/>
        <v>457.54389814452816</v>
      </c>
      <c r="H19">
        <f t="shared" si="1"/>
        <v>644.54700267402973</v>
      </c>
      <c r="L19">
        <f t="shared" si="2"/>
        <v>45713.387693532815</v>
      </c>
      <c r="O19">
        <v>462.39760000000001</v>
      </c>
    </row>
    <row r="20" spans="1:15" x14ac:dyDescent="0.25">
      <c r="B20">
        <f>B8-(B8-B19)*0.15</f>
        <v>18892.936559648915</v>
      </c>
      <c r="C20">
        <f t="shared" si="1"/>
        <v>355.77416380030462</v>
      </c>
      <c r="D20">
        <f t="shared" si="1"/>
        <v>398.69412219381837</v>
      </c>
      <c r="E20">
        <f t="shared" si="1"/>
        <v>115.71487092963071</v>
      </c>
      <c r="F20">
        <f t="shared" si="1"/>
        <v>376.28060125698875</v>
      </c>
      <c r="G20">
        <f t="shared" si="1"/>
        <v>484.55732472167927</v>
      </c>
      <c r="H20">
        <f t="shared" si="1"/>
        <v>694.67430540110445</v>
      </c>
      <c r="L20">
        <f t="shared" si="2"/>
        <v>48830.135654029924</v>
      </c>
      <c r="O20">
        <v>489.32440000000003</v>
      </c>
    </row>
    <row r="24" spans="1:15" x14ac:dyDescent="0.25">
      <c r="A24" t="s">
        <v>493</v>
      </c>
      <c r="B24" s="12">
        <v>8351</v>
      </c>
      <c r="C24" s="12">
        <v>228</v>
      </c>
      <c r="D24" s="12">
        <v>233</v>
      </c>
      <c r="E24" s="12">
        <v>67</v>
      </c>
      <c r="F24" s="12">
        <v>237</v>
      </c>
      <c r="G24" s="12">
        <v>289</v>
      </c>
      <c r="H24" s="12">
        <v>366</v>
      </c>
      <c r="I24" s="12"/>
      <c r="L24">
        <v>24303</v>
      </c>
    </row>
    <row r="25" spans="1:15" x14ac:dyDescent="0.25">
      <c r="A25" t="s">
        <v>499</v>
      </c>
      <c r="B25">
        <f t="shared" ref="B25:H25" si="3">B2+(B2-B13)*0.15</f>
        <v>10029.061599999999</v>
      </c>
      <c r="C25">
        <f t="shared" si="3"/>
        <v>250.91294499999998</v>
      </c>
      <c r="D25">
        <f t="shared" si="3"/>
        <v>260.63392499999998</v>
      </c>
      <c r="E25">
        <f t="shared" si="3"/>
        <v>76.260604999999998</v>
      </c>
      <c r="F25">
        <f t="shared" si="3"/>
        <v>260.82247999999998</v>
      </c>
      <c r="G25">
        <f t="shared" si="3"/>
        <v>324.24497000000002</v>
      </c>
      <c r="H25">
        <f t="shared" si="3"/>
        <v>420.63753500000001</v>
      </c>
      <c r="L25">
        <f>L2+(L2-L13)*0.15</f>
        <v>28677.485000000001</v>
      </c>
    </row>
    <row r="26" spans="1:15" x14ac:dyDescent="0.25">
      <c r="A26" t="s">
        <v>500</v>
      </c>
      <c r="B26">
        <f t="shared" ref="B26:C31" si="4">B3+(B3-B14)*0.15</f>
        <v>11574.16929</v>
      </c>
      <c r="C26">
        <f t="shared" si="4"/>
        <v>270.34990175000001</v>
      </c>
      <c r="D26">
        <f t="shared" ref="D26:H31" si="5">D3+(D3-D14)*0.15</f>
        <v>285.51079375</v>
      </c>
      <c r="E26">
        <f t="shared" si="5"/>
        <v>83.892017249999995</v>
      </c>
      <c r="F26">
        <f t="shared" si="5"/>
        <v>282.04425199999997</v>
      </c>
      <c r="G26">
        <f t="shared" si="5"/>
        <v>354.64003550000001</v>
      </c>
      <c r="H26">
        <f t="shared" si="5"/>
        <v>468.59493524999999</v>
      </c>
      <c r="L26">
        <f t="shared" ref="L26:L31" si="6">L3+(L3-L14)*0.15</f>
        <v>32623.874749999999</v>
      </c>
    </row>
    <row r="27" spans="1:15" x14ac:dyDescent="0.25">
      <c r="A27" t="s">
        <v>501</v>
      </c>
      <c r="B27">
        <f t="shared" si="4"/>
        <v>13131.3756935</v>
      </c>
      <c r="C27">
        <f t="shared" si="4"/>
        <v>289.19513026250002</v>
      </c>
      <c r="D27">
        <f t="shared" si="5"/>
        <v>309.8133640625</v>
      </c>
      <c r="E27">
        <f t="shared" si="5"/>
        <v>91.282152087499995</v>
      </c>
      <c r="F27">
        <f t="shared" si="5"/>
        <v>302.63995779999999</v>
      </c>
      <c r="G27">
        <f t="shared" si="5"/>
        <v>383.72060532500001</v>
      </c>
      <c r="H27">
        <f t="shared" si="5"/>
        <v>516.01090028750002</v>
      </c>
      <c r="L27">
        <f t="shared" si="6"/>
        <v>36445.528212500001</v>
      </c>
    </row>
    <row r="28" spans="1:15" x14ac:dyDescent="0.25">
      <c r="B28">
        <f t="shared" si="4"/>
        <v>14711.200104025002</v>
      </c>
      <c r="C28">
        <f t="shared" si="4"/>
        <v>307.75692953937499</v>
      </c>
      <c r="D28">
        <f t="shared" si="5"/>
        <v>334.06257960937501</v>
      </c>
      <c r="E28">
        <f t="shared" si="5"/>
        <v>98.431163813124996</v>
      </c>
      <c r="F28">
        <f t="shared" si="5"/>
        <v>323.01873867</v>
      </c>
      <c r="G28">
        <f t="shared" si="5"/>
        <v>412.10331579874997</v>
      </c>
      <c r="H28">
        <f t="shared" si="5"/>
        <v>563.858270043125</v>
      </c>
      <c r="L28">
        <f t="shared" si="6"/>
        <v>40126.584731875002</v>
      </c>
    </row>
    <row r="29" spans="1:15" x14ac:dyDescent="0.25">
      <c r="B29">
        <f t="shared" si="4"/>
        <v>16301.42901560375</v>
      </c>
      <c r="C29">
        <f t="shared" si="4"/>
        <v>326.09286443090627</v>
      </c>
      <c r="D29">
        <f t="shared" si="5"/>
        <v>358.37674694140622</v>
      </c>
      <c r="E29">
        <f t="shared" si="5"/>
        <v>105.28453757196874</v>
      </c>
      <c r="F29">
        <f t="shared" si="5"/>
        <v>343.25601080050001</v>
      </c>
      <c r="G29">
        <f t="shared" si="5"/>
        <v>439.92981236981245</v>
      </c>
      <c r="H29">
        <f t="shared" si="5"/>
        <v>612.43501550646874</v>
      </c>
      <c r="L29">
        <f t="shared" si="6"/>
        <v>43620.75870978125</v>
      </c>
    </row>
    <row r="30" spans="1:15" x14ac:dyDescent="0.25">
      <c r="B30">
        <f t="shared" si="4"/>
        <v>17885.368602340561</v>
      </c>
      <c r="C30">
        <f t="shared" si="4"/>
        <v>344.21467466463599</v>
      </c>
      <c r="D30">
        <f t="shared" si="5"/>
        <v>382.79755204121096</v>
      </c>
      <c r="E30">
        <f t="shared" si="5"/>
        <v>111.79354713579531</v>
      </c>
      <c r="F30">
        <f t="shared" si="5"/>
        <v>363.36669162007502</v>
      </c>
      <c r="G30">
        <f t="shared" si="5"/>
        <v>467.25130185547187</v>
      </c>
      <c r="H30">
        <f t="shared" si="5"/>
        <v>661.90119732597032</v>
      </c>
      <c r="L30">
        <f t="shared" si="6"/>
        <v>46894.35230646719</v>
      </c>
    </row>
    <row r="31" spans="1:15" x14ac:dyDescent="0.25">
      <c r="B31">
        <f t="shared" si="4"/>
        <v>19445.869440351082</v>
      </c>
      <c r="C31">
        <f t="shared" si="4"/>
        <v>362.12083619969536</v>
      </c>
      <c r="D31">
        <f t="shared" si="5"/>
        <v>407.34247780618165</v>
      </c>
      <c r="E31">
        <f t="shared" si="5"/>
        <v>117.9239290703693</v>
      </c>
      <c r="F31">
        <f t="shared" si="5"/>
        <v>383.3491987430113</v>
      </c>
      <c r="G31">
        <f t="shared" si="5"/>
        <v>494.09147527832079</v>
      </c>
      <c r="H31">
        <f t="shared" si="5"/>
        <v>712.36629459889559</v>
      </c>
      <c r="L31">
        <f t="shared" si="6"/>
        <v>49930.164345970079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省数据</vt:lpstr>
      <vt:lpstr>重点市</vt:lpstr>
      <vt:lpstr>Ro-1</vt:lpstr>
      <vt:lpstr>Ro-2</vt:lpstr>
      <vt:lpstr>Future</vt:lpstr>
      <vt:lpstr>Steady</vt:lpstr>
      <vt:lpstr>Seady-2.5</vt:lpstr>
      <vt:lpstr>steady-2.7</vt:lpstr>
      <vt:lpstr>steady-2.10</vt:lpstr>
      <vt:lpstr>steady-2.12</vt:lpstr>
      <vt:lpstr>steady-2.13</vt:lpstr>
      <vt:lpstr>steady-2.17</vt:lpstr>
    </vt:vector>
  </TitlesOfParts>
  <Company>whu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2020-02-01T08:47:21Z</dcterms:created>
  <dcterms:modified xsi:type="dcterms:W3CDTF">2020-02-23T06:10:23Z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ddd69043-0b9d-49f6-be15-78f26b0bc478</vt:lpwstr>
  </property>
</Properties>
</file>