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project\sirese\backup\"/>
    </mc:Choice>
  </mc:AlternateContent>
  <xr:revisionPtr revIDLastSave="0" documentId="13_ncr:1_{BCF33CF3-6838-4D9B-A9FA-3C9042BEF2DD}" xr6:coauthVersionLast="36" xr6:coauthVersionMax="36" xr10:uidLastSave="{00000000-0000-0000-0000-000000000000}"/>
  <bookViews>
    <workbookView xWindow="0" yWindow="1080" windowWidth="20400" windowHeight="6630" tabRatio="722" activeTab="2" xr2:uid="{6BC38F82-6D39-4D00-8FDE-EAC3C81FC307}"/>
  </bookViews>
  <sheets>
    <sheet name="Data" sheetId="1" r:id="rId1"/>
    <sheet name="pemisahan data" sheetId="2" r:id="rId2"/>
    <sheet name="Data diperbaiki" sheetId="5" r:id="rId3"/>
    <sheet name="konversi" sheetId="4" r:id="rId4"/>
    <sheet name="bobot" sheetId="7" r:id="rId5"/>
    <sheet name="Data terkonversi" sheetId="6" r:id="rId6"/>
    <sheet name="Normalisasi Data" sheetId="8" r:id="rId7"/>
    <sheet name="Hasil Akhir" sheetId="9" r:id="rId8"/>
    <sheet name="Peringkat" sheetId="10" r:id="rId9"/>
  </sheets>
  <externalReferences>
    <externalReference r:id="rId10"/>
    <externalReference r:id="rId11"/>
  </externalReferences>
  <definedNames>
    <definedName name="ExternalData_1" localSheetId="1" hidden="1">'pemisahan data'!$A$4:$AD$151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0" l="1"/>
  <c r="B103" i="10" l="1"/>
  <c r="B104" i="10"/>
  <c r="B105" i="10"/>
  <c r="B106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4" i="9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86" i="8"/>
  <c r="B87" i="8"/>
  <c r="B88" i="8"/>
  <c r="B89" i="8"/>
  <c r="B90" i="8"/>
  <c r="B91" i="8"/>
  <c r="B77" i="8"/>
  <c r="B78" i="8"/>
  <c r="B79" i="8"/>
  <c r="B80" i="8"/>
  <c r="B81" i="8"/>
  <c r="B82" i="8"/>
  <c r="B83" i="8"/>
  <c r="B84" i="8"/>
  <c r="B85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" i="8"/>
  <c r="B8" i="8"/>
  <c r="B9" i="8"/>
  <c r="B10" i="8"/>
  <c r="B11" i="8"/>
  <c r="B12" i="8"/>
  <c r="B6" i="8"/>
  <c r="D13" i="7" l="1"/>
  <c r="E6" i="7" s="1"/>
  <c r="H4" i="9" l="1"/>
  <c r="H6" i="9"/>
  <c r="H8" i="9"/>
  <c r="H10" i="9"/>
  <c r="H12" i="9"/>
  <c r="H14" i="9"/>
  <c r="H16" i="9"/>
  <c r="H18" i="9"/>
  <c r="H20" i="9"/>
  <c r="H22" i="9"/>
  <c r="H24" i="9"/>
  <c r="H26" i="9"/>
  <c r="H28" i="9"/>
  <c r="H30" i="9"/>
  <c r="H32" i="9"/>
  <c r="H34" i="9"/>
  <c r="H36" i="9"/>
  <c r="H38" i="9"/>
  <c r="H40" i="9"/>
  <c r="H42" i="9"/>
  <c r="H44" i="9"/>
  <c r="H46" i="9"/>
  <c r="H48" i="9"/>
  <c r="H50" i="9"/>
  <c r="H52" i="9"/>
  <c r="H54" i="9"/>
  <c r="H56" i="9"/>
  <c r="H58" i="9"/>
  <c r="H60" i="9"/>
  <c r="H62" i="9"/>
  <c r="H64" i="9"/>
  <c r="H66" i="9"/>
  <c r="H68" i="9"/>
  <c r="H70" i="9"/>
  <c r="H72" i="9"/>
  <c r="H74" i="9"/>
  <c r="H76" i="9"/>
  <c r="H78" i="9"/>
  <c r="H80" i="9"/>
  <c r="H82" i="9"/>
  <c r="H84" i="9"/>
  <c r="H86" i="9"/>
  <c r="H88" i="9"/>
  <c r="H90" i="9"/>
  <c r="H92" i="9"/>
  <c r="H94" i="9"/>
  <c r="H96" i="9"/>
  <c r="H98" i="9"/>
  <c r="H100" i="9"/>
  <c r="H102" i="9"/>
  <c r="H104" i="9"/>
  <c r="H106" i="9"/>
  <c r="G5" i="9"/>
  <c r="G7" i="9"/>
  <c r="G9" i="9"/>
  <c r="G11" i="9"/>
  <c r="G13" i="9"/>
  <c r="G15" i="9"/>
  <c r="G17" i="9"/>
  <c r="G19" i="9"/>
  <c r="G21" i="9"/>
  <c r="G23" i="9"/>
  <c r="G25" i="9"/>
  <c r="G27" i="9"/>
  <c r="G29" i="9"/>
  <c r="G31" i="9"/>
  <c r="G33" i="9"/>
  <c r="G35" i="9"/>
  <c r="G37" i="9"/>
  <c r="G39" i="9"/>
  <c r="G41" i="9"/>
  <c r="G43" i="9"/>
  <c r="G45" i="9"/>
  <c r="G47" i="9"/>
  <c r="G49" i="9"/>
  <c r="G51" i="9"/>
  <c r="G53" i="9"/>
  <c r="G55" i="9"/>
  <c r="G57" i="9"/>
  <c r="G59" i="9"/>
  <c r="G61" i="9"/>
  <c r="G63" i="9"/>
  <c r="G65" i="9"/>
  <c r="G67" i="9"/>
  <c r="G69" i="9"/>
  <c r="G71" i="9"/>
  <c r="G73" i="9"/>
  <c r="G75" i="9"/>
  <c r="G77" i="9"/>
  <c r="G79" i="9"/>
  <c r="G81" i="9"/>
  <c r="G83" i="9"/>
  <c r="G85" i="9"/>
  <c r="G87" i="9"/>
  <c r="G89" i="9"/>
  <c r="G91" i="9"/>
  <c r="G93" i="9"/>
  <c r="G95" i="9"/>
  <c r="G97" i="9"/>
  <c r="G99" i="9"/>
  <c r="G101" i="9"/>
  <c r="G103" i="9"/>
  <c r="G105" i="9"/>
  <c r="F4" i="9"/>
  <c r="F6" i="9"/>
  <c r="F8" i="9"/>
  <c r="F10" i="9"/>
  <c r="F12" i="9"/>
  <c r="F14" i="9"/>
  <c r="F16" i="9"/>
  <c r="F18" i="9"/>
  <c r="F20" i="9"/>
  <c r="F22" i="9"/>
  <c r="F24" i="9"/>
  <c r="F26" i="9"/>
  <c r="F28" i="9"/>
  <c r="F30" i="9"/>
  <c r="F32" i="9"/>
  <c r="F34" i="9"/>
  <c r="F36" i="9"/>
  <c r="F38" i="9"/>
  <c r="F40" i="9"/>
  <c r="F42" i="9"/>
  <c r="F44" i="9"/>
  <c r="F46" i="9"/>
  <c r="F48" i="9"/>
  <c r="F50" i="9"/>
  <c r="F52" i="9"/>
  <c r="F54" i="9"/>
  <c r="F56" i="9"/>
  <c r="F58" i="9"/>
  <c r="F60" i="9"/>
  <c r="F62" i="9"/>
  <c r="F64" i="9"/>
  <c r="F66" i="9"/>
  <c r="F68" i="9"/>
  <c r="F70" i="9"/>
  <c r="F72" i="9"/>
  <c r="F74" i="9"/>
  <c r="F76" i="9"/>
  <c r="F78" i="9"/>
  <c r="F80" i="9"/>
  <c r="F82" i="9"/>
  <c r="F84" i="9"/>
  <c r="F86" i="9"/>
  <c r="F88" i="9"/>
  <c r="F90" i="9"/>
  <c r="F92" i="9"/>
  <c r="F94" i="9"/>
  <c r="F96" i="9"/>
  <c r="F98" i="9"/>
  <c r="F100" i="9"/>
  <c r="F102" i="9"/>
  <c r="F104" i="9"/>
  <c r="F106" i="9"/>
  <c r="H5" i="9"/>
  <c r="H7" i="9"/>
  <c r="H9" i="9"/>
  <c r="H11" i="9"/>
  <c r="H13" i="9"/>
  <c r="H15" i="9"/>
  <c r="H17" i="9"/>
  <c r="H19" i="9"/>
  <c r="H21" i="9"/>
  <c r="H23" i="9"/>
  <c r="H25" i="9"/>
  <c r="H27" i="9"/>
  <c r="H29" i="9"/>
  <c r="H31" i="9"/>
  <c r="H33" i="9"/>
  <c r="H35" i="9"/>
  <c r="H37" i="9"/>
  <c r="H39" i="9"/>
  <c r="H41" i="9"/>
  <c r="H43" i="9"/>
  <c r="H45" i="9"/>
  <c r="H47" i="9"/>
  <c r="H49" i="9"/>
  <c r="H51" i="9"/>
  <c r="H53" i="9"/>
  <c r="H55" i="9"/>
  <c r="H57" i="9"/>
  <c r="H59" i="9"/>
  <c r="H61" i="9"/>
  <c r="H63" i="9"/>
  <c r="H65" i="9"/>
  <c r="H67" i="9"/>
  <c r="H69" i="9"/>
  <c r="H71" i="9"/>
  <c r="H73" i="9"/>
  <c r="H75" i="9"/>
  <c r="H77" i="9"/>
  <c r="H79" i="9"/>
  <c r="H81" i="9"/>
  <c r="H83" i="9"/>
  <c r="H85" i="9"/>
  <c r="H87" i="9"/>
  <c r="H89" i="9"/>
  <c r="H91" i="9"/>
  <c r="H93" i="9"/>
  <c r="H95" i="9"/>
  <c r="H97" i="9"/>
  <c r="H99" i="9"/>
  <c r="H101" i="9"/>
  <c r="H103" i="9"/>
  <c r="H105" i="9"/>
  <c r="G4" i="9"/>
  <c r="G6" i="9"/>
  <c r="G8" i="9"/>
  <c r="G10" i="9"/>
  <c r="G12" i="9"/>
  <c r="G14" i="9"/>
  <c r="G16" i="9"/>
  <c r="G18" i="9"/>
  <c r="G20" i="9"/>
  <c r="G22" i="9"/>
  <c r="G24" i="9"/>
  <c r="G26" i="9"/>
  <c r="G28" i="9"/>
  <c r="G30" i="9"/>
  <c r="G32" i="9"/>
  <c r="G34" i="9"/>
  <c r="G36" i="9"/>
  <c r="G38" i="9"/>
  <c r="G40" i="9"/>
  <c r="G42" i="9"/>
  <c r="G44" i="9"/>
  <c r="G46" i="9"/>
  <c r="G48" i="9"/>
  <c r="G50" i="9"/>
  <c r="G52" i="9"/>
  <c r="G54" i="9"/>
  <c r="G56" i="9"/>
  <c r="G58" i="9"/>
  <c r="G60" i="9"/>
  <c r="G62" i="9"/>
  <c r="G64" i="9"/>
  <c r="G66" i="9"/>
  <c r="G68" i="9"/>
  <c r="G70" i="9"/>
  <c r="G72" i="9"/>
  <c r="G74" i="9"/>
  <c r="G76" i="9"/>
  <c r="G78" i="9"/>
  <c r="G80" i="9"/>
  <c r="G82" i="9"/>
  <c r="G84" i="9"/>
  <c r="G86" i="9"/>
  <c r="G88" i="9"/>
  <c r="G90" i="9"/>
  <c r="G92" i="9"/>
  <c r="G94" i="9"/>
  <c r="G96" i="9"/>
  <c r="G98" i="9"/>
  <c r="G100" i="9"/>
  <c r="G102" i="9"/>
  <c r="G104" i="9"/>
  <c r="G106" i="9"/>
  <c r="F5" i="9"/>
  <c r="F7" i="9"/>
  <c r="F9" i="9"/>
  <c r="F11" i="9"/>
  <c r="F13" i="9"/>
  <c r="F15" i="9"/>
  <c r="F17" i="9"/>
  <c r="F19" i="9"/>
  <c r="F21" i="9"/>
  <c r="F23" i="9"/>
  <c r="F25" i="9"/>
  <c r="F27" i="9"/>
  <c r="F29" i="9"/>
  <c r="F31" i="9"/>
  <c r="F33" i="9"/>
  <c r="F35" i="9"/>
  <c r="F37" i="9"/>
  <c r="F39" i="9"/>
  <c r="F41" i="9"/>
  <c r="F43" i="9"/>
  <c r="F45" i="9"/>
  <c r="F47" i="9"/>
  <c r="F49" i="9"/>
  <c r="F51" i="9"/>
  <c r="F53" i="9"/>
  <c r="F55" i="9"/>
  <c r="F57" i="9"/>
  <c r="F59" i="9"/>
  <c r="F61" i="9"/>
  <c r="F63" i="9"/>
  <c r="F65" i="9"/>
  <c r="F67" i="9"/>
  <c r="F69" i="9"/>
  <c r="F71" i="9"/>
  <c r="F73" i="9"/>
  <c r="F75" i="9"/>
  <c r="F77" i="9"/>
  <c r="F79" i="9"/>
  <c r="F81" i="9"/>
  <c r="F83" i="9"/>
  <c r="F85" i="9"/>
  <c r="F87" i="9"/>
  <c r="F89" i="9"/>
  <c r="F91" i="9"/>
  <c r="F93" i="9"/>
  <c r="F95" i="9"/>
  <c r="F97" i="9"/>
  <c r="F99" i="9"/>
  <c r="F101" i="9"/>
  <c r="F103" i="9"/>
  <c r="F105" i="9"/>
  <c r="E11" i="7"/>
  <c r="E9" i="7"/>
  <c r="E7" i="7"/>
  <c r="E5" i="7"/>
  <c r="E12" i="7"/>
  <c r="E10" i="7"/>
  <c r="E8" i="7"/>
  <c r="F6" i="7"/>
  <c r="D105" i="10" l="1"/>
  <c r="D101" i="10"/>
  <c r="D97" i="10"/>
  <c r="D93" i="10"/>
  <c r="D89" i="10"/>
  <c r="D85" i="10"/>
  <c r="D81" i="10"/>
  <c r="D77" i="10"/>
  <c r="D73" i="10"/>
  <c r="D69" i="10"/>
  <c r="D65" i="10"/>
  <c r="D61" i="10"/>
  <c r="D57" i="10"/>
  <c r="D53" i="10"/>
  <c r="D49" i="10"/>
  <c r="D45" i="10"/>
  <c r="D41" i="10"/>
  <c r="D37" i="10"/>
  <c r="D33" i="10"/>
  <c r="D29" i="10"/>
  <c r="D25" i="10"/>
  <c r="D21" i="10"/>
  <c r="D17" i="10"/>
  <c r="D13" i="10"/>
  <c r="D9" i="10"/>
  <c r="D5" i="10"/>
  <c r="D106" i="10"/>
  <c r="D102" i="10"/>
  <c r="D98" i="10"/>
  <c r="D94" i="10"/>
  <c r="D90" i="10"/>
  <c r="D86" i="10"/>
  <c r="D82" i="10"/>
  <c r="D78" i="10"/>
  <c r="D74" i="10"/>
  <c r="D70" i="10"/>
  <c r="D66" i="10"/>
  <c r="D62" i="10"/>
  <c r="D58" i="10"/>
  <c r="D54" i="10"/>
  <c r="D50" i="10"/>
  <c r="D46" i="10"/>
  <c r="D42" i="10"/>
  <c r="D38" i="10"/>
  <c r="D34" i="10"/>
  <c r="D30" i="10"/>
  <c r="D26" i="10"/>
  <c r="D22" i="10"/>
  <c r="D18" i="10"/>
  <c r="D14" i="10"/>
  <c r="D10" i="10"/>
  <c r="D6" i="10"/>
  <c r="F10" i="7"/>
  <c r="R4" i="9"/>
  <c r="R6" i="9"/>
  <c r="R8" i="9"/>
  <c r="R10" i="9"/>
  <c r="R12" i="9"/>
  <c r="R14" i="9"/>
  <c r="R16" i="9"/>
  <c r="R18" i="9"/>
  <c r="R20" i="9"/>
  <c r="R22" i="9"/>
  <c r="R24" i="9"/>
  <c r="R26" i="9"/>
  <c r="R28" i="9"/>
  <c r="R30" i="9"/>
  <c r="R32" i="9"/>
  <c r="R34" i="9"/>
  <c r="R36" i="9"/>
  <c r="R38" i="9"/>
  <c r="R40" i="9"/>
  <c r="R42" i="9"/>
  <c r="R44" i="9"/>
  <c r="R46" i="9"/>
  <c r="R48" i="9"/>
  <c r="R50" i="9"/>
  <c r="R52" i="9"/>
  <c r="R54" i="9"/>
  <c r="R56" i="9"/>
  <c r="R58" i="9"/>
  <c r="R60" i="9"/>
  <c r="R62" i="9"/>
  <c r="R64" i="9"/>
  <c r="R66" i="9"/>
  <c r="R68" i="9"/>
  <c r="R70" i="9"/>
  <c r="R72" i="9"/>
  <c r="R74" i="9"/>
  <c r="R76" i="9"/>
  <c r="R78" i="9"/>
  <c r="R80" i="9"/>
  <c r="R82" i="9"/>
  <c r="R84" i="9"/>
  <c r="R86" i="9"/>
  <c r="R88" i="9"/>
  <c r="R90" i="9"/>
  <c r="R92" i="9"/>
  <c r="R94" i="9"/>
  <c r="R96" i="9"/>
  <c r="R98" i="9"/>
  <c r="R100" i="9"/>
  <c r="R102" i="9"/>
  <c r="R104" i="9"/>
  <c r="R106" i="9"/>
  <c r="Q5" i="9"/>
  <c r="Q7" i="9"/>
  <c r="Q9" i="9"/>
  <c r="Q11" i="9"/>
  <c r="Q13" i="9"/>
  <c r="Q15" i="9"/>
  <c r="Q17" i="9"/>
  <c r="Q19" i="9"/>
  <c r="Q21" i="9"/>
  <c r="Q23" i="9"/>
  <c r="Q25" i="9"/>
  <c r="Q27" i="9"/>
  <c r="Q29" i="9"/>
  <c r="Q31" i="9"/>
  <c r="Q33" i="9"/>
  <c r="Q35" i="9"/>
  <c r="Q37" i="9"/>
  <c r="Q39" i="9"/>
  <c r="Q41" i="9"/>
  <c r="Q43" i="9"/>
  <c r="Q45" i="9"/>
  <c r="Q47" i="9"/>
  <c r="Q49" i="9"/>
  <c r="Q51" i="9"/>
  <c r="Q53" i="9"/>
  <c r="Q55" i="9"/>
  <c r="Q57" i="9"/>
  <c r="Q59" i="9"/>
  <c r="Q61" i="9"/>
  <c r="Q63" i="9"/>
  <c r="Q65" i="9"/>
  <c r="Q67" i="9"/>
  <c r="Q69" i="9"/>
  <c r="Q71" i="9"/>
  <c r="Q73" i="9"/>
  <c r="Q75" i="9"/>
  <c r="Q77" i="9"/>
  <c r="Q79" i="9"/>
  <c r="Q81" i="9"/>
  <c r="Q83" i="9"/>
  <c r="Q85" i="9"/>
  <c r="Q87" i="9"/>
  <c r="Q89" i="9"/>
  <c r="Q91" i="9"/>
  <c r="Q93" i="9"/>
  <c r="Q95" i="9"/>
  <c r="Q97" i="9"/>
  <c r="Q99" i="9"/>
  <c r="Q101" i="9"/>
  <c r="Q103" i="9"/>
  <c r="Q105" i="9"/>
  <c r="R5" i="9"/>
  <c r="R9" i="9"/>
  <c r="R13" i="9"/>
  <c r="R17" i="9"/>
  <c r="R21" i="9"/>
  <c r="R25" i="9"/>
  <c r="R29" i="9"/>
  <c r="R33" i="9"/>
  <c r="R37" i="9"/>
  <c r="R41" i="9"/>
  <c r="R45" i="9"/>
  <c r="R49" i="9"/>
  <c r="R53" i="9"/>
  <c r="R57" i="9"/>
  <c r="R61" i="9"/>
  <c r="R65" i="9"/>
  <c r="R69" i="9"/>
  <c r="R73" i="9"/>
  <c r="R77" i="9"/>
  <c r="R81" i="9"/>
  <c r="R85" i="9"/>
  <c r="R89" i="9"/>
  <c r="R93" i="9"/>
  <c r="R97" i="9"/>
  <c r="R101" i="9"/>
  <c r="R105" i="9"/>
  <c r="Q6" i="9"/>
  <c r="H6" i="10" s="1"/>
  <c r="Q10" i="9"/>
  <c r="Q14" i="9"/>
  <c r="H14" i="10" s="1"/>
  <c r="Q18" i="9"/>
  <c r="Q22" i="9"/>
  <c r="H22" i="10" s="1"/>
  <c r="Q26" i="9"/>
  <c r="Q30" i="9"/>
  <c r="H30" i="10" s="1"/>
  <c r="Q34" i="9"/>
  <c r="Q38" i="9"/>
  <c r="H38" i="10" s="1"/>
  <c r="Q42" i="9"/>
  <c r="Q46" i="9"/>
  <c r="H46" i="10" s="1"/>
  <c r="Q50" i="9"/>
  <c r="Q54" i="9"/>
  <c r="H54" i="10" s="1"/>
  <c r="Q58" i="9"/>
  <c r="Q62" i="9"/>
  <c r="H62" i="10" s="1"/>
  <c r="Q66" i="9"/>
  <c r="Q70" i="9"/>
  <c r="H70" i="10" s="1"/>
  <c r="Q74" i="9"/>
  <c r="Q78" i="9"/>
  <c r="H78" i="10" s="1"/>
  <c r="Q82" i="9"/>
  <c r="Q86" i="9"/>
  <c r="H86" i="10" s="1"/>
  <c r="Q90" i="9"/>
  <c r="Q94" i="9"/>
  <c r="H94" i="10" s="1"/>
  <c r="Q98" i="9"/>
  <c r="Q102" i="9"/>
  <c r="H102" i="10" s="1"/>
  <c r="Q106" i="9"/>
  <c r="R7" i="9"/>
  <c r="R11" i="9"/>
  <c r="R15" i="9"/>
  <c r="R19" i="9"/>
  <c r="R23" i="9"/>
  <c r="R27" i="9"/>
  <c r="R31" i="9"/>
  <c r="R35" i="9"/>
  <c r="R39" i="9"/>
  <c r="R43" i="9"/>
  <c r="R47" i="9"/>
  <c r="R51" i="9"/>
  <c r="R55" i="9"/>
  <c r="R59" i="9"/>
  <c r="R63" i="9"/>
  <c r="R67" i="9"/>
  <c r="R71" i="9"/>
  <c r="R75" i="9"/>
  <c r="R79" i="9"/>
  <c r="R83" i="9"/>
  <c r="R87" i="9"/>
  <c r="R91" i="9"/>
  <c r="R95" i="9"/>
  <c r="R99" i="9"/>
  <c r="R103" i="9"/>
  <c r="Q4" i="9"/>
  <c r="H4" i="10" s="1"/>
  <c r="Q8" i="9"/>
  <c r="Q12" i="9"/>
  <c r="H12" i="10" s="1"/>
  <c r="Q16" i="9"/>
  <c r="Q20" i="9"/>
  <c r="H20" i="10" s="1"/>
  <c r="Q24" i="9"/>
  <c r="Q28" i="9"/>
  <c r="H28" i="10" s="1"/>
  <c r="Q32" i="9"/>
  <c r="Q36" i="9"/>
  <c r="H36" i="10" s="1"/>
  <c r="Q40" i="9"/>
  <c r="Q44" i="9"/>
  <c r="H44" i="10" s="1"/>
  <c r="Q48" i="9"/>
  <c r="Q52" i="9"/>
  <c r="H52" i="10" s="1"/>
  <c r="Q56" i="9"/>
  <c r="Q60" i="9"/>
  <c r="H60" i="10" s="1"/>
  <c r="Q64" i="9"/>
  <c r="Q68" i="9"/>
  <c r="H68" i="10" s="1"/>
  <c r="Q72" i="9"/>
  <c r="Q76" i="9"/>
  <c r="H76" i="10" s="1"/>
  <c r="Q80" i="9"/>
  <c r="Q84" i="9"/>
  <c r="H84" i="10" s="1"/>
  <c r="Q88" i="9"/>
  <c r="Q92" i="9"/>
  <c r="H92" i="10" s="1"/>
  <c r="Q96" i="9"/>
  <c r="Q100" i="9"/>
  <c r="H100" i="10" s="1"/>
  <c r="Q104" i="9"/>
  <c r="E5" i="9"/>
  <c r="E7" i="9"/>
  <c r="E9" i="9"/>
  <c r="E11" i="9"/>
  <c r="E13" i="9"/>
  <c r="E15" i="9"/>
  <c r="E17" i="9"/>
  <c r="E19" i="9"/>
  <c r="E21" i="9"/>
  <c r="E23" i="9"/>
  <c r="E25" i="9"/>
  <c r="E27" i="9"/>
  <c r="E29" i="9"/>
  <c r="E31" i="9"/>
  <c r="E33" i="9"/>
  <c r="E35" i="9"/>
  <c r="E37" i="9"/>
  <c r="E39" i="9"/>
  <c r="E41" i="9"/>
  <c r="E43" i="9"/>
  <c r="E45" i="9"/>
  <c r="E47" i="9"/>
  <c r="E49" i="9"/>
  <c r="E51" i="9"/>
  <c r="E53" i="9"/>
  <c r="E55" i="9"/>
  <c r="E57" i="9"/>
  <c r="E59" i="9"/>
  <c r="E61" i="9"/>
  <c r="E63" i="9"/>
  <c r="E65" i="9"/>
  <c r="E67" i="9"/>
  <c r="E69" i="9"/>
  <c r="E71" i="9"/>
  <c r="E73" i="9"/>
  <c r="E75" i="9"/>
  <c r="E77" i="9"/>
  <c r="E79" i="9"/>
  <c r="E81" i="9"/>
  <c r="E83" i="9"/>
  <c r="E85" i="9"/>
  <c r="E87" i="9"/>
  <c r="E89" i="9"/>
  <c r="E91" i="9"/>
  <c r="E93" i="9"/>
  <c r="E95" i="9"/>
  <c r="E97" i="9"/>
  <c r="E99" i="9"/>
  <c r="E101" i="9"/>
  <c r="E103" i="9"/>
  <c r="E105" i="9"/>
  <c r="D4" i="9"/>
  <c r="D6" i="9"/>
  <c r="D8" i="9"/>
  <c r="D10" i="9"/>
  <c r="D12" i="9"/>
  <c r="D14" i="9"/>
  <c r="D16" i="9"/>
  <c r="D18" i="9"/>
  <c r="D20" i="9"/>
  <c r="D22" i="9"/>
  <c r="D24" i="9"/>
  <c r="D26" i="9"/>
  <c r="D28" i="9"/>
  <c r="D30" i="9"/>
  <c r="D32" i="9"/>
  <c r="D34" i="9"/>
  <c r="D36" i="9"/>
  <c r="D38" i="9"/>
  <c r="D40" i="9"/>
  <c r="D42" i="9"/>
  <c r="D44" i="9"/>
  <c r="D46" i="9"/>
  <c r="D48" i="9"/>
  <c r="D50" i="9"/>
  <c r="D52" i="9"/>
  <c r="D54" i="9"/>
  <c r="D56" i="9"/>
  <c r="D58" i="9"/>
  <c r="D60" i="9"/>
  <c r="D62" i="9"/>
  <c r="D64" i="9"/>
  <c r="D66" i="9"/>
  <c r="D68" i="9"/>
  <c r="D70" i="9"/>
  <c r="D72" i="9"/>
  <c r="D74" i="9"/>
  <c r="D76" i="9"/>
  <c r="D78" i="9"/>
  <c r="D80" i="9"/>
  <c r="D82" i="9"/>
  <c r="D84" i="9"/>
  <c r="D86" i="9"/>
  <c r="D88" i="9"/>
  <c r="D90" i="9"/>
  <c r="D92" i="9"/>
  <c r="D94" i="9"/>
  <c r="D96" i="9"/>
  <c r="D98" i="9"/>
  <c r="D100" i="9"/>
  <c r="D102" i="9"/>
  <c r="D104" i="9"/>
  <c r="D106" i="9"/>
  <c r="C5" i="9"/>
  <c r="C7" i="9"/>
  <c r="C9" i="9"/>
  <c r="C11" i="9"/>
  <c r="C13" i="9"/>
  <c r="C15" i="9"/>
  <c r="C17" i="9"/>
  <c r="C19" i="9"/>
  <c r="C21" i="9"/>
  <c r="C23" i="9"/>
  <c r="C25" i="9"/>
  <c r="C27" i="9"/>
  <c r="C29" i="9"/>
  <c r="C31" i="9"/>
  <c r="C33" i="9"/>
  <c r="C35" i="9"/>
  <c r="C37" i="9"/>
  <c r="C39" i="9"/>
  <c r="C41" i="9"/>
  <c r="C43" i="9"/>
  <c r="C45" i="9"/>
  <c r="C47" i="9"/>
  <c r="C49" i="9"/>
  <c r="C51" i="9"/>
  <c r="C53" i="9"/>
  <c r="C55" i="9"/>
  <c r="C57" i="9"/>
  <c r="C59" i="9"/>
  <c r="C61" i="9"/>
  <c r="C63" i="9"/>
  <c r="C65" i="9"/>
  <c r="C67" i="9"/>
  <c r="C69" i="9"/>
  <c r="C71" i="9"/>
  <c r="C73" i="9"/>
  <c r="C75" i="9"/>
  <c r="C77" i="9"/>
  <c r="C79" i="9"/>
  <c r="C81" i="9"/>
  <c r="C83" i="9"/>
  <c r="C85" i="9"/>
  <c r="C87" i="9"/>
  <c r="C89" i="9"/>
  <c r="C91" i="9"/>
  <c r="C93" i="9"/>
  <c r="C95" i="9"/>
  <c r="C97" i="9"/>
  <c r="C99" i="9"/>
  <c r="C101" i="9"/>
  <c r="C103" i="9"/>
  <c r="C105" i="9"/>
  <c r="E4" i="9"/>
  <c r="E6" i="9"/>
  <c r="E8" i="9"/>
  <c r="E10" i="9"/>
  <c r="E12" i="9"/>
  <c r="E14" i="9"/>
  <c r="E16" i="9"/>
  <c r="E18" i="9"/>
  <c r="E20" i="9"/>
  <c r="E22" i="9"/>
  <c r="E24" i="9"/>
  <c r="E26" i="9"/>
  <c r="E28" i="9"/>
  <c r="E30" i="9"/>
  <c r="E32" i="9"/>
  <c r="E34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E88" i="9"/>
  <c r="E92" i="9"/>
  <c r="E96" i="9"/>
  <c r="E100" i="9"/>
  <c r="E104" i="9"/>
  <c r="D5" i="9"/>
  <c r="D9" i="9"/>
  <c r="D13" i="9"/>
  <c r="D17" i="9"/>
  <c r="D21" i="9"/>
  <c r="D25" i="9"/>
  <c r="D29" i="9"/>
  <c r="D33" i="9"/>
  <c r="D37" i="9"/>
  <c r="D41" i="9"/>
  <c r="D45" i="9"/>
  <c r="D49" i="9"/>
  <c r="D53" i="9"/>
  <c r="D57" i="9"/>
  <c r="D61" i="9"/>
  <c r="D65" i="9"/>
  <c r="D69" i="9"/>
  <c r="D73" i="9"/>
  <c r="D77" i="9"/>
  <c r="D81" i="9"/>
  <c r="D85" i="9"/>
  <c r="D89" i="9"/>
  <c r="D93" i="9"/>
  <c r="D97" i="9"/>
  <c r="D101" i="9"/>
  <c r="D105" i="9"/>
  <c r="C6" i="9"/>
  <c r="C10" i="9"/>
  <c r="C14" i="9"/>
  <c r="C18" i="9"/>
  <c r="C22" i="9"/>
  <c r="C2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E38" i="9"/>
  <c r="E42" i="9"/>
  <c r="E46" i="9"/>
  <c r="E50" i="9"/>
  <c r="E54" i="9"/>
  <c r="E58" i="9"/>
  <c r="E62" i="9"/>
  <c r="E66" i="9"/>
  <c r="E70" i="9"/>
  <c r="E74" i="9"/>
  <c r="E78" i="9"/>
  <c r="E82" i="9"/>
  <c r="E86" i="9"/>
  <c r="E90" i="9"/>
  <c r="E94" i="9"/>
  <c r="E98" i="9"/>
  <c r="E102" i="9"/>
  <c r="E106" i="9"/>
  <c r="D7" i="9"/>
  <c r="D11" i="9"/>
  <c r="D15" i="9"/>
  <c r="D19" i="9"/>
  <c r="D23" i="9"/>
  <c r="D27" i="9"/>
  <c r="D31" i="9"/>
  <c r="D35" i="9"/>
  <c r="D39" i="9"/>
  <c r="D43" i="9"/>
  <c r="D47" i="9"/>
  <c r="D51" i="9"/>
  <c r="D55" i="9"/>
  <c r="D59" i="9"/>
  <c r="D63" i="9"/>
  <c r="D67" i="9"/>
  <c r="D71" i="9"/>
  <c r="D75" i="9"/>
  <c r="D79" i="9"/>
  <c r="D83" i="9"/>
  <c r="D87" i="9"/>
  <c r="D91" i="9"/>
  <c r="D95" i="9"/>
  <c r="D99" i="9"/>
  <c r="D103" i="9"/>
  <c r="C4" i="9"/>
  <c r="C8" i="9"/>
  <c r="C12" i="9"/>
  <c r="C16" i="9"/>
  <c r="C20" i="9"/>
  <c r="C24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F5" i="7"/>
  <c r="P4" i="9"/>
  <c r="P6" i="9"/>
  <c r="P8" i="9"/>
  <c r="P10" i="9"/>
  <c r="P12" i="9"/>
  <c r="P14" i="9"/>
  <c r="P16" i="9"/>
  <c r="P18" i="9"/>
  <c r="P20" i="9"/>
  <c r="P22" i="9"/>
  <c r="P24" i="9"/>
  <c r="P26" i="9"/>
  <c r="P28" i="9"/>
  <c r="P30" i="9"/>
  <c r="P32" i="9"/>
  <c r="P34" i="9"/>
  <c r="P36" i="9"/>
  <c r="P38" i="9"/>
  <c r="P40" i="9"/>
  <c r="P42" i="9"/>
  <c r="P44" i="9"/>
  <c r="P46" i="9"/>
  <c r="P48" i="9"/>
  <c r="P50" i="9"/>
  <c r="P52" i="9"/>
  <c r="P54" i="9"/>
  <c r="P56" i="9"/>
  <c r="P58" i="9"/>
  <c r="P60" i="9"/>
  <c r="P62" i="9"/>
  <c r="P64" i="9"/>
  <c r="P66" i="9"/>
  <c r="P68" i="9"/>
  <c r="P70" i="9"/>
  <c r="P72" i="9"/>
  <c r="P74" i="9"/>
  <c r="P76" i="9"/>
  <c r="P78" i="9"/>
  <c r="P80" i="9"/>
  <c r="P82" i="9"/>
  <c r="P84" i="9"/>
  <c r="P86" i="9"/>
  <c r="P88" i="9"/>
  <c r="P90" i="9"/>
  <c r="P92" i="9"/>
  <c r="P94" i="9"/>
  <c r="P96" i="9"/>
  <c r="P98" i="9"/>
  <c r="P100" i="9"/>
  <c r="P102" i="9"/>
  <c r="P104" i="9"/>
  <c r="P106" i="9"/>
  <c r="O5" i="9"/>
  <c r="O7" i="9"/>
  <c r="O9" i="9"/>
  <c r="O11" i="9"/>
  <c r="O13" i="9"/>
  <c r="O15" i="9"/>
  <c r="O17" i="9"/>
  <c r="O19" i="9"/>
  <c r="O21" i="9"/>
  <c r="O23" i="9"/>
  <c r="O25" i="9"/>
  <c r="O27" i="9"/>
  <c r="O29" i="9"/>
  <c r="O31" i="9"/>
  <c r="O33" i="9"/>
  <c r="O35" i="9"/>
  <c r="O37" i="9"/>
  <c r="O39" i="9"/>
  <c r="O41" i="9"/>
  <c r="O43" i="9"/>
  <c r="O45" i="9"/>
  <c r="O47" i="9"/>
  <c r="O49" i="9"/>
  <c r="O51" i="9"/>
  <c r="O53" i="9"/>
  <c r="O55" i="9"/>
  <c r="O57" i="9"/>
  <c r="O59" i="9"/>
  <c r="O61" i="9"/>
  <c r="O63" i="9"/>
  <c r="O65" i="9"/>
  <c r="O67" i="9"/>
  <c r="O69" i="9"/>
  <c r="O71" i="9"/>
  <c r="O73" i="9"/>
  <c r="O75" i="9"/>
  <c r="O77" i="9"/>
  <c r="O79" i="9"/>
  <c r="O81" i="9"/>
  <c r="O83" i="9"/>
  <c r="O85" i="9"/>
  <c r="O87" i="9"/>
  <c r="O89" i="9"/>
  <c r="O91" i="9"/>
  <c r="O93" i="9"/>
  <c r="O95" i="9"/>
  <c r="O97" i="9"/>
  <c r="O99" i="9"/>
  <c r="O101" i="9"/>
  <c r="O103" i="9"/>
  <c r="O105" i="9"/>
  <c r="N4" i="9"/>
  <c r="N6" i="9"/>
  <c r="N8" i="9"/>
  <c r="N10" i="9"/>
  <c r="N12" i="9"/>
  <c r="N14" i="9"/>
  <c r="N16" i="9"/>
  <c r="N18" i="9"/>
  <c r="N20" i="9"/>
  <c r="N22" i="9"/>
  <c r="N24" i="9"/>
  <c r="N26" i="9"/>
  <c r="N28" i="9"/>
  <c r="N30" i="9"/>
  <c r="N32" i="9"/>
  <c r="N34" i="9"/>
  <c r="N36" i="9"/>
  <c r="N38" i="9"/>
  <c r="N40" i="9"/>
  <c r="N42" i="9"/>
  <c r="N44" i="9"/>
  <c r="N46" i="9"/>
  <c r="N48" i="9"/>
  <c r="N50" i="9"/>
  <c r="N52" i="9"/>
  <c r="N54" i="9"/>
  <c r="N56" i="9"/>
  <c r="N58" i="9"/>
  <c r="N60" i="9"/>
  <c r="N62" i="9"/>
  <c r="N64" i="9"/>
  <c r="N66" i="9"/>
  <c r="N68" i="9"/>
  <c r="N70" i="9"/>
  <c r="N72" i="9"/>
  <c r="N74" i="9"/>
  <c r="N76" i="9"/>
  <c r="N78" i="9"/>
  <c r="N80" i="9"/>
  <c r="N82" i="9"/>
  <c r="N84" i="9"/>
  <c r="N86" i="9"/>
  <c r="N88" i="9"/>
  <c r="N90" i="9"/>
  <c r="N92" i="9"/>
  <c r="N94" i="9"/>
  <c r="N96" i="9"/>
  <c r="N98" i="9"/>
  <c r="N100" i="9"/>
  <c r="N102" i="9"/>
  <c r="N104" i="9"/>
  <c r="N106" i="9"/>
  <c r="P7" i="9"/>
  <c r="P11" i="9"/>
  <c r="P15" i="9"/>
  <c r="P19" i="9"/>
  <c r="P23" i="9"/>
  <c r="P27" i="9"/>
  <c r="P31" i="9"/>
  <c r="P35" i="9"/>
  <c r="P39" i="9"/>
  <c r="P43" i="9"/>
  <c r="P47" i="9"/>
  <c r="P51" i="9"/>
  <c r="P55" i="9"/>
  <c r="P59" i="9"/>
  <c r="P63" i="9"/>
  <c r="P67" i="9"/>
  <c r="P71" i="9"/>
  <c r="P75" i="9"/>
  <c r="P79" i="9"/>
  <c r="P83" i="9"/>
  <c r="P87" i="9"/>
  <c r="P91" i="9"/>
  <c r="P95" i="9"/>
  <c r="P99" i="9"/>
  <c r="P103" i="9"/>
  <c r="O4" i="9"/>
  <c r="O8" i="9"/>
  <c r="O12" i="9"/>
  <c r="O16" i="9"/>
  <c r="O20" i="9"/>
  <c r="O24" i="9"/>
  <c r="O28" i="9"/>
  <c r="O32" i="9"/>
  <c r="O36" i="9"/>
  <c r="O40" i="9"/>
  <c r="O44" i="9"/>
  <c r="O48" i="9"/>
  <c r="O52" i="9"/>
  <c r="O56" i="9"/>
  <c r="O60" i="9"/>
  <c r="O64" i="9"/>
  <c r="O68" i="9"/>
  <c r="O72" i="9"/>
  <c r="O76" i="9"/>
  <c r="O80" i="9"/>
  <c r="O84" i="9"/>
  <c r="O88" i="9"/>
  <c r="O92" i="9"/>
  <c r="O96" i="9"/>
  <c r="O100" i="9"/>
  <c r="O104" i="9"/>
  <c r="N5" i="9"/>
  <c r="N9" i="9"/>
  <c r="N13" i="9"/>
  <c r="N17" i="9"/>
  <c r="N21" i="9"/>
  <c r="N25" i="9"/>
  <c r="N29" i="9"/>
  <c r="N33" i="9"/>
  <c r="N37" i="9"/>
  <c r="N41" i="9"/>
  <c r="N45" i="9"/>
  <c r="N49" i="9"/>
  <c r="N53" i="9"/>
  <c r="N57" i="9"/>
  <c r="N61" i="9"/>
  <c r="N65" i="9"/>
  <c r="N69" i="9"/>
  <c r="N73" i="9"/>
  <c r="N77" i="9"/>
  <c r="N81" i="9"/>
  <c r="N85" i="9"/>
  <c r="N89" i="9"/>
  <c r="N93" i="9"/>
  <c r="N97" i="9"/>
  <c r="N101" i="9"/>
  <c r="N105" i="9"/>
  <c r="P5" i="9"/>
  <c r="P9" i="9"/>
  <c r="P13" i="9"/>
  <c r="P17" i="9"/>
  <c r="P21" i="9"/>
  <c r="P25" i="9"/>
  <c r="P29" i="9"/>
  <c r="P33" i="9"/>
  <c r="P37" i="9"/>
  <c r="P41" i="9"/>
  <c r="P45" i="9"/>
  <c r="P49" i="9"/>
  <c r="P53" i="9"/>
  <c r="P57" i="9"/>
  <c r="P61" i="9"/>
  <c r="P65" i="9"/>
  <c r="P69" i="9"/>
  <c r="P73" i="9"/>
  <c r="P77" i="9"/>
  <c r="P81" i="9"/>
  <c r="P85" i="9"/>
  <c r="P89" i="9"/>
  <c r="P93" i="9"/>
  <c r="P97" i="9"/>
  <c r="P101" i="9"/>
  <c r="P105" i="9"/>
  <c r="O6" i="9"/>
  <c r="O10" i="9"/>
  <c r="O14" i="9"/>
  <c r="O18" i="9"/>
  <c r="O22" i="9"/>
  <c r="O26" i="9"/>
  <c r="O30" i="9"/>
  <c r="O34" i="9"/>
  <c r="O38" i="9"/>
  <c r="O42" i="9"/>
  <c r="O46" i="9"/>
  <c r="O50" i="9"/>
  <c r="O54" i="9"/>
  <c r="O58" i="9"/>
  <c r="O62" i="9"/>
  <c r="O66" i="9"/>
  <c r="O70" i="9"/>
  <c r="O74" i="9"/>
  <c r="O78" i="9"/>
  <c r="O82" i="9"/>
  <c r="O86" i="9"/>
  <c r="O90" i="9"/>
  <c r="O94" i="9"/>
  <c r="O98" i="9"/>
  <c r="O102" i="9"/>
  <c r="O106" i="9"/>
  <c r="N7" i="9"/>
  <c r="N11" i="9"/>
  <c r="N15" i="9"/>
  <c r="N19" i="9"/>
  <c r="N23" i="9"/>
  <c r="N27" i="9"/>
  <c r="N31" i="9"/>
  <c r="N35" i="9"/>
  <c r="N39" i="9"/>
  <c r="N43" i="9"/>
  <c r="N47" i="9"/>
  <c r="N51" i="9"/>
  <c r="N55" i="9"/>
  <c r="N59" i="9"/>
  <c r="N63" i="9"/>
  <c r="N67" i="9"/>
  <c r="N71" i="9"/>
  <c r="N75" i="9"/>
  <c r="N79" i="9"/>
  <c r="N83" i="9"/>
  <c r="N87" i="9"/>
  <c r="N91" i="9"/>
  <c r="N95" i="9"/>
  <c r="N99" i="9"/>
  <c r="N103" i="9"/>
  <c r="F9" i="7"/>
  <c r="F8" i="7"/>
  <c r="M5" i="9"/>
  <c r="M7" i="9"/>
  <c r="M9" i="9"/>
  <c r="M11" i="9"/>
  <c r="M13" i="9"/>
  <c r="M15" i="9"/>
  <c r="M17" i="9"/>
  <c r="M19" i="9"/>
  <c r="M21" i="9"/>
  <c r="M23" i="9"/>
  <c r="M25" i="9"/>
  <c r="M27" i="9"/>
  <c r="M29" i="9"/>
  <c r="M31" i="9"/>
  <c r="M33" i="9"/>
  <c r="M35" i="9"/>
  <c r="M37" i="9"/>
  <c r="M39" i="9"/>
  <c r="M41" i="9"/>
  <c r="M43" i="9"/>
  <c r="M45" i="9"/>
  <c r="M47" i="9"/>
  <c r="M49" i="9"/>
  <c r="M51" i="9"/>
  <c r="M53" i="9"/>
  <c r="M55" i="9"/>
  <c r="M57" i="9"/>
  <c r="M59" i="9"/>
  <c r="M61" i="9"/>
  <c r="M63" i="9"/>
  <c r="M65" i="9"/>
  <c r="M67" i="9"/>
  <c r="M69" i="9"/>
  <c r="M71" i="9"/>
  <c r="M73" i="9"/>
  <c r="M75" i="9"/>
  <c r="M77" i="9"/>
  <c r="M79" i="9"/>
  <c r="M81" i="9"/>
  <c r="M83" i="9"/>
  <c r="M85" i="9"/>
  <c r="M87" i="9"/>
  <c r="M89" i="9"/>
  <c r="M91" i="9"/>
  <c r="M93" i="9"/>
  <c r="M95" i="9"/>
  <c r="M97" i="9"/>
  <c r="M99" i="9"/>
  <c r="M101" i="9"/>
  <c r="M103" i="9"/>
  <c r="M105" i="9"/>
  <c r="L4" i="9"/>
  <c r="L6" i="9"/>
  <c r="L8" i="9"/>
  <c r="L10" i="9"/>
  <c r="L12" i="9"/>
  <c r="L14" i="9"/>
  <c r="L16" i="9"/>
  <c r="L18" i="9"/>
  <c r="L20" i="9"/>
  <c r="L22" i="9"/>
  <c r="L24" i="9"/>
  <c r="L26" i="9"/>
  <c r="L28" i="9"/>
  <c r="L30" i="9"/>
  <c r="L32" i="9"/>
  <c r="L34" i="9"/>
  <c r="L36" i="9"/>
  <c r="L38" i="9"/>
  <c r="L40" i="9"/>
  <c r="L42" i="9"/>
  <c r="L44" i="9"/>
  <c r="L46" i="9"/>
  <c r="L48" i="9"/>
  <c r="L50" i="9"/>
  <c r="L52" i="9"/>
  <c r="L54" i="9"/>
  <c r="L56" i="9"/>
  <c r="L58" i="9"/>
  <c r="L60" i="9"/>
  <c r="L62" i="9"/>
  <c r="L64" i="9"/>
  <c r="L66" i="9"/>
  <c r="L68" i="9"/>
  <c r="L70" i="9"/>
  <c r="L72" i="9"/>
  <c r="L74" i="9"/>
  <c r="L76" i="9"/>
  <c r="L78" i="9"/>
  <c r="L80" i="9"/>
  <c r="L82" i="9"/>
  <c r="L84" i="9"/>
  <c r="L86" i="9"/>
  <c r="L88" i="9"/>
  <c r="L90" i="9"/>
  <c r="L92" i="9"/>
  <c r="L94" i="9"/>
  <c r="L96" i="9"/>
  <c r="L98" i="9"/>
  <c r="L100" i="9"/>
  <c r="L102" i="9"/>
  <c r="L104" i="9"/>
  <c r="L106" i="9"/>
  <c r="M6" i="9"/>
  <c r="M10" i="9"/>
  <c r="M14" i="9"/>
  <c r="M18" i="9"/>
  <c r="M22" i="9"/>
  <c r="M26" i="9"/>
  <c r="M30" i="9"/>
  <c r="M34" i="9"/>
  <c r="M38" i="9"/>
  <c r="M42" i="9"/>
  <c r="M46" i="9"/>
  <c r="M50" i="9"/>
  <c r="M54" i="9"/>
  <c r="M58" i="9"/>
  <c r="M62" i="9"/>
  <c r="M66" i="9"/>
  <c r="M70" i="9"/>
  <c r="M74" i="9"/>
  <c r="M78" i="9"/>
  <c r="M82" i="9"/>
  <c r="M86" i="9"/>
  <c r="M90" i="9"/>
  <c r="M94" i="9"/>
  <c r="M98" i="9"/>
  <c r="M102" i="9"/>
  <c r="M106" i="9"/>
  <c r="L7" i="9"/>
  <c r="F7" i="10" s="1"/>
  <c r="L11" i="9"/>
  <c r="L15" i="9"/>
  <c r="F15" i="10" s="1"/>
  <c r="L19" i="9"/>
  <c r="L23" i="9"/>
  <c r="F23" i="10" s="1"/>
  <c r="L27" i="9"/>
  <c r="L31" i="9"/>
  <c r="F31" i="10" s="1"/>
  <c r="L35" i="9"/>
  <c r="L39" i="9"/>
  <c r="F39" i="10" s="1"/>
  <c r="L43" i="9"/>
  <c r="L47" i="9"/>
  <c r="F47" i="10" s="1"/>
  <c r="L51" i="9"/>
  <c r="L55" i="9"/>
  <c r="F55" i="10" s="1"/>
  <c r="L59" i="9"/>
  <c r="L63" i="9"/>
  <c r="F63" i="10" s="1"/>
  <c r="L67" i="9"/>
  <c r="L71" i="9"/>
  <c r="F71" i="10" s="1"/>
  <c r="L75" i="9"/>
  <c r="L79" i="9"/>
  <c r="F79" i="10" s="1"/>
  <c r="L83" i="9"/>
  <c r="L87" i="9"/>
  <c r="F87" i="10" s="1"/>
  <c r="L91" i="9"/>
  <c r="L95" i="9"/>
  <c r="F95" i="10" s="1"/>
  <c r="L99" i="9"/>
  <c r="L103" i="9"/>
  <c r="F103" i="10" s="1"/>
  <c r="M4" i="9"/>
  <c r="M8" i="9"/>
  <c r="M12" i="9"/>
  <c r="M16" i="9"/>
  <c r="M20" i="9"/>
  <c r="M24" i="9"/>
  <c r="M28" i="9"/>
  <c r="M32" i="9"/>
  <c r="M36" i="9"/>
  <c r="M40" i="9"/>
  <c r="M44" i="9"/>
  <c r="M48" i="9"/>
  <c r="M52" i="9"/>
  <c r="M56" i="9"/>
  <c r="M60" i="9"/>
  <c r="M64" i="9"/>
  <c r="M68" i="9"/>
  <c r="M72" i="9"/>
  <c r="M76" i="9"/>
  <c r="M80" i="9"/>
  <c r="M84" i="9"/>
  <c r="M88" i="9"/>
  <c r="M92" i="9"/>
  <c r="M96" i="9"/>
  <c r="M100" i="9"/>
  <c r="M104" i="9"/>
  <c r="L5" i="9"/>
  <c r="F5" i="10" s="1"/>
  <c r="L9" i="9"/>
  <c r="L13" i="9"/>
  <c r="F13" i="10" s="1"/>
  <c r="L17" i="9"/>
  <c r="L21" i="9"/>
  <c r="F21" i="10" s="1"/>
  <c r="L25" i="9"/>
  <c r="L29" i="9"/>
  <c r="F29" i="10" s="1"/>
  <c r="L33" i="9"/>
  <c r="L37" i="9"/>
  <c r="F37" i="10" s="1"/>
  <c r="L41" i="9"/>
  <c r="L45" i="9"/>
  <c r="F45" i="10" s="1"/>
  <c r="L49" i="9"/>
  <c r="L53" i="9"/>
  <c r="F53" i="10" s="1"/>
  <c r="L57" i="9"/>
  <c r="L61" i="9"/>
  <c r="F61" i="10" s="1"/>
  <c r="L65" i="9"/>
  <c r="L69" i="9"/>
  <c r="F69" i="10" s="1"/>
  <c r="L73" i="9"/>
  <c r="L77" i="9"/>
  <c r="F77" i="10" s="1"/>
  <c r="L81" i="9"/>
  <c r="L85" i="9"/>
  <c r="F85" i="10" s="1"/>
  <c r="L89" i="9"/>
  <c r="L93" i="9"/>
  <c r="F93" i="10" s="1"/>
  <c r="L97" i="9"/>
  <c r="L101" i="9"/>
  <c r="F101" i="10" s="1"/>
  <c r="L105" i="9"/>
  <c r="F12" i="7"/>
  <c r="U4" i="9"/>
  <c r="J4" i="10" s="1"/>
  <c r="U6" i="9"/>
  <c r="J6" i="10" s="1"/>
  <c r="U8" i="9"/>
  <c r="J8" i="10" s="1"/>
  <c r="U10" i="9"/>
  <c r="J10" i="10" s="1"/>
  <c r="U12" i="9"/>
  <c r="J12" i="10" s="1"/>
  <c r="U14" i="9"/>
  <c r="J14" i="10" s="1"/>
  <c r="U16" i="9"/>
  <c r="J16" i="10" s="1"/>
  <c r="U18" i="9"/>
  <c r="J18" i="10" s="1"/>
  <c r="U20" i="9"/>
  <c r="J20" i="10" s="1"/>
  <c r="U22" i="9"/>
  <c r="J22" i="10" s="1"/>
  <c r="U24" i="9"/>
  <c r="J24" i="10" s="1"/>
  <c r="U26" i="9"/>
  <c r="J26" i="10" s="1"/>
  <c r="U28" i="9"/>
  <c r="J28" i="10" s="1"/>
  <c r="U30" i="9"/>
  <c r="J30" i="10" s="1"/>
  <c r="U32" i="9"/>
  <c r="J32" i="10" s="1"/>
  <c r="U34" i="9"/>
  <c r="J34" i="10" s="1"/>
  <c r="U36" i="9"/>
  <c r="J36" i="10" s="1"/>
  <c r="U38" i="9"/>
  <c r="J38" i="10" s="1"/>
  <c r="U40" i="9"/>
  <c r="J40" i="10" s="1"/>
  <c r="U42" i="9"/>
  <c r="J42" i="10" s="1"/>
  <c r="U44" i="9"/>
  <c r="J44" i="10" s="1"/>
  <c r="U46" i="9"/>
  <c r="J46" i="10" s="1"/>
  <c r="U48" i="9"/>
  <c r="J48" i="10" s="1"/>
  <c r="U50" i="9"/>
  <c r="J50" i="10" s="1"/>
  <c r="U52" i="9"/>
  <c r="J52" i="10" s="1"/>
  <c r="U54" i="9"/>
  <c r="J54" i="10" s="1"/>
  <c r="U56" i="9"/>
  <c r="J56" i="10" s="1"/>
  <c r="U58" i="9"/>
  <c r="J58" i="10" s="1"/>
  <c r="U60" i="9"/>
  <c r="J60" i="10" s="1"/>
  <c r="U62" i="9"/>
  <c r="J62" i="10" s="1"/>
  <c r="U64" i="9"/>
  <c r="J64" i="10" s="1"/>
  <c r="U66" i="9"/>
  <c r="J66" i="10" s="1"/>
  <c r="U68" i="9"/>
  <c r="J68" i="10" s="1"/>
  <c r="U70" i="9"/>
  <c r="J70" i="10" s="1"/>
  <c r="U72" i="9"/>
  <c r="J72" i="10" s="1"/>
  <c r="U74" i="9"/>
  <c r="J74" i="10" s="1"/>
  <c r="U76" i="9"/>
  <c r="J76" i="10" s="1"/>
  <c r="U78" i="9"/>
  <c r="J78" i="10" s="1"/>
  <c r="U80" i="9"/>
  <c r="J80" i="10" s="1"/>
  <c r="U82" i="9"/>
  <c r="J82" i="10" s="1"/>
  <c r="U84" i="9"/>
  <c r="J84" i="10" s="1"/>
  <c r="U86" i="9"/>
  <c r="J86" i="10" s="1"/>
  <c r="U88" i="9"/>
  <c r="J88" i="10" s="1"/>
  <c r="U90" i="9"/>
  <c r="J90" i="10" s="1"/>
  <c r="U92" i="9"/>
  <c r="J92" i="10" s="1"/>
  <c r="U94" i="9"/>
  <c r="J94" i="10" s="1"/>
  <c r="U96" i="9"/>
  <c r="J96" i="10" s="1"/>
  <c r="U98" i="9"/>
  <c r="J98" i="10" s="1"/>
  <c r="U100" i="9"/>
  <c r="J100" i="10" s="1"/>
  <c r="U102" i="9"/>
  <c r="J102" i="10" s="1"/>
  <c r="U104" i="9"/>
  <c r="J104" i="10" s="1"/>
  <c r="U106" i="9"/>
  <c r="J106" i="10" s="1"/>
  <c r="U7" i="9"/>
  <c r="J7" i="10" s="1"/>
  <c r="U11" i="9"/>
  <c r="J11" i="10" s="1"/>
  <c r="U15" i="9"/>
  <c r="J15" i="10" s="1"/>
  <c r="U19" i="9"/>
  <c r="J19" i="10" s="1"/>
  <c r="U23" i="9"/>
  <c r="J23" i="10" s="1"/>
  <c r="U27" i="9"/>
  <c r="J27" i="10" s="1"/>
  <c r="U31" i="9"/>
  <c r="J31" i="10" s="1"/>
  <c r="U35" i="9"/>
  <c r="J35" i="10" s="1"/>
  <c r="U39" i="9"/>
  <c r="J39" i="10" s="1"/>
  <c r="U43" i="9"/>
  <c r="J43" i="10" s="1"/>
  <c r="U47" i="9"/>
  <c r="J47" i="10" s="1"/>
  <c r="U51" i="9"/>
  <c r="J51" i="10" s="1"/>
  <c r="U55" i="9"/>
  <c r="J55" i="10" s="1"/>
  <c r="U59" i="9"/>
  <c r="J59" i="10" s="1"/>
  <c r="U63" i="9"/>
  <c r="J63" i="10" s="1"/>
  <c r="U67" i="9"/>
  <c r="J67" i="10" s="1"/>
  <c r="U71" i="9"/>
  <c r="J71" i="10" s="1"/>
  <c r="U75" i="9"/>
  <c r="J75" i="10" s="1"/>
  <c r="U79" i="9"/>
  <c r="J79" i="10" s="1"/>
  <c r="U83" i="9"/>
  <c r="J83" i="10" s="1"/>
  <c r="U87" i="9"/>
  <c r="J87" i="10" s="1"/>
  <c r="U91" i="9"/>
  <c r="J91" i="10" s="1"/>
  <c r="U95" i="9"/>
  <c r="J95" i="10" s="1"/>
  <c r="U99" i="9"/>
  <c r="J99" i="10" s="1"/>
  <c r="U103" i="9"/>
  <c r="J103" i="10" s="1"/>
  <c r="U9" i="9"/>
  <c r="J9" i="10" s="1"/>
  <c r="U17" i="9"/>
  <c r="J17" i="10" s="1"/>
  <c r="U25" i="9"/>
  <c r="J25" i="10" s="1"/>
  <c r="U33" i="9"/>
  <c r="J33" i="10" s="1"/>
  <c r="U41" i="9"/>
  <c r="J41" i="10" s="1"/>
  <c r="U49" i="9"/>
  <c r="J49" i="10" s="1"/>
  <c r="U57" i="9"/>
  <c r="J57" i="10" s="1"/>
  <c r="U65" i="9"/>
  <c r="J65" i="10" s="1"/>
  <c r="U73" i="9"/>
  <c r="J73" i="10" s="1"/>
  <c r="U81" i="9"/>
  <c r="J81" i="10" s="1"/>
  <c r="U89" i="9"/>
  <c r="J89" i="10" s="1"/>
  <c r="U97" i="9"/>
  <c r="J97" i="10" s="1"/>
  <c r="U105" i="9"/>
  <c r="J105" i="10" s="1"/>
  <c r="U5" i="9"/>
  <c r="J5" i="10" s="1"/>
  <c r="U13" i="9"/>
  <c r="J13" i="10" s="1"/>
  <c r="U21" i="9"/>
  <c r="J21" i="10" s="1"/>
  <c r="U29" i="9"/>
  <c r="J29" i="10" s="1"/>
  <c r="U37" i="9"/>
  <c r="J37" i="10" s="1"/>
  <c r="U45" i="9"/>
  <c r="J45" i="10" s="1"/>
  <c r="U53" i="9"/>
  <c r="J53" i="10" s="1"/>
  <c r="U61" i="9"/>
  <c r="J61" i="10" s="1"/>
  <c r="U69" i="9"/>
  <c r="J69" i="10" s="1"/>
  <c r="U77" i="9"/>
  <c r="J77" i="10" s="1"/>
  <c r="U85" i="9"/>
  <c r="J85" i="10" s="1"/>
  <c r="U93" i="9"/>
  <c r="J93" i="10" s="1"/>
  <c r="U101" i="9"/>
  <c r="J101" i="10" s="1"/>
  <c r="K5" i="9"/>
  <c r="K7" i="9"/>
  <c r="K9" i="9"/>
  <c r="K11" i="9"/>
  <c r="K13" i="9"/>
  <c r="K15" i="9"/>
  <c r="K17" i="9"/>
  <c r="K19" i="9"/>
  <c r="K21" i="9"/>
  <c r="K23" i="9"/>
  <c r="K25" i="9"/>
  <c r="K27" i="9"/>
  <c r="K29" i="9"/>
  <c r="K31" i="9"/>
  <c r="K33" i="9"/>
  <c r="K35" i="9"/>
  <c r="K37" i="9"/>
  <c r="K39" i="9"/>
  <c r="K41" i="9"/>
  <c r="K43" i="9"/>
  <c r="K45" i="9"/>
  <c r="K47" i="9"/>
  <c r="K49" i="9"/>
  <c r="K51" i="9"/>
  <c r="K53" i="9"/>
  <c r="K55" i="9"/>
  <c r="K57" i="9"/>
  <c r="K59" i="9"/>
  <c r="K61" i="9"/>
  <c r="K63" i="9"/>
  <c r="K65" i="9"/>
  <c r="K67" i="9"/>
  <c r="K69" i="9"/>
  <c r="K71" i="9"/>
  <c r="K73" i="9"/>
  <c r="K75" i="9"/>
  <c r="K77" i="9"/>
  <c r="K79" i="9"/>
  <c r="K81" i="9"/>
  <c r="K83" i="9"/>
  <c r="K85" i="9"/>
  <c r="K87" i="9"/>
  <c r="K89" i="9"/>
  <c r="K91" i="9"/>
  <c r="K93" i="9"/>
  <c r="K95" i="9"/>
  <c r="K97" i="9"/>
  <c r="K99" i="9"/>
  <c r="K101" i="9"/>
  <c r="K103" i="9"/>
  <c r="K105" i="9"/>
  <c r="J4" i="9"/>
  <c r="J6" i="9"/>
  <c r="K4" i="9"/>
  <c r="K8" i="9"/>
  <c r="K12" i="9"/>
  <c r="K16" i="9"/>
  <c r="K20" i="9"/>
  <c r="K24" i="9"/>
  <c r="K28" i="9"/>
  <c r="K32" i="9"/>
  <c r="K36" i="9"/>
  <c r="K40" i="9"/>
  <c r="K44" i="9"/>
  <c r="K48" i="9"/>
  <c r="K52" i="9"/>
  <c r="K56" i="9"/>
  <c r="K60" i="9"/>
  <c r="K64" i="9"/>
  <c r="K68" i="9"/>
  <c r="K72" i="9"/>
  <c r="K76" i="9"/>
  <c r="K80" i="9"/>
  <c r="K84" i="9"/>
  <c r="K88" i="9"/>
  <c r="K92" i="9"/>
  <c r="K96" i="9"/>
  <c r="K100" i="9"/>
  <c r="K104" i="9"/>
  <c r="J5" i="9"/>
  <c r="J8" i="9"/>
  <c r="J10" i="9"/>
  <c r="J12" i="9"/>
  <c r="J14" i="9"/>
  <c r="J16" i="9"/>
  <c r="J18" i="9"/>
  <c r="J20" i="9"/>
  <c r="J22" i="9"/>
  <c r="J24" i="9"/>
  <c r="J26" i="9"/>
  <c r="J28" i="9"/>
  <c r="J30" i="9"/>
  <c r="J32" i="9"/>
  <c r="J34" i="9"/>
  <c r="J36" i="9"/>
  <c r="J38" i="9"/>
  <c r="J40" i="9"/>
  <c r="J42" i="9"/>
  <c r="J44" i="9"/>
  <c r="J46" i="9"/>
  <c r="J48" i="9"/>
  <c r="J50" i="9"/>
  <c r="J52" i="9"/>
  <c r="J54" i="9"/>
  <c r="J56" i="9"/>
  <c r="J58" i="9"/>
  <c r="J60" i="9"/>
  <c r="J62" i="9"/>
  <c r="J64" i="9"/>
  <c r="J66" i="9"/>
  <c r="J68" i="9"/>
  <c r="J70" i="9"/>
  <c r="J72" i="9"/>
  <c r="J74" i="9"/>
  <c r="J76" i="9"/>
  <c r="J78" i="9"/>
  <c r="J80" i="9"/>
  <c r="J82" i="9"/>
  <c r="J84" i="9"/>
  <c r="J86" i="9"/>
  <c r="J88" i="9"/>
  <c r="J90" i="9"/>
  <c r="J92" i="9"/>
  <c r="J94" i="9"/>
  <c r="J96" i="9"/>
  <c r="J98" i="9"/>
  <c r="J100" i="9"/>
  <c r="J102" i="9"/>
  <c r="J104" i="9"/>
  <c r="J106" i="9"/>
  <c r="I5" i="9"/>
  <c r="I7" i="9"/>
  <c r="I9" i="9"/>
  <c r="I11" i="9"/>
  <c r="I13" i="9"/>
  <c r="I15" i="9"/>
  <c r="I17" i="9"/>
  <c r="I19" i="9"/>
  <c r="I21" i="9"/>
  <c r="I23" i="9"/>
  <c r="I25" i="9"/>
  <c r="I27" i="9"/>
  <c r="I29" i="9"/>
  <c r="I31" i="9"/>
  <c r="I33" i="9"/>
  <c r="I35" i="9"/>
  <c r="I37" i="9"/>
  <c r="I39" i="9"/>
  <c r="I41" i="9"/>
  <c r="I43" i="9"/>
  <c r="I45" i="9"/>
  <c r="I47" i="9"/>
  <c r="I49" i="9"/>
  <c r="I51" i="9"/>
  <c r="I53" i="9"/>
  <c r="I55" i="9"/>
  <c r="I57" i="9"/>
  <c r="I59" i="9"/>
  <c r="I61" i="9"/>
  <c r="I63" i="9"/>
  <c r="I65" i="9"/>
  <c r="I67" i="9"/>
  <c r="I69" i="9"/>
  <c r="I71" i="9"/>
  <c r="I73" i="9"/>
  <c r="I75" i="9"/>
  <c r="I77" i="9"/>
  <c r="I79" i="9"/>
  <c r="I81" i="9"/>
  <c r="I83" i="9"/>
  <c r="I85" i="9"/>
  <c r="I87" i="9"/>
  <c r="I89" i="9"/>
  <c r="I91" i="9"/>
  <c r="I93" i="9"/>
  <c r="I95" i="9"/>
  <c r="I97" i="9"/>
  <c r="I99" i="9"/>
  <c r="I101" i="9"/>
  <c r="I103" i="9"/>
  <c r="I105" i="9"/>
  <c r="K6" i="9"/>
  <c r="K10" i="9"/>
  <c r="K14" i="9"/>
  <c r="K18" i="9"/>
  <c r="K22" i="9"/>
  <c r="K26" i="9"/>
  <c r="K30" i="9"/>
  <c r="K34" i="9"/>
  <c r="K38" i="9"/>
  <c r="K42" i="9"/>
  <c r="K46" i="9"/>
  <c r="K50" i="9"/>
  <c r="K54" i="9"/>
  <c r="K58" i="9"/>
  <c r="K62" i="9"/>
  <c r="K66" i="9"/>
  <c r="K70" i="9"/>
  <c r="K74" i="9"/>
  <c r="K78" i="9"/>
  <c r="K82" i="9"/>
  <c r="K86" i="9"/>
  <c r="K90" i="9"/>
  <c r="K94" i="9"/>
  <c r="K98" i="9"/>
  <c r="K102" i="9"/>
  <c r="K106" i="9"/>
  <c r="J7" i="9"/>
  <c r="J9" i="9"/>
  <c r="J11" i="9"/>
  <c r="J13" i="9"/>
  <c r="J15" i="9"/>
  <c r="J17" i="9"/>
  <c r="J19" i="9"/>
  <c r="J21" i="9"/>
  <c r="J23" i="9"/>
  <c r="J25" i="9"/>
  <c r="J27" i="9"/>
  <c r="J29" i="9"/>
  <c r="J31" i="9"/>
  <c r="J33" i="9"/>
  <c r="J35" i="9"/>
  <c r="J37" i="9"/>
  <c r="J39" i="9"/>
  <c r="J41" i="9"/>
  <c r="J43" i="9"/>
  <c r="J45" i="9"/>
  <c r="J47" i="9"/>
  <c r="J49" i="9"/>
  <c r="J51" i="9"/>
  <c r="J53" i="9"/>
  <c r="J55" i="9"/>
  <c r="J57" i="9"/>
  <c r="J59" i="9"/>
  <c r="J61" i="9"/>
  <c r="J63" i="9"/>
  <c r="J65" i="9"/>
  <c r="J67" i="9"/>
  <c r="J69" i="9"/>
  <c r="J71" i="9"/>
  <c r="J73" i="9"/>
  <c r="J75" i="9"/>
  <c r="J77" i="9"/>
  <c r="J79" i="9"/>
  <c r="J81" i="9"/>
  <c r="J83" i="9"/>
  <c r="J85" i="9"/>
  <c r="J87" i="9"/>
  <c r="J89" i="9"/>
  <c r="J91" i="9"/>
  <c r="J93" i="9"/>
  <c r="J95" i="9"/>
  <c r="J97" i="9"/>
  <c r="J99" i="9"/>
  <c r="J101" i="9"/>
  <c r="J103" i="9"/>
  <c r="J105" i="9"/>
  <c r="I4" i="9"/>
  <c r="E4" i="10" s="1"/>
  <c r="I6" i="9"/>
  <c r="I8" i="9"/>
  <c r="I10" i="9"/>
  <c r="I12" i="9"/>
  <c r="I14" i="9"/>
  <c r="I16" i="9"/>
  <c r="I18" i="9"/>
  <c r="I20" i="9"/>
  <c r="I22" i="9"/>
  <c r="I24" i="9"/>
  <c r="I26" i="9"/>
  <c r="I28" i="9"/>
  <c r="I30" i="9"/>
  <c r="I32" i="9"/>
  <c r="I34" i="9"/>
  <c r="I36" i="9"/>
  <c r="I38" i="9"/>
  <c r="I40" i="9"/>
  <c r="I42" i="9"/>
  <c r="I44" i="9"/>
  <c r="I46" i="9"/>
  <c r="I48" i="9"/>
  <c r="I50" i="9"/>
  <c r="I52" i="9"/>
  <c r="I54" i="9"/>
  <c r="I56" i="9"/>
  <c r="I58" i="9"/>
  <c r="I60" i="9"/>
  <c r="I62" i="9"/>
  <c r="I64" i="9"/>
  <c r="I66" i="9"/>
  <c r="I68" i="9"/>
  <c r="I70" i="9"/>
  <c r="I72" i="9"/>
  <c r="I74" i="9"/>
  <c r="I76" i="9"/>
  <c r="I78" i="9"/>
  <c r="I80" i="9"/>
  <c r="I82" i="9"/>
  <c r="I84" i="9"/>
  <c r="I86" i="9"/>
  <c r="I88" i="9"/>
  <c r="I90" i="9"/>
  <c r="I92" i="9"/>
  <c r="I94" i="9"/>
  <c r="I96" i="9"/>
  <c r="I98" i="9"/>
  <c r="I100" i="9"/>
  <c r="I102" i="9"/>
  <c r="I104" i="9"/>
  <c r="I106" i="9"/>
  <c r="F7" i="7"/>
  <c r="T5" i="9"/>
  <c r="T7" i="9"/>
  <c r="T9" i="9"/>
  <c r="T11" i="9"/>
  <c r="T4" i="9"/>
  <c r="T8" i="9"/>
  <c r="T12" i="9"/>
  <c r="T14" i="9"/>
  <c r="T16" i="9"/>
  <c r="T18" i="9"/>
  <c r="T20" i="9"/>
  <c r="T22" i="9"/>
  <c r="T24" i="9"/>
  <c r="T26" i="9"/>
  <c r="T28" i="9"/>
  <c r="T30" i="9"/>
  <c r="T32" i="9"/>
  <c r="T34" i="9"/>
  <c r="T36" i="9"/>
  <c r="T38" i="9"/>
  <c r="T40" i="9"/>
  <c r="T42" i="9"/>
  <c r="T44" i="9"/>
  <c r="T46" i="9"/>
  <c r="T48" i="9"/>
  <c r="T50" i="9"/>
  <c r="T52" i="9"/>
  <c r="T54" i="9"/>
  <c r="T56" i="9"/>
  <c r="T58" i="9"/>
  <c r="T60" i="9"/>
  <c r="T62" i="9"/>
  <c r="T64" i="9"/>
  <c r="T66" i="9"/>
  <c r="T68" i="9"/>
  <c r="T70" i="9"/>
  <c r="T72" i="9"/>
  <c r="T74" i="9"/>
  <c r="T76" i="9"/>
  <c r="T78" i="9"/>
  <c r="T80" i="9"/>
  <c r="T82" i="9"/>
  <c r="T84" i="9"/>
  <c r="T86" i="9"/>
  <c r="T88" i="9"/>
  <c r="T90" i="9"/>
  <c r="T92" i="9"/>
  <c r="T94" i="9"/>
  <c r="T96" i="9"/>
  <c r="T98" i="9"/>
  <c r="T100" i="9"/>
  <c r="T102" i="9"/>
  <c r="T104" i="9"/>
  <c r="T106" i="9"/>
  <c r="S5" i="9"/>
  <c r="I5" i="10" s="1"/>
  <c r="S7" i="9"/>
  <c r="I7" i="10" s="1"/>
  <c r="S9" i="9"/>
  <c r="I9" i="10" s="1"/>
  <c r="S11" i="9"/>
  <c r="I11" i="10" s="1"/>
  <c r="S13" i="9"/>
  <c r="S15" i="9"/>
  <c r="S17" i="9"/>
  <c r="S19" i="9"/>
  <c r="S21" i="9"/>
  <c r="S23" i="9"/>
  <c r="S25" i="9"/>
  <c r="S27" i="9"/>
  <c r="S29" i="9"/>
  <c r="S31" i="9"/>
  <c r="S33" i="9"/>
  <c r="S35" i="9"/>
  <c r="S37" i="9"/>
  <c r="S39" i="9"/>
  <c r="S41" i="9"/>
  <c r="S43" i="9"/>
  <c r="S45" i="9"/>
  <c r="S47" i="9"/>
  <c r="S49" i="9"/>
  <c r="S51" i="9"/>
  <c r="S53" i="9"/>
  <c r="S55" i="9"/>
  <c r="S57" i="9"/>
  <c r="S59" i="9"/>
  <c r="S61" i="9"/>
  <c r="S63" i="9"/>
  <c r="S65" i="9"/>
  <c r="S67" i="9"/>
  <c r="S69" i="9"/>
  <c r="S71" i="9"/>
  <c r="S73" i="9"/>
  <c r="S75" i="9"/>
  <c r="S77" i="9"/>
  <c r="S79" i="9"/>
  <c r="S81" i="9"/>
  <c r="S83" i="9"/>
  <c r="S85" i="9"/>
  <c r="S87" i="9"/>
  <c r="S89" i="9"/>
  <c r="S91" i="9"/>
  <c r="S93" i="9"/>
  <c r="S95" i="9"/>
  <c r="S97" i="9"/>
  <c r="S99" i="9"/>
  <c r="S101" i="9"/>
  <c r="S103" i="9"/>
  <c r="S105" i="9"/>
  <c r="T10" i="9"/>
  <c r="T15" i="9"/>
  <c r="T19" i="9"/>
  <c r="T23" i="9"/>
  <c r="T27" i="9"/>
  <c r="T31" i="9"/>
  <c r="T35" i="9"/>
  <c r="T39" i="9"/>
  <c r="T43" i="9"/>
  <c r="T47" i="9"/>
  <c r="T51" i="9"/>
  <c r="T55" i="9"/>
  <c r="T59" i="9"/>
  <c r="T63" i="9"/>
  <c r="T67" i="9"/>
  <c r="T71" i="9"/>
  <c r="T75" i="9"/>
  <c r="T79" i="9"/>
  <c r="T83" i="9"/>
  <c r="T87" i="9"/>
  <c r="T91" i="9"/>
  <c r="T95" i="9"/>
  <c r="T99" i="9"/>
  <c r="T103" i="9"/>
  <c r="S4" i="9"/>
  <c r="S8" i="9"/>
  <c r="S12" i="9"/>
  <c r="S16" i="9"/>
  <c r="I16" i="10" s="1"/>
  <c r="S20" i="9"/>
  <c r="S24" i="9"/>
  <c r="I24" i="10" s="1"/>
  <c r="S28" i="9"/>
  <c r="S32" i="9"/>
  <c r="I32" i="10" s="1"/>
  <c r="S36" i="9"/>
  <c r="S40" i="9"/>
  <c r="I40" i="10" s="1"/>
  <c r="S44" i="9"/>
  <c r="S48" i="9"/>
  <c r="I48" i="10" s="1"/>
  <c r="S52" i="9"/>
  <c r="S56" i="9"/>
  <c r="I56" i="10" s="1"/>
  <c r="S60" i="9"/>
  <c r="S64" i="9"/>
  <c r="I64" i="10" s="1"/>
  <c r="S68" i="9"/>
  <c r="S72" i="9"/>
  <c r="I72" i="10" s="1"/>
  <c r="S76" i="9"/>
  <c r="S80" i="9"/>
  <c r="I80" i="10" s="1"/>
  <c r="S84" i="9"/>
  <c r="S88" i="9"/>
  <c r="I88" i="10" s="1"/>
  <c r="S92" i="9"/>
  <c r="S96" i="9"/>
  <c r="I96" i="10" s="1"/>
  <c r="S100" i="9"/>
  <c r="S104" i="9"/>
  <c r="I104" i="10" s="1"/>
  <c r="T6" i="9"/>
  <c r="T13" i="9"/>
  <c r="T17" i="9"/>
  <c r="T21" i="9"/>
  <c r="T25" i="9"/>
  <c r="T29" i="9"/>
  <c r="T33" i="9"/>
  <c r="T37" i="9"/>
  <c r="T41" i="9"/>
  <c r="T45" i="9"/>
  <c r="T49" i="9"/>
  <c r="T53" i="9"/>
  <c r="T57" i="9"/>
  <c r="T61" i="9"/>
  <c r="T65" i="9"/>
  <c r="T69" i="9"/>
  <c r="T73" i="9"/>
  <c r="T77" i="9"/>
  <c r="T81" i="9"/>
  <c r="T85" i="9"/>
  <c r="T89" i="9"/>
  <c r="T93" i="9"/>
  <c r="T97" i="9"/>
  <c r="T101" i="9"/>
  <c r="T105" i="9"/>
  <c r="S6" i="9"/>
  <c r="S10" i="9"/>
  <c r="I10" i="10" s="1"/>
  <c r="S14" i="9"/>
  <c r="S18" i="9"/>
  <c r="I18" i="10" s="1"/>
  <c r="S22" i="9"/>
  <c r="S26" i="9"/>
  <c r="I26" i="10" s="1"/>
  <c r="S30" i="9"/>
  <c r="S34" i="9"/>
  <c r="I34" i="10" s="1"/>
  <c r="S38" i="9"/>
  <c r="S42" i="9"/>
  <c r="I42" i="10" s="1"/>
  <c r="S46" i="9"/>
  <c r="S50" i="9"/>
  <c r="I50" i="10" s="1"/>
  <c r="S54" i="9"/>
  <c r="S58" i="9"/>
  <c r="I58" i="10" s="1"/>
  <c r="S62" i="9"/>
  <c r="S66" i="9"/>
  <c r="I66" i="10" s="1"/>
  <c r="S70" i="9"/>
  <c r="S74" i="9"/>
  <c r="I74" i="10" s="1"/>
  <c r="S78" i="9"/>
  <c r="S82" i="9"/>
  <c r="I82" i="10" s="1"/>
  <c r="S86" i="9"/>
  <c r="S90" i="9"/>
  <c r="I90" i="10" s="1"/>
  <c r="S94" i="9"/>
  <c r="S98" i="9"/>
  <c r="I98" i="10" s="1"/>
  <c r="S102" i="9"/>
  <c r="S106" i="9"/>
  <c r="I106" i="10" s="1"/>
  <c r="F11" i="7"/>
  <c r="D103" i="10"/>
  <c r="D99" i="10"/>
  <c r="D95" i="10"/>
  <c r="D91" i="10"/>
  <c r="D87" i="10"/>
  <c r="D83" i="10"/>
  <c r="D79" i="10"/>
  <c r="D75" i="10"/>
  <c r="D71" i="10"/>
  <c r="D67" i="10"/>
  <c r="D63" i="10"/>
  <c r="D59" i="10"/>
  <c r="D55" i="10"/>
  <c r="D51" i="10"/>
  <c r="D47" i="10"/>
  <c r="D43" i="10"/>
  <c r="D39" i="10"/>
  <c r="D35" i="10"/>
  <c r="D31" i="10"/>
  <c r="D27" i="10"/>
  <c r="D23" i="10"/>
  <c r="D19" i="10"/>
  <c r="D15" i="10"/>
  <c r="D11" i="10"/>
  <c r="D7" i="10"/>
  <c r="D104" i="10"/>
  <c r="D100" i="10"/>
  <c r="D96" i="10"/>
  <c r="D92" i="10"/>
  <c r="D88" i="10"/>
  <c r="D84" i="10"/>
  <c r="D80" i="10"/>
  <c r="D76" i="10"/>
  <c r="D72" i="10"/>
  <c r="D68" i="10"/>
  <c r="D64" i="10"/>
  <c r="D60" i="10"/>
  <c r="D56" i="10"/>
  <c r="D52" i="10"/>
  <c r="D48" i="10"/>
  <c r="D44" i="10"/>
  <c r="D40" i="10"/>
  <c r="D36" i="10"/>
  <c r="D32" i="10"/>
  <c r="D28" i="10"/>
  <c r="D24" i="10"/>
  <c r="D20" i="10"/>
  <c r="D16" i="10"/>
  <c r="D12" i="10"/>
  <c r="D8" i="10"/>
  <c r="D4" i="10"/>
  <c r="E13" i="7"/>
  <c r="G25" i="10" l="1"/>
  <c r="I102" i="10"/>
  <c r="I94" i="10"/>
  <c r="I86" i="10"/>
  <c r="I78" i="10"/>
  <c r="I70" i="10"/>
  <c r="I62" i="10"/>
  <c r="I54" i="10"/>
  <c r="I46" i="10"/>
  <c r="I38" i="10"/>
  <c r="I30" i="10"/>
  <c r="I22" i="10"/>
  <c r="I14" i="10"/>
  <c r="I6" i="10"/>
  <c r="I8" i="10"/>
  <c r="I105" i="10"/>
  <c r="I97" i="10"/>
  <c r="I89" i="10"/>
  <c r="I81" i="10"/>
  <c r="I73" i="10"/>
  <c r="I65" i="10"/>
  <c r="I57" i="10"/>
  <c r="I49" i="10"/>
  <c r="I41" i="10"/>
  <c r="I33" i="10"/>
  <c r="I25" i="10"/>
  <c r="I17" i="10"/>
  <c r="E106" i="10"/>
  <c r="E102" i="10"/>
  <c r="E98" i="10"/>
  <c r="E94" i="10"/>
  <c r="E90" i="10"/>
  <c r="E86" i="10"/>
  <c r="E82" i="10"/>
  <c r="E78" i="10"/>
  <c r="E74" i="10"/>
  <c r="E70" i="10"/>
  <c r="E66" i="10"/>
  <c r="E62" i="10"/>
  <c r="E58" i="10"/>
  <c r="E54" i="10"/>
  <c r="E50" i="10"/>
  <c r="E46" i="10"/>
  <c r="E42" i="10"/>
  <c r="E38" i="10"/>
  <c r="E34" i="10"/>
  <c r="E30" i="10"/>
  <c r="E26" i="10"/>
  <c r="E22" i="10"/>
  <c r="E18" i="10"/>
  <c r="E14" i="10"/>
  <c r="E10" i="10"/>
  <c r="E6" i="10"/>
  <c r="E5" i="10"/>
  <c r="F99" i="10"/>
  <c r="F91" i="10"/>
  <c r="F83" i="10"/>
  <c r="F75" i="10"/>
  <c r="F67" i="10"/>
  <c r="F59" i="10"/>
  <c r="F51" i="10"/>
  <c r="F43" i="10"/>
  <c r="F35" i="10"/>
  <c r="F27" i="10"/>
  <c r="F19" i="10"/>
  <c r="F11" i="10"/>
  <c r="F102" i="10"/>
  <c r="F94" i="10"/>
  <c r="F86" i="10"/>
  <c r="F78" i="10"/>
  <c r="F70" i="10"/>
  <c r="F62" i="10"/>
  <c r="F54" i="10"/>
  <c r="F46" i="10"/>
  <c r="F38" i="10"/>
  <c r="F30" i="10"/>
  <c r="F22" i="10"/>
  <c r="F14" i="10"/>
  <c r="F6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4" i="10"/>
  <c r="F13" i="7"/>
  <c r="C100" i="10"/>
  <c r="C92" i="10"/>
  <c r="C84" i="10"/>
  <c r="C76" i="10"/>
  <c r="C68" i="10"/>
  <c r="C60" i="10"/>
  <c r="C52" i="10"/>
  <c r="C44" i="10"/>
  <c r="C36" i="10"/>
  <c r="C28" i="10"/>
  <c r="C20" i="10"/>
  <c r="C12" i="10"/>
  <c r="C34" i="10"/>
  <c r="C26" i="10"/>
  <c r="C18" i="10"/>
  <c r="C10" i="10"/>
  <c r="C101" i="10"/>
  <c r="C93" i="10"/>
  <c r="C85" i="10"/>
  <c r="C77" i="10"/>
  <c r="C69" i="10"/>
  <c r="C61" i="10"/>
  <c r="C53" i="10"/>
  <c r="C45" i="10"/>
  <c r="C37" i="10"/>
  <c r="C29" i="10"/>
  <c r="C21" i="10"/>
  <c r="C13" i="10"/>
  <c r="C5" i="10"/>
  <c r="H104" i="10"/>
  <c r="H96" i="10"/>
  <c r="H88" i="10"/>
  <c r="H80" i="10"/>
  <c r="H72" i="10"/>
  <c r="H64" i="10"/>
  <c r="H56" i="10"/>
  <c r="H48" i="10"/>
  <c r="H40" i="10"/>
  <c r="H32" i="10"/>
  <c r="H24" i="10"/>
  <c r="H16" i="10"/>
  <c r="H8" i="10"/>
  <c r="H99" i="10"/>
  <c r="H91" i="10"/>
  <c r="H83" i="10"/>
  <c r="H75" i="10"/>
  <c r="H67" i="10"/>
  <c r="H59" i="10"/>
  <c r="H51" i="10"/>
  <c r="H43" i="10"/>
  <c r="H35" i="10"/>
  <c r="H27" i="10"/>
  <c r="H19" i="10"/>
  <c r="H11" i="10"/>
  <c r="I101" i="10"/>
  <c r="I93" i="10"/>
  <c r="I85" i="10"/>
  <c r="I77" i="10"/>
  <c r="I69" i="10"/>
  <c r="I61" i="10"/>
  <c r="I53" i="10"/>
  <c r="I45" i="10"/>
  <c r="I37" i="10"/>
  <c r="I29" i="10"/>
  <c r="I21" i="10"/>
  <c r="I13" i="10"/>
  <c r="E105" i="10"/>
  <c r="E101" i="10"/>
  <c r="E97" i="10"/>
  <c r="E93" i="10"/>
  <c r="E89" i="10"/>
  <c r="E85" i="10"/>
  <c r="E81" i="10"/>
  <c r="E77" i="10"/>
  <c r="E73" i="10"/>
  <c r="E69" i="10"/>
  <c r="E65" i="10"/>
  <c r="E61" i="10"/>
  <c r="E57" i="10"/>
  <c r="E53" i="10"/>
  <c r="E49" i="10"/>
  <c r="E45" i="10"/>
  <c r="E41" i="10"/>
  <c r="E37" i="10"/>
  <c r="E33" i="10"/>
  <c r="E29" i="10"/>
  <c r="E25" i="10"/>
  <c r="E21" i="10"/>
  <c r="E17" i="10"/>
  <c r="E13" i="10"/>
  <c r="E9" i="10"/>
  <c r="F106" i="10"/>
  <c r="F98" i="10"/>
  <c r="F90" i="10"/>
  <c r="F82" i="10"/>
  <c r="F74" i="10"/>
  <c r="F66" i="10"/>
  <c r="F58" i="10"/>
  <c r="F50" i="10"/>
  <c r="F42" i="10"/>
  <c r="F34" i="10"/>
  <c r="F26" i="10"/>
  <c r="F18" i="10"/>
  <c r="F10" i="10"/>
  <c r="G105" i="10"/>
  <c r="G97" i="10"/>
  <c r="G89" i="10"/>
  <c r="G81" i="10"/>
  <c r="G73" i="10"/>
  <c r="G65" i="10"/>
  <c r="G57" i="10"/>
  <c r="G49" i="10"/>
  <c r="G41" i="10"/>
  <c r="G33" i="10"/>
  <c r="G17" i="10"/>
  <c r="G9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C106" i="10"/>
  <c r="C98" i="10"/>
  <c r="C90" i="10"/>
  <c r="C82" i="10"/>
  <c r="C74" i="10"/>
  <c r="C66" i="10"/>
  <c r="C58" i="10"/>
  <c r="C50" i="10"/>
  <c r="C42" i="10"/>
  <c r="C105" i="10"/>
  <c r="C97" i="10"/>
  <c r="C89" i="10"/>
  <c r="C81" i="10"/>
  <c r="C73" i="10"/>
  <c r="C65" i="10"/>
  <c r="C57" i="10"/>
  <c r="C49" i="10"/>
  <c r="C41" i="10"/>
  <c r="C33" i="10"/>
  <c r="C25" i="10"/>
  <c r="C17" i="10"/>
  <c r="C9" i="10"/>
  <c r="H103" i="10"/>
  <c r="H95" i="10"/>
  <c r="H87" i="10"/>
  <c r="H79" i="10"/>
  <c r="H71" i="10"/>
  <c r="H63" i="10"/>
  <c r="H55" i="10"/>
  <c r="H47" i="10"/>
  <c r="H39" i="10"/>
  <c r="H31" i="10"/>
  <c r="H23" i="10"/>
  <c r="H15" i="10"/>
  <c r="H7" i="10"/>
  <c r="I100" i="10"/>
  <c r="I92" i="10"/>
  <c r="I84" i="10"/>
  <c r="I76" i="10"/>
  <c r="I68" i="10"/>
  <c r="I60" i="10"/>
  <c r="I52" i="10"/>
  <c r="I44" i="10"/>
  <c r="I36" i="10"/>
  <c r="I28" i="10"/>
  <c r="I20" i="10"/>
  <c r="I12" i="10"/>
  <c r="I4" i="10"/>
  <c r="I103" i="10"/>
  <c r="I99" i="10"/>
  <c r="I95" i="10"/>
  <c r="I91" i="10"/>
  <c r="I87" i="10"/>
  <c r="I83" i="10"/>
  <c r="I79" i="10"/>
  <c r="I75" i="10"/>
  <c r="I71" i="10"/>
  <c r="I67" i="10"/>
  <c r="I63" i="10"/>
  <c r="I59" i="10"/>
  <c r="I55" i="10"/>
  <c r="I51" i="10"/>
  <c r="I47" i="10"/>
  <c r="I43" i="10"/>
  <c r="I39" i="10"/>
  <c r="I35" i="10"/>
  <c r="I31" i="10"/>
  <c r="I27" i="10"/>
  <c r="I23" i="10"/>
  <c r="I19" i="10"/>
  <c r="I15" i="10"/>
  <c r="E104" i="10"/>
  <c r="E100" i="10"/>
  <c r="E96" i="10"/>
  <c r="E92" i="10"/>
  <c r="E88" i="10"/>
  <c r="E84" i="10"/>
  <c r="E80" i="10"/>
  <c r="E76" i="10"/>
  <c r="E72" i="10"/>
  <c r="E68" i="10"/>
  <c r="E64" i="10"/>
  <c r="E60" i="10"/>
  <c r="E56" i="10"/>
  <c r="E52" i="10"/>
  <c r="E48" i="10"/>
  <c r="E44" i="10"/>
  <c r="E40" i="10"/>
  <c r="E36" i="10"/>
  <c r="E32" i="10"/>
  <c r="E28" i="10"/>
  <c r="E24" i="10"/>
  <c r="E20" i="10"/>
  <c r="E16" i="10"/>
  <c r="E12" i="10"/>
  <c r="E8" i="10"/>
  <c r="E103" i="10"/>
  <c r="E99" i="10"/>
  <c r="E95" i="10"/>
  <c r="E91" i="10"/>
  <c r="E87" i="10"/>
  <c r="E83" i="10"/>
  <c r="E79" i="10"/>
  <c r="E75" i="10"/>
  <c r="E71" i="10"/>
  <c r="E67" i="10"/>
  <c r="E63" i="10"/>
  <c r="E59" i="10"/>
  <c r="E55" i="10"/>
  <c r="E51" i="10"/>
  <c r="E47" i="10"/>
  <c r="E43" i="10"/>
  <c r="E39" i="10"/>
  <c r="E35" i="10"/>
  <c r="E31" i="10"/>
  <c r="E27" i="10"/>
  <c r="E23" i="10"/>
  <c r="E19" i="10"/>
  <c r="E15" i="10"/>
  <c r="E11" i="10"/>
  <c r="E7" i="10"/>
  <c r="F105" i="10"/>
  <c r="F97" i="10"/>
  <c r="F89" i="10"/>
  <c r="F81" i="10"/>
  <c r="F73" i="10"/>
  <c r="F65" i="10"/>
  <c r="F57" i="10"/>
  <c r="F49" i="10"/>
  <c r="F41" i="10"/>
  <c r="F33" i="10"/>
  <c r="F25" i="10"/>
  <c r="F17" i="10"/>
  <c r="F9" i="10"/>
  <c r="F104" i="10"/>
  <c r="F100" i="10"/>
  <c r="F96" i="10"/>
  <c r="F92" i="10"/>
  <c r="F88" i="10"/>
  <c r="F84" i="10"/>
  <c r="F80" i="10"/>
  <c r="F76" i="10"/>
  <c r="F72" i="10"/>
  <c r="F68" i="10"/>
  <c r="F64" i="10"/>
  <c r="F60" i="10"/>
  <c r="F56" i="10"/>
  <c r="F52" i="10"/>
  <c r="F48" i="10"/>
  <c r="F44" i="10"/>
  <c r="F40" i="10"/>
  <c r="F36" i="10"/>
  <c r="F32" i="10"/>
  <c r="F28" i="10"/>
  <c r="F24" i="10"/>
  <c r="F20" i="10"/>
  <c r="F16" i="10"/>
  <c r="F12" i="10"/>
  <c r="F8" i="10"/>
  <c r="F4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106" i="10"/>
  <c r="G102" i="10"/>
  <c r="G98" i="10"/>
  <c r="G94" i="10"/>
  <c r="G90" i="10"/>
  <c r="G86" i="10"/>
  <c r="G82" i="10"/>
  <c r="G78" i="10"/>
  <c r="G74" i="10"/>
  <c r="G70" i="10"/>
  <c r="G66" i="10"/>
  <c r="G62" i="10"/>
  <c r="G58" i="10"/>
  <c r="G54" i="10"/>
  <c r="G50" i="10"/>
  <c r="G46" i="10"/>
  <c r="G42" i="10"/>
  <c r="G38" i="10"/>
  <c r="G34" i="10"/>
  <c r="G30" i="10"/>
  <c r="G26" i="10"/>
  <c r="G22" i="10"/>
  <c r="G18" i="10"/>
  <c r="G14" i="10"/>
  <c r="G10" i="10"/>
  <c r="G6" i="10"/>
  <c r="C104" i="10"/>
  <c r="C96" i="10"/>
  <c r="C88" i="10"/>
  <c r="C80" i="10"/>
  <c r="C72" i="10"/>
  <c r="C64" i="10"/>
  <c r="C56" i="10"/>
  <c r="C48" i="10"/>
  <c r="C40" i="10"/>
  <c r="C32" i="10"/>
  <c r="C24" i="10"/>
  <c r="C16" i="10"/>
  <c r="C8" i="10"/>
  <c r="C102" i="10"/>
  <c r="C94" i="10"/>
  <c r="C86" i="10"/>
  <c r="C78" i="10"/>
  <c r="C70" i="10"/>
  <c r="C62" i="10"/>
  <c r="C54" i="10"/>
  <c r="C46" i="10"/>
  <c r="C38" i="10"/>
  <c r="C30" i="10"/>
  <c r="C22" i="10"/>
  <c r="C14" i="10"/>
  <c r="C6" i="10"/>
  <c r="C103" i="10"/>
  <c r="K103" i="10" s="1"/>
  <c r="C99" i="10"/>
  <c r="C95" i="10"/>
  <c r="C91" i="10"/>
  <c r="C87" i="10"/>
  <c r="K87" i="10" s="1"/>
  <c r="C83" i="10"/>
  <c r="C79" i="10"/>
  <c r="C75" i="10"/>
  <c r="C71" i="10"/>
  <c r="K71" i="10" s="1"/>
  <c r="C67" i="10"/>
  <c r="C63" i="10"/>
  <c r="C59" i="10"/>
  <c r="C55" i="10"/>
  <c r="K55" i="10" s="1"/>
  <c r="C51" i="10"/>
  <c r="C47" i="10"/>
  <c r="C43" i="10"/>
  <c r="C39" i="10"/>
  <c r="K39" i="10" s="1"/>
  <c r="C35" i="10"/>
  <c r="C31" i="10"/>
  <c r="C27" i="10"/>
  <c r="C23" i="10"/>
  <c r="K23" i="10" s="1"/>
  <c r="C19" i="10"/>
  <c r="C15" i="10"/>
  <c r="C11" i="10"/>
  <c r="C7" i="10"/>
  <c r="K7" i="10" s="1"/>
  <c r="H106" i="10"/>
  <c r="H98" i="10"/>
  <c r="H90" i="10"/>
  <c r="H82" i="10"/>
  <c r="H74" i="10"/>
  <c r="H66" i="10"/>
  <c r="H58" i="10"/>
  <c r="H50" i="10"/>
  <c r="H42" i="10"/>
  <c r="H34" i="10"/>
  <c r="H26" i="10"/>
  <c r="H18" i="10"/>
  <c r="H10" i="10"/>
  <c r="H105" i="10"/>
  <c r="H101" i="10"/>
  <c r="H97" i="10"/>
  <c r="H93" i="10"/>
  <c r="H89" i="10"/>
  <c r="H85" i="10"/>
  <c r="H81" i="10"/>
  <c r="H77" i="10"/>
  <c r="H73" i="10"/>
  <c r="H69" i="10"/>
  <c r="H65" i="10"/>
  <c r="H61" i="10"/>
  <c r="H57" i="10"/>
  <c r="H53" i="10"/>
  <c r="H49" i="10"/>
  <c r="H45" i="10"/>
  <c r="H41" i="10"/>
  <c r="H37" i="10"/>
  <c r="H33" i="10"/>
  <c r="H29" i="10"/>
  <c r="H25" i="10"/>
  <c r="H21" i="10"/>
  <c r="H17" i="10"/>
  <c r="H13" i="10"/>
  <c r="H9" i="10"/>
  <c r="H5" i="10"/>
  <c r="K4" i="10" l="1"/>
  <c r="K20" i="10"/>
  <c r="K36" i="10"/>
  <c r="K52" i="10"/>
  <c r="K68" i="10"/>
  <c r="K84" i="10"/>
  <c r="K100" i="10"/>
  <c r="K18" i="10"/>
  <c r="K34" i="10"/>
  <c r="K13" i="10"/>
  <c r="K29" i="10"/>
  <c r="K45" i="10"/>
  <c r="K61" i="10"/>
  <c r="K77" i="10"/>
  <c r="K93" i="10"/>
  <c r="K10" i="10"/>
  <c r="K26" i="10"/>
  <c r="K11" i="10"/>
  <c r="K19" i="10"/>
  <c r="K27" i="10"/>
  <c r="K35" i="10"/>
  <c r="K43" i="10"/>
  <c r="K51" i="10"/>
  <c r="K59" i="10"/>
  <c r="K67" i="10"/>
  <c r="K75" i="10"/>
  <c r="K83" i="10"/>
  <c r="K91" i="10"/>
  <c r="K99" i="10"/>
  <c r="K6" i="10"/>
  <c r="K22" i="10"/>
  <c r="K38" i="10"/>
  <c r="K54" i="10"/>
  <c r="K70" i="10"/>
  <c r="K86" i="10"/>
  <c r="K102" i="10"/>
  <c r="K16" i="10"/>
  <c r="K32" i="10"/>
  <c r="K48" i="10"/>
  <c r="K64" i="10"/>
  <c r="K80" i="10"/>
  <c r="K96" i="10"/>
  <c r="K5" i="10"/>
  <c r="K21" i="10"/>
  <c r="K37" i="10"/>
  <c r="K53" i="10"/>
  <c r="K69" i="10"/>
  <c r="K85" i="10"/>
  <c r="K101" i="10"/>
  <c r="K12" i="10"/>
  <c r="K28" i="10"/>
  <c r="K44" i="10"/>
  <c r="K60" i="10"/>
  <c r="K76" i="10"/>
  <c r="K92" i="10"/>
  <c r="K42" i="10"/>
  <c r="K58" i="10"/>
  <c r="K74" i="10"/>
  <c r="K90" i="10"/>
  <c r="K106" i="10"/>
  <c r="K15" i="10"/>
  <c r="K31" i="10"/>
  <c r="K47" i="10"/>
  <c r="K63" i="10"/>
  <c r="K79" i="10"/>
  <c r="K95" i="10"/>
  <c r="K14" i="10"/>
  <c r="K30" i="10"/>
  <c r="K46" i="10"/>
  <c r="K62" i="10"/>
  <c r="K78" i="10"/>
  <c r="K94" i="10"/>
  <c r="K8" i="10"/>
  <c r="K24" i="10"/>
  <c r="K40" i="10"/>
  <c r="K56" i="10"/>
  <c r="K72" i="10"/>
  <c r="K88" i="10"/>
  <c r="K104" i="10"/>
  <c r="K9" i="10"/>
  <c r="K17" i="10"/>
  <c r="K25" i="10"/>
  <c r="K33" i="10"/>
  <c r="K41" i="10"/>
  <c r="K49" i="10"/>
  <c r="K57" i="10"/>
  <c r="K65" i="10"/>
  <c r="K73" i="10"/>
  <c r="K81" i="10"/>
  <c r="K89" i="10"/>
  <c r="K97" i="10"/>
  <c r="K105" i="10"/>
  <c r="K50" i="10"/>
  <c r="K66" i="10"/>
  <c r="K82" i="10"/>
  <c r="K98" i="10"/>
  <c r="L98" i="10" l="1"/>
  <c r="L66" i="10"/>
  <c r="L105" i="10"/>
  <c r="L89" i="10"/>
  <c r="L73" i="10"/>
  <c r="L57" i="10"/>
  <c r="L41" i="10"/>
  <c r="L25" i="10"/>
  <c r="L9" i="10"/>
  <c r="L88" i="10"/>
  <c r="L56" i="10"/>
  <c r="L24" i="10"/>
  <c r="L94" i="10"/>
  <c r="L62" i="10"/>
  <c r="L30" i="10"/>
  <c r="L95" i="10"/>
  <c r="L63" i="10"/>
  <c r="L31" i="10"/>
  <c r="L106" i="10"/>
  <c r="L74" i="10"/>
  <c r="L42" i="10"/>
  <c r="L76" i="10"/>
  <c r="L44" i="10"/>
  <c r="L12" i="10"/>
  <c r="L85" i="10"/>
  <c r="L53" i="10"/>
  <c r="L21" i="10"/>
  <c r="L96" i="10"/>
  <c r="L64" i="10"/>
  <c r="L32" i="10"/>
  <c r="L102" i="10"/>
  <c r="L70" i="10"/>
  <c r="L38" i="10"/>
  <c r="L6" i="10"/>
  <c r="L91" i="10"/>
  <c r="L75" i="10"/>
  <c r="L59" i="10"/>
  <c r="L43" i="10"/>
  <c r="L27" i="10"/>
  <c r="L11" i="10"/>
  <c r="L10" i="10"/>
  <c r="L77" i="10"/>
  <c r="L45" i="10"/>
  <c r="L13" i="10"/>
  <c r="L18" i="10"/>
  <c r="L84" i="10"/>
  <c r="L52" i="10"/>
  <c r="L20" i="10"/>
  <c r="L103" i="10"/>
  <c r="L71" i="10"/>
  <c r="L39" i="10"/>
  <c r="L7" i="10"/>
  <c r="L82" i="10"/>
  <c r="L50" i="10"/>
  <c r="L97" i="10"/>
  <c r="L81" i="10"/>
  <c r="L65" i="10"/>
  <c r="L49" i="10"/>
  <c r="L33" i="10"/>
  <c r="L17" i="10"/>
  <c r="L104" i="10"/>
  <c r="L72" i="10"/>
  <c r="L40" i="10"/>
  <c r="L8" i="10"/>
  <c r="L78" i="10"/>
  <c r="L46" i="10"/>
  <c r="L14" i="10"/>
  <c r="L79" i="10"/>
  <c r="L47" i="10"/>
  <c r="L15" i="10"/>
  <c r="L90" i="10"/>
  <c r="L58" i="10"/>
  <c r="L92" i="10"/>
  <c r="L60" i="10"/>
  <c r="L28" i="10"/>
  <c r="L101" i="10"/>
  <c r="L69" i="10"/>
  <c r="L37" i="10"/>
  <c r="L5" i="10"/>
  <c r="L80" i="10"/>
  <c r="L48" i="10"/>
  <c r="L16" i="10"/>
  <c r="L86" i="10"/>
  <c r="L54" i="10"/>
  <c r="L22" i="10"/>
  <c r="L99" i="10"/>
  <c r="L83" i="10"/>
  <c r="L67" i="10"/>
  <c r="L51" i="10"/>
  <c r="L35" i="10"/>
  <c r="L19" i="10"/>
  <c r="L26" i="10"/>
  <c r="L93" i="10"/>
  <c r="L61" i="10"/>
  <c r="L29" i="10"/>
  <c r="L34" i="10"/>
  <c r="L100" i="10"/>
  <c r="L68" i="10"/>
  <c r="L36" i="10"/>
  <c r="L4" i="10"/>
  <c r="L87" i="10"/>
  <c r="L55" i="10"/>
  <c r="L23" i="10"/>
  <c r="P7" i="4" l="1"/>
  <c r="P8" i="4"/>
  <c r="P9" i="4" s="1"/>
  <c r="P10" i="4" s="1"/>
  <c r="P11" i="4" s="1"/>
  <c r="P12" i="4" s="1"/>
  <c r="P13" i="4" s="1"/>
  <c r="P14" i="4" s="1"/>
  <c r="P6" i="4"/>
  <c r="I63" i="4" l="1"/>
  <c r="I64" i="4"/>
  <c r="I62" i="4"/>
  <c r="I56" i="4"/>
  <c r="I54" i="4"/>
  <c r="I55" i="4"/>
  <c r="I48" i="4"/>
  <c r="I49" i="4"/>
  <c r="I50" i="4"/>
  <c r="I13" i="4"/>
  <c r="I44" i="4"/>
  <c r="I43" i="4"/>
  <c r="I31" i="4"/>
  <c r="I32" i="4"/>
  <c r="I33" i="4"/>
  <c r="I34" i="4"/>
  <c r="I35" i="4"/>
  <c r="I36" i="4"/>
  <c r="I37" i="4"/>
  <c r="I38" i="4"/>
  <c r="I39" i="4"/>
  <c r="I40" i="4"/>
  <c r="I41" i="4"/>
  <c r="I42" i="4"/>
  <c r="I27" i="4"/>
  <c r="I28" i="4"/>
  <c r="I29" i="4"/>
  <c r="I30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K7" i="5"/>
  <c r="I6" i="4"/>
  <c r="I7" i="4"/>
  <c r="I8" i="4"/>
  <c r="I9" i="4"/>
  <c r="I5" i="4"/>
  <c r="F53" i="4"/>
  <c r="F52" i="4"/>
  <c r="F54" i="4" l="1"/>
  <c r="F55" i="4" s="1"/>
  <c r="B53" i="4" s="1"/>
  <c r="B54" i="4" s="1"/>
  <c r="B55" i="4" s="1"/>
  <c r="B56" i="4" s="1"/>
  <c r="B57" i="4" s="1"/>
  <c r="F45" i="4"/>
  <c r="F44" i="4"/>
  <c r="F46" i="4" l="1"/>
  <c r="F47" i="4" s="1"/>
  <c r="B45" i="4" s="1"/>
  <c r="B46" i="4" s="1"/>
  <c r="B47" i="4" s="1"/>
  <c r="B48" i="4" s="1"/>
  <c r="B49" i="4" s="1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7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B7" i="5"/>
  <c r="C7" i="5"/>
  <c r="A7" i="5"/>
  <c r="F4" i="4" l="1"/>
  <c r="F5" i="4"/>
  <c r="F12" i="4"/>
  <c r="F13" i="4"/>
  <c r="F14" i="4" l="1"/>
  <c r="F15" i="4" s="1"/>
  <c r="B13" i="4" s="1"/>
  <c r="B14" i="4" s="1"/>
  <c r="B15" i="4" s="1"/>
  <c r="B16" i="4" s="1"/>
  <c r="B17" i="4" s="1"/>
  <c r="F6" i="4"/>
  <c r="F7" i="4" s="1"/>
  <c r="B5" i="4" s="1"/>
  <c r="B6" i="4" s="1"/>
  <c r="B7" i="4" s="1"/>
  <c r="B8" i="4" s="1"/>
  <c r="B9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70114B-E1BE-4927-84FA-7F890FCE714A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  <connection id="2" xr16:uid="{E501952C-388E-49BB-9010-BD2790F46E5E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;Extended Properties=&quot;&quot;" command="SELECT * FROM [Table1 (2)]"/>
  </connection>
  <connection id="3" xr16:uid="{2C404A0F-BCD3-45B9-9C17-43C9FDDEE328}" keepAlive="1" name="Query - to upload" description="Connection to the 'to upload' query in the workbook." type="5" refreshedVersion="0" background="1">
    <dbPr connection="Provider=Microsoft.Mashup.OleDb.1;Data Source=$Workbook$;Location=&quot;to upload&quot;;Extended Properties=&quot;&quot;" command="SELECT * FROM [to upload]"/>
  </connection>
</connections>
</file>

<file path=xl/sharedStrings.xml><?xml version="1.0" encoding="utf-8"?>
<sst xmlns="http://schemas.openxmlformats.org/spreadsheetml/2006/main" count="3868" uniqueCount="677">
  <si>
    <t>DATA SMARTPHONE GSM ARENA &amp; OFFICIAL STORE</t>
  </si>
  <si>
    <t>Merk</t>
  </si>
  <si>
    <t>Body</t>
  </si>
  <si>
    <t>Display</t>
  </si>
  <si>
    <t>Platform</t>
  </si>
  <si>
    <t>Memory</t>
  </si>
  <si>
    <t>Main Camera</t>
  </si>
  <si>
    <t>Selfie Camera</t>
  </si>
  <si>
    <t>Battery</t>
  </si>
  <si>
    <t>Price</t>
  </si>
  <si>
    <t>No</t>
  </si>
  <si>
    <t>Brand</t>
  </si>
  <si>
    <t>Dimension</t>
  </si>
  <si>
    <t>Weight</t>
  </si>
  <si>
    <t>build</t>
  </si>
  <si>
    <t>Dual SIM</t>
  </si>
  <si>
    <t>5G</t>
  </si>
  <si>
    <t>Type</t>
  </si>
  <si>
    <t>Size</t>
  </si>
  <si>
    <t>Resolution</t>
  </si>
  <si>
    <t>OS</t>
  </si>
  <si>
    <t>Chipset</t>
  </si>
  <si>
    <t>CPU</t>
  </si>
  <si>
    <t>Card Slot</t>
  </si>
  <si>
    <t>RAM</t>
  </si>
  <si>
    <t>ROM</t>
  </si>
  <si>
    <t>Camera</t>
  </si>
  <si>
    <t>Type2</t>
  </si>
  <si>
    <t>Video</t>
  </si>
  <si>
    <t>Camera3</t>
  </si>
  <si>
    <t>Type4</t>
  </si>
  <si>
    <t>Video5</t>
  </si>
  <si>
    <t>USB</t>
  </si>
  <si>
    <t>Capacity</t>
  </si>
  <si>
    <t>Type6</t>
  </si>
  <si>
    <t>Wireless</t>
  </si>
  <si>
    <t>ASUS</t>
  </si>
  <si>
    <t>Zenfone 10</t>
  </si>
  <si>
    <t>146.5 x 68.1 x 9.4 mm </t>
  </si>
  <si>
    <t>172 g</t>
  </si>
  <si>
    <t>YES</t>
  </si>
  <si>
    <t>SUPER AMOLED</t>
  </si>
  <si>
    <t>1080 x 2400</t>
  </si>
  <si>
    <t>Android 13</t>
  </si>
  <si>
    <t>Snapdragon 8 Gen 2</t>
  </si>
  <si>
    <t>Octa-core</t>
  </si>
  <si>
    <t>50 MP</t>
  </si>
  <si>
    <t>DUAL</t>
  </si>
  <si>
    <t>8K 24FPS, 4K 30/60FPS</t>
  </si>
  <si>
    <t>32 MP</t>
  </si>
  <si>
    <t>SINGGLE</t>
  </si>
  <si>
    <t>1080p 30FPS</t>
  </si>
  <si>
    <t>USB Type-C 2.0</t>
  </si>
  <si>
    <t>4300mAh</t>
  </si>
  <si>
    <t>Li-Po</t>
  </si>
  <si>
    <t>ROG Phone 7 Ultimate</t>
  </si>
  <si>
    <t>173 x 77 x 10.3 mm</t>
  </si>
  <si>
    <t>239 g</t>
  </si>
  <si>
    <t>AMOLED</t>
  </si>
  <si>
    <t>1080 x 2448</t>
  </si>
  <si>
    <t>NO</t>
  </si>
  <si>
    <t>TRIPLE</t>
  </si>
  <si>
    <t>8K 24fps, 4K 30/60fps, 1080p 30/60/120/240fps</t>
  </si>
  <si>
    <t>1080p 30fps</t>
  </si>
  <si>
    <t>USB Type-C 3.1</t>
  </si>
  <si>
    <t>6000mAh</t>
  </si>
  <si>
    <t>ROG Phone 7</t>
  </si>
  <si>
    <t>APPLE</t>
  </si>
  <si>
    <t>Iphone 15 Pro Max</t>
  </si>
  <si>
    <t>159.9 x 76.7 x 8.3 mm</t>
  </si>
  <si>
    <t>221 g</t>
  </si>
  <si>
    <t>Super Retina XDR OLED</t>
  </si>
  <si>
    <t>1290 x 2796</t>
  </si>
  <si>
    <t>iOS 17</t>
  </si>
  <si>
    <t>Apple A17 Pro</t>
  </si>
  <si>
    <t>Hexa-core</t>
  </si>
  <si>
    <t>48 MP</t>
  </si>
  <si>
    <t>4K 24/25/30/60fps, 1080p 30/60/120/240fps</t>
  </si>
  <si>
    <t>12 MP</t>
  </si>
  <si>
    <t>USB Type-C 3.2 Gen 2</t>
  </si>
  <si>
    <t>4441mAh</t>
  </si>
  <si>
    <t>Li-Ion</t>
  </si>
  <si>
    <t>Iphone 15 Pro</t>
  </si>
  <si>
    <t>146.6 x 70.6 x 8.3 mm</t>
  </si>
  <si>
    <t>187 g</t>
  </si>
  <si>
    <t>1179 x 2556</t>
  </si>
  <si>
    <t>3274 mAh</t>
  </si>
  <si>
    <t>Iphone 15 Plus</t>
  </si>
  <si>
    <t>160.9 x 77.8 x 7.8 mm</t>
  </si>
  <si>
    <t>201 g</t>
  </si>
  <si>
    <t>Apple A16 Bionic</t>
  </si>
  <si>
    <t>4K 24/25/30/60fps, 1080p 30/60/120fps</t>
  </si>
  <si>
    <t>4382 mAh</t>
  </si>
  <si>
    <t>Iphone 15</t>
  </si>
  <si>
    <t>147.6 x 71.6 x 7.8 mm</t>
  </si>
  <si>
    <t>171 g</t>
  </si>
  <si>
    <t>3349 mAh</t>
  </si>
  <si>
    <t>SAMSUNG</t>
  </si>
  <si>
    <t>Galaxy S24</t>
  </si>
  <si>
    <t>147 x 70.6 x 7.6 mm</t>
  </si>
  <si>
    <t>167 g</t>
  </si>
  <si>
    <t>Dynamic LTPO AMOLED </t>
  </si>
  <si>
    <t>1080 x 2340</t>
  </si>
  <si>
    <t>Android 14</t>
  </si>
  <si>
    <t>Snapdragon 8 Gen 3</t>
  </si>
  <si>
    <t>4K 30/60fps, 1080p 30fps</t>
  </si>
  <si>
    <t>4000 mAh</t>
  </si>
  <si>
    <t>Galaxy S24 Ultra</t>
  </si>
  <si>
    <t>162.3 x 79 x 8.6 mm</t>
  </si>
  <si>
    <t>232 g</t>
  </si>
  <si>
    <t>1440 x 3120</t>
  </si>
  <si>
    <t>200 MP</t>
  </si>
  <si>
    <t>QUAD</t>
  </si>
  <si>
    <t>8K 24/30fps, 4K 30/60/120fps, 1080p 30/60/240fps</t>
  </si>
  <si>
    <t>5000 mAh</t>
  </si>
  <si>
    <t>Galaxy S24+(Online Exclusive)</t>
  </si>
  <si>
    <t>158.5 x 75.9 x 7.7 mm</t>
  </si>
  <si>
    <t>196 g</t>
  </si>
  <si>
    <t>Deca-core</t>
  </si>
  <si>
    <t>8K 24/30fps, 4K 30/60fps, 1080p 30/60/240fps</t>
  </si>
  <si>
    <t>4900 mAh</t>
  </si>
  <si>
    <t>Galaxy S23 FE</t>
  </si>
  <si>
    <t>158 x 76.5 x 8.2 mm</t>
  </si>
  <si>
    <t>209 g</t>
  </si>
  <si>
    <t>Dynamic AMOLED</t>
  </si>
  <si>
    <t>Exynos 2200</t>
  </si>
  <si>
    <t>10 MP</t>
  </si>
  <si>
    <t>4K 30/60fps, 1080p 30/60fps</t>
  </si>
  <si>
    <t>USB Type-C 3.2 Gen 1</t>
  </si>
  <si>
    <t>4500 mAh</t>
  </si>
  <si>
    <t>Galaxy S23 Ultra</t>
  </si>
  <si>
    <t>163.4 x 78.1 x 8.9 mm</t>
  </si>
  <si>
    <t>234 g</t>
  </si>
  <si>
    <t>1440 x 3088</t>
  </si>
  <si>
    <t>8K 24/30fps, 4K 30/60fps, 1080p 30/60/240fps, 1080p 960fps</t>
  </si>
  <si>
    <t>Galaxy S23+</t>
  </si>
  <si>
    <t>157.8 x 76.2 x 7.6 mm</t>
  </si>
  <si>
    <t>4700 mAh</t>
  </si>
  <si>
    <t>Galaxy S23</t>
  </si>
  <si>
    <t>146.3 x 70.9 x 7.6 mm</t>
  </si>
  <si>
    <t>168 g</t>
  </si>
  <si>
    <t>3900 mAh</t>
  </si>
  <si>
    <t>Galaxy Z Flip5</t>
  </si>
  <si>
    <t>165.1 x 71.9 x 6.9</t>
  </si>
  <si>
    <t>glass back, aluminum frame</t>
  </si>
  <si>
    <t>1080 x 2640</t>
  </si>
  <si>
    <t>4K 30/60fps, 1080p 60/240fps, 720p 960fps</t>
  </si>
  <si>
    <t>4K 30fps</t>
  </si>
  <si>
    <t>USB Type-C 3.2</t>
  </si>
  <si>
    <t> 3700 mAh</t>
  </si>
  <si>
    <t>Galaxy Z Fold5</t>
  </si>
  <si>
    <t>154.9 x 129.9 x 6.1 </t>
  </si>
  <si>
    <t>253 </t>
  </si>
  <si>
    <t>1812 x 2176</t>
  </si>
  <si>
    <t>8K 30fps, 4K 60fps, 1080p 60/240fps, 720p 960fps</t>
  </si>
  <si>
    <t>4 MP</t>
  </si>
  <si>
    <t>4400 mAh</t>
  </si>
  <si>
    <t>Galaxy A05S</t>
  </si>
  <si>
    <t>168 x 77.8 x 8.8 mm</t>
  </si>
  <si>
    <t>194 g</t>
  </si>
  <si>
    <t>plastic back, plastic frame</t>
  </si>
  <si>
    <t>PLS LCD</t>
  </si>
  <si>
    <t>1080 x 2400 </t>
  </si>
  <si>
    <t>Snapdragon 680 4G</t>
  </si>
  <si>
    <t>1080p 30/60fps</t>
  </si>
  <si>
    <t>13 MP</t>
  </si>
  <si>
    <t>Galaxy A15 5G</t>
  </si>
  <si>
    <t>160.1 x 76.8 x 8.4 mm</t>
  </si>
  <si>
    <t>200 g</t>
  </si>
  <si>
    <t>Super AMOLED</t>
  </si>
  <si>
    <t>Mediatek Dimensity 6100+</t>
  </si>
  <si>
    <t>Galaxy A25 5G</t>
  </si>
  <si>
    <t>161 x 76.5 x 8.3 mm</t>
  </si>
  <si>
    <t>197 g </t>
  </si>
  <si>
    <t>Exynos 1280</t>
  </si>
  <si>
    <t>4K 30fps, 1080p 30fps</t>
  </si>
  <si>
    <t>Galaxy A15</t>
  </si>
  <si>
    <t>Mediatek Helio G99</t>
  </si>
  <si>
    <t>Galaxy A05</t>
  </si>
  <si>
    <t>168.8 x 78.2 x 8.8 mm</t>
  </si>
  <si>
    <t>195 g </t>
  </si>
  <si>
    <t>720 x 1600</t>
  </si>
  <si>
    <t>Helio G85</t>
  </si>
  <si>
    <t>8 MP</t>
  </si>
  <si>
    <t>Galaxy M54 5G</t>
  </si>
  <si>
    <t>164.9 x 77.3 x 8.4 mm </t>
  </si>
  <si>
    <t>199 g</t>
  </si>
  <si>
    <t>Exynos 1380</t>
  </si>
  <si>
    <t>108 MP</t>
  </si>
  <si>
    <t>4K 30fps, 1080p 30/60fps</t>
  </si>
  <si>
    <t>6000 mAh</t>
  </si>
  <si>
    <t>XIAOMI</t>
  </si>
  <si>
    <t>Xiaomi 14</t>
  </si>
  <si>
    <t>152.8 x 71.5 x 8.2 mm</t>
  </si>
  <si>
    <t>188 g</t>
  </si>
  <si>
    <t>LTPO OLED</t>
  </si>
  <si>
    <t>1200 x 2670 </t>
  </si>
  <si>
    <t>8K 24fps, 4K 24/30/60fps, 1080p 30/60/120/240/960fps, 720p 1920fps</t>
  </si>
  <si>
    <t>4610 mAh</t>
  </si>
  <si>
    <t>Xiaomi 13T</t>
  </si>
  <si>
    <t>162.2 x 75.7 x 8.5 mm</t>
  </si>
  <si>
    <t>193 g </t>
  </si>
  <si>
    <t>glass back, plastic frame</t>
  </si>
  <si>
    <t>1220 x 2712</t>
  </si>
  <si>
    <t>Mediatek Dimensity 8200 Ultra</t>
  </si>
  <si>
    <t>4K 30fps, 1080p 30/60/120fps</t>
  </si>
  <si>
    <t>20 MP</t>
  </si>
  <si>
    <t>REDMI</t>
  </si>
  <si>
    <t>Redmi A3</t>
  </si>
  <si>
    <t>168.3 x 76.3 x 8.3 mm</t>
  </si>
  <si>
    <t>193 g</t>
  </si>
  <si>
    <t>IPS</t>
  </si>
  <si>
    <t>720 x 1650</t>
  </si>
  <si>
    <t>Mediatek Helio G36</t>
  </si>
  <si>
    <t>5 MP</t>
  </si>
  <si>
    <t>Redmi 13 C</t>
  </si>
  <si>
    <t>168 x 78 x 8.1 mm</t>
  </si>
  <si>
    <t>192 g</t>
  </si>
  <si>
    <t>Redmi 12</t>
  </si>
  <si>
    <t>168.6 x 76.3 x 8.2 mm </t>
  </si>
  <si>
    <t>198.5 g</t>
  </si>
  <si>
    <t>plastic frame, glass back</t>
  </si>
  <si>
    <t>1080 x 2460</t>
  </si>
  <si>
    <t>Helio G88</t>
  </si>
  <si>
    <t>Redmi Note 13 Pro 5G</t>
  </si>
  <si>
    <t>161.2 x 74.2 x 8 mm</t>
  </si>
  <si>
    <t>Snapdragon 7s Gen 2</t>
  </si>
  <si>
    <t>16 MP</t>
  </si>
  <si>
    <t>5100 mAh</t>
  </si>
  <si>
    <t>ROG Phone 8 Pro</t>
  </si>
  <si>
    <t>163.8 x 76.8 x 8.9 mm</t>
  </si>
  <si>
    <t>225 g</t>
  </si>
  <si>
    <t>aluminum frame, glass back</t>
  </si>
  <si>
    <t>LTPO AMOLED</t>
  </si>
  <si>
    <t>5500 mAh</t>
  </si>
  <si>
    <t>ROG Phone 8</t>
  </si>
  <si>
    <t>163.8 x 76.8 x 8.9 mm</t>
  </si>
  <si>
    <t>REALME</t>
  </si>
  <si>
    <t>Realme 10 Pro 5G</t>
  </si>
  <si>
    <t>163.7 x 74.2 x 8.1 mm</t>
  </si>
  <si>
    <t>190 g</t>
  </si>
  <si>
    <t>plastic frame, plastic back</t>
  </si>
  <si>
    <t>Snapdragon 695 5G</t>
  </si>
  <si>
    <t>16MP</t>
  </si>
  <si>
    <t>Realme 10 Pro+ 5G</t>
  </si>
  <si>
    <t>161.5 x 73.9 x 7.8 mm</t>
  </si>
  <si>
    <t>173 g</t>
  </si>
  <si>
    <t>1080 X 2412</t>
  </si>
  <si>
    <t>Mediatek Dimensity 1080</t>
  </si>
  <si>
    <t>4K 30fps, 1080p 30/60/120/480fps, 720p 960fps</t>
  </si>
  <si>
    <t>Realme C55 NFC</t>
  </si>
  <si>
    <t>165.5 x 75.9 x 7.9 mm</t>
  </si>
  <si>
    <t>189.5 g</t>
  </si>
  <si>
    <t>Mediatek MT6769H Helio G88</t>
  </si>
  <si>
    <t>64 MP</t>
  </si>
  <si>
    <t>Realme C53 NFC</t>
  </si>
  <si>
    <t>167.3 x 76,7 x 7.5 mm</t>
  </si>
  <si>
    <t>182 g</t>
  </si>
  <si>
    <t>Unisoc Tiger T612</t>
  </si>
  <si>
    <t>720p 30fps</t>
  </si>
  <si>
    <t>Realme 11 Pro 5G</t>
  </si>
  <si>
    <t>161.7 x 73.9 x 8.2 mm</t>
  </si>
  <si>
    <t>183 g</t>
  </si>
  <si>
    <t>1080 x 2412</t>
  </si>
  <si>
    <t>Mediatek Dimensity 7050</t>
  </si>
  <si>
    <t>100 MP</t>
  </si>
  <si>
    <t>Realme 11 Pro+ 5G</t>
  </si>
  <si>
    <t>161.1 x 73.9 x 8.2 mm</t>
  </si>
  <si>
    <t>Realme C51 NFC</t>
  </si>
  <si>
    <t>167.2 x 76.7 x 8 mm</t>
  </si>
  <si>
    <t>186 g</t>
  </si>
  <si>
    <t>720  x 1600</t>
  </si>
  <si>
    <t>Realme 11 NFC</t>
  </si>
  <si>
    <t>159 .9 x 73.3 x 8 mm</t>
  </si>
  <si>
    <t>178 g</t>
  </si>
  <si>
    <t>Android 12</t>
  </si>
  <si>
    <t>Realme C67</t>
  </si>
  <si>
    <t>165.7 x 76 x 7.9 mm</t>
  </si>
  <si>
    <t xml:space="preserve">YES </t>
  </si>
  <si>
    <t>Realme 12 Pro + 5G</t>
  </si>
  <si>
    <t>161.5 x 74 x 8.8 mm</t>
  </si>
  <si>
    <t>silicone polymer back, plastic back</t>
  </si>
  <si>
    <t>Realme Note 5G</t>
  </si>
  <si>
    <t>167.2 x  76.7 x 8 mm</t>
  </si>
  <si>
    <t>Realme 12+ 5G</t>
  </si>
  <si>
    <t>163 x 75.5 x 7.9 mm</t>
  </si>
  <si>
    <t>OPPO</t>
  </si>
  <si>
    <t>Find N3 Flip</t>
  </si>
  <si>
    <t>166.4 x 75.8 x 7.8 mm</t>
  </si>
  <si>
    <t>198 g</t>
  </si>
  <si>
    <t>1080 x 2520</t>
  </si>
  <si>
    <t>Mediatek Dimensity 9200</t>
  </si>
  <si>
    <t>4K 30fps, 1080p 30/60/240fps</t>
  </si>
  <si>
    <t>4300 mAh</t>
  </si>
  <si>
    <t>Find N3</t>
  </si>
  <si>
    <t>153.4 x 143.1 x 5.8 mm</t>
  </si>
  <si>
    <t>245 g</t>
  </si>
  <si>
    <t>LTPO3 OLED</t>
  </si>
  <si>
    <t>2268 x 2440</t>
  </si>
  <si>
    <t>4K 30/60fps, 1080p 30/60/240fps</t>
  </si>
  <si>
    <t>4805 mAh</t>
  </si>
  <si>
    <t>Reno 11 Pro</t>
  </si>
  <si>
    <t>162.4 x 74.1 x 7.6 mm</t>
  </si>
  <si>
    <t>181 g</t>
  </si>
  <si>
    <t>Mediatek Dimensity 8200</t>
  </si>
  <si>
    <t>4K 30/60fps, 1080p 30/60/120/480fps</t>
  </si>
  <si>
    <t>4600 mAh</t>
  </si>
  <si>
    <t>Reno 11</t>
  </si>
  <si>
    <t>162.4 x 74.3 x 7.9 mm</t>
  </si>
  <si>
    <t>Reno 11 F</t>
  </si>
  <si>
    <t>161.1 x 74.7 x 7.5 mm</t>
  </si>
  <si>
    <t>177 g</t>
  </si>
  <si>
    <t>4K 30fps, 1080p 30/60/120/480fps</t>
  </si>
  <si>
    <t>Reno 10</t>
  </si>
  <si>
    <t>162.4 x 74.2 x 8 mm</t>
  </si>
  <si>
    <t>185 g</t>
  </si>
  <si>
    <t>OPPO A98</t>
  </si>
  <si>
    <t>165.6 x 76.1 x 8.2 mm</t>
  </si>
  <si>
    <t>OPPO A79</t>
  </si>
  <si>
    <t>165.6 x 76 x 8 mm</t>
  </si>
  <si>
    <t>Mediatek Dimensity 6020</t>
  </si>
  <si>
    <t>VIVO</t>
  </si>
  <si>
    <t>Vivo X100 Pro</t>
  </si>
  <si>
    <t>164.1 x 75.3 x 8.9 mm</t>
  </si>
  <si>
    <t>1260 x 2800</t>
  </si>
  <si>
    <t>Mediatek Dimensity 9300</t>
  </si>
  <si>
    <t>62 MP</t>
  </si>
  <si>
    <t>8K 30fps, 4K 30/60fps</t>
  </si>
  <si>
    <t>5400 mAh</t>
  </si>
  <si>
    <t>Vivo Y28</t>
  </si>
  <si>
    <t>163.7 x 75.4 x 8.1 mm</t>
  </si>
  <si>
    <t>186 g </t>
  </si>
  <si>
    <t>plastic back,  plastic frame</t>
  </si>
  <si>
    <t>720 x 1612</t>
  </si>
  <si>
    <t>Vivo Y27s</t>
  </si>
  <si>
    <t>164.1 x 76.2 x 8.2 mm</t>
  </si>
  <si>
    <t>1080 x 2388</t>
  </si>
  <si>
    <t>Vivo Y100 5G</t>
  </si>
  <si>
    <t>163.2 x 75.8 x 7.8 mm</t>
  </si>
  <si>
    <t>191 g</t>
  </si>
  <si>
    <t>plastic frame, silicone polymer back</t>
  </si>
  <si>
    <t>Snapdragon 4 Gen 2</t>
  </si>
  <si>
    <t>Vivo Y100</t>
  </si>
  <si>
    <t>Snapdragon 685</t>
  </si>
  <si>
    <t>Vivo V29e 5G</t>
  </si>
  <si>
    <t>162.4 x 74.9 x 7.7 mm</t>
  </si>
  <si>
    <t>4800 mAh</t>
  </si>
  <si>
    <t>Vivo Y17s</t>
  </si>
  <si>
    <t>Mediatek MT6769 Helio G85</t>
  </si>
  <si>
    <t>Vivo V29</t>
  </si>
  <si>
    <t>164.2 x 74.4 x 7.5 mm</t>
  </si>
  <si>
    <t>Snapdragon 778G 5G</t>
  </si>
  <si>
    <t>Vivo Y27</t>
  </si>
  <si>
    <t>164.1 x 76.2 x 8.1 mm</t>
  </si>
  <si>
    <t>Vivo Y27 5G</t>
  </si>
  <si>
    <t>Vivo Y02t</t>
  </si>
  <si>
    <t>164 x 75.6 x 8.5 mm</t>
  </si>
  <si>
    <t>Mediatek MT6765 Helio P35</t>
  </si>
  <si>
    <t>microUSB 2.0</t>
  </si>
  <si>
    <t>POCO</t>
  </si>
  <si>
    <t>Poco F5</t>
  </si>
  <si>
    <t>161.1 x 75 x 7.9 mm</t>
  </si>
  <si>
    <t>Snapdragon 7+ Gen 2</t>
  </si>
  <si>
    <t>Poco X5 Pro</t>
  </si>
  <si>
    <t>162.9 x 76 x 7.9 mm</t>
  </si>
  <si>
    <t>181 g </t>
  </si>
  <si>
    <t>Poco X5</t>
  </si>
  <si>
    <t>165.9 x 76.2 x 8 mm </t>
  </si>
  <si>
    <t>189 g</t>
  </si>
  <si>
    <t>INFINIX</t>
  </si>
  <si>
    <t>INFINIX SMART 8</t>
  </si>
  <si>
    <t>163.6 x 75.6 x 8.5 mm</t>
  </si>
  <si>
    <t>184 G</t>
  </si>
  <si>
    <t xml:space="preserve">720 x 1612 </t>
  </si>
  <si>
    <t>Unisoc T606</t>
  </si>
  <si>
    <t>INFINIX HOT 40i</t>
  </si>
  <si>
    <t>163.6 x 75.6 x 8.3 mm</t>
  </si>
  <si>
    <t xml:space="preserve">103.4 </t>
  </si>
  <si>
    <t>8MP</t>
  </si>
  <si>
    <t>INFINIX SMART  HD</t>
  </si>
  <si>
    <t>104.6</t>
  </si>
  <si>
    <t>Andorid 13</t>
  </si>
  <si>
    <t>INFINIX GT 10 PRO</t>
  </si>
  <si>
    <t>162.7 x 75.9 x 8.1 mm</t>
  </si>
  <si>
    <t>yes</t>
  </si>
  <si>
    <t>107.4</t>
  </si>
  <si>
    <t xml:space="preserve">1080 x 2400 </t>
  </si>
  <si>
    <t>Mediatek Dimensity 8050</t>
  </si>
  <si>
    <t>32 mp</t>
  </si>
  <si>
    <t>INFINIX NOTE 30 PRO</t>
  </si>
  <si>
    <t>162.7 x 76 x 8.2 mm</t>
  </si>
  <si>
    <t>203 g</t>
  </si>
  <si>
    <t>1440p 30fps, 1080p 30fps</t>
  </si>
  <si>
    <t>INFINIX NOTE 30</t>
  </si>
  <si>
    <t>168.6 x 76.6 x 8.6 mm</t>
  </si>
  <si>
    <t>219 g</t>
  </si>
  <si>
    <t>109.2</t>
  </si>
  <si>
    <t>1440p 30fps, 1080p 30/60fps</t>
  </si>
  <si>
    <t>INFINIX HOT 30i</t>
  </si>
  <si>
    <t>164 x 75.8 x 8.4 mm</t>
  </si>
  <si>
    <t xml:space="preserve"> plastic frame, plastic back</t>
  </si>
  <si>
    <t>103.4</t>
  </si>
  <si>
    <t>aluminum frame, plastic back</t>
  </si>
  <si>
    <t>aluminum frame, Glass back</t>
  </si>
  <si>
    <t>titanium frame, Glass back</t>
  </si>
  <si>
    <t>alumunium frame, Glass back</t>
  </si>
  <si>
    <t>Dimension.1</t>
  </si>
  <si>
    <t>Dimension.2</t>
  </si>
  <si>
    <t>Dimension.3</t>
  </si>
  <si>
    <t>build.1</t>
  </si>
  <si>
    <t>build.2</t>
  </si>
  <si>
    <t>Resolution.1</t>
  </si>
  <si>
    <t>Resolution.2</t>
  </si>
  <si>
    <t>Video.1</t>
  </si>
  <si>
    <t>Video.2</t>
  </si>
  <si>
    <t>Video.3</t>
  </si>
  <si>
    <t>Video.4</t>
  </si>
  <si>
    <t>Video5.1</t>
  </si>
  <si>
    <t>Video5.2</t>
  </si>
  <si>
    <t>plastic back</t>
  </si>
  <si>
    <t>1080p 30/60/120/240fps</t>
  </si>
  <si>
    <t>titanium frame</t>
  </si>
  <si>
    <t>1080p 30/60/120fps</t>
  </si>
  <si>
    <t>1080p 30/60/240fps</t>
  </si>
  <si>
    <t>alumunium frame</t>
  </si>
  <si>
    <t>1080p 960fps</t>
  </si>
  <si>
    <t>glass back</t>
  </si>
  <si>
    <t>1080p 60/240fps</t>
  </si>
  <si>
    <t>720p 960fps</t>
  </si>
  <si>
    <t>plastic frame</t>
  </si>
  <si>
    <t>1080p 30/60/120/240/960fps</t>
  </si>
  <si>
    <t>720p 1920fps</t>
  </si>
  <si>
    <t>1080p 30/60/120/480fps</t>
  </si>
  <si>
    <t> plastic frame</t>
  </si>
  <si>
    <t>1440p 30fps</t>
  </si>
  <si>
    <t>No.</t>
  </si>
  <si>
    <t>Konversi</t>
  </si>
  <si>
    <t>Keterangan</t>
  </si>
  <si>
    <t>Nilai</t>
  </si>
  <si>
    <t>Dimensi</t>
  </si>
  <si>
    <t>super amoled</t>
  </si>
  <si>
    <t>android 13</t>
  </si>
  <si>
    <t>snapdragon 8 gen 2</t>
  </si>
  <si>
    <t>octa-core</t>
  </si>
  <si>
    <t>dual</t>
  </si>
  <si>
    <t>8k 24fps</t>
  </si>
  <si>
    <t>4k 30/60fps</t>
  </si>
  <si>
    <t>usb type-c 2.0</t>
  </si>
  <si>
    <t>amoled</t>
  </si>
  <si>
    <t>triple</t>
  </si>
  <si>
    <t>usb type-c 3.1</t>
  </si>
  <si>
    <t>super retina xdr oled</t>
  </si>
  <si>
    <t>ios 17</t>
  </si>
  <si>
    <t>apple a17 pro</t>
  </si>
  <si>
    <t>hexa-core</t>
  </si>
  <si>
    <t>4k 24/25/30/60fps</t>
  </si>
  <si>
    <t>usb type-c 3.2 gen 2</t>
  </si>
  <si>
    <t>apple a16 bionic</t>
  </si>
  <si>
    <t>dynamic ltpo amoled </t>
  </si>
  <si>
    <t>android 14</t>
  </si>
  <si>
    <t>snapdragon 8 gen 3</t>
  </si>
  <si>
    <t>quad</t>
  </si>
  <si>
    <t>8k 24/30fps</t>
  </si>
  <si>
    <t>4k 30/60/120fps</t>
  </si>
  <si>
    <t>deca-core</t>
  </si>
  <si>
    <t>dynamic amoled</t>
  </si>
  <si>
    <t>exynos 2200</t>
  </si>
  <si>
    <t>usb type-c 3.2 gen 1</t>
  </si>
  <si>
    <t>4k 30fps</t>
  </si>
  <si>
    <t>usb type-c 3.2</t>
  </si>
  <si>
    <t>8k 30fps</t>
  </si>
  <si>
    <t>4k 60fps</t>
  </si>
  <si>
    <t>pls lcd</t>
  </si>
  <si>
    <t>snapdragon 680 4g</t>
  </si>
  <si>
    <t>mediatek dimensity 6100+</t>
  </si>
  <si>
    <t>exynos 1280</t>
  </si>
  <si>
    <t>mediatek helio g99</t>
  </si>
  <si>
    <t>helio g85</t>
  </si>
  <si>
    <t>exynos 1380</t>
  </si>
  <si>
    <t>ltpo oled</t>
  </si>
  <si>
    <t>4k 24/30/60fps</t>
  </si>
  <si>
    <t>mediatek dimensity 8200 ultra</t>
  </si>
  <si>
    <t>ips</t>
  </si>
  <si>
    <t>mediatek helio g36</t>
  </si>
  <si>
    <t>singgle</t>
  </si>
  <si>
    <t>helio g88</t>
  </si>
  <si>
    <t>snapdragon 7s gen 2</t>
  </si>
  <si>
    <t>ltpo amoled</t>
  </si>
  <si>
    <t>snapdragon 695 5g</t>
  </si>
  <si>
    <t>mediatek dimensity 1080</t>
  </si>
  <si>
    <t>mediatek mt6769h helio g88</t>
  </si>
  <si>
    <t>unisoc tiger t612</t>
  </si>
  <si>
    <t>mediatek dimensity 7050</t>
  </si>
  <si>
    <t>android 12</t>
  </si>
  <si>
    <t>mediatek dimensity 9200</t>
  </si>
  <si>
    <t>ltpo3 oled</t>
  </si>
  <si>
    <t>mediatek dimensity 8200</t>
  </si>
  <si>
    <t>mediatek dimensity 6020</t>
  </si>
  <si>
    <t>mediatek dimensity 9300</t>
  </si>
  <si>
    <t>snapdragon 4 gen 2</t>
  </si>
  <si>
    <t>snapdragon 685</t>
  </si>
  <si>
    <t>mediatek mt6769 helio g85</t>
  </si>
  <si>
    <t>snapdragon 778g 5g</t>
  </si>
  <si>
    <t>mediatek mt6765 helio p35</t>
  </si>
  <si>
    <t>microusb 2.0</t>
  </si>
  <si>
    <t>snapdragon 7+ gen 2</t>
  </si>
  <si>
    <t>unisoc t606</t>
  </si>
  <si>
    <t>andorid 13</t>
  </si>
  <si>
    <t>mediatek dimensity 8050</t>
  </si>
  <si>
    <t>Min</t>
  </si>
  <si>
    <t>Max</t>
  </si>
  <si>
    <t>Jarak</t>
  </si>
  <si>
    <t xml:space="preserve">Bagi 5 </t>
  </si>
  <si>
    <t>kurang dari</t>
  </si>
  <si>
    <t>lebih dari</t>
  </si>
  <si>
    <t>jarak</t>
  </si>
  <si>
    <t>Bagi 5</t>
  </si>
  <si>
    <t>Build</t>
  </si>
  <si>
    <t>siliconepolymer back</t>
  </si>
  <si>
    <t>Type LCD</t>
  </si>
  <si>
    <t>Size LCD</t>
  </si>
  <si>
    <t>Resolusi</t>
  </si>
  <si>
    <t>MP Main</t>
  </si>
  <si>
    <r>
      <t>84.6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</si>
  <si>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109.5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</si>
  <si>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110.2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</si>
  <si>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91.3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</si>
  <si>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94.4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</si>
  <si>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113.5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</si>
  <si>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100.5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</si>
  <si>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114.7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</si>
  <si>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105.3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</si>
  <si>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90.1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</si>
  <si>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102.0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</si>
  <si>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183.2 cm</t>
    </r>
    <r>
      <rPr>
        <vertAlign val="superscript"/>
        <sz val="8.8000000000000007"/>
        <color theme="2" tint="-0.89999084444715716"/>
        <rFont val="Times New Roman"/>
        <family val="1"/>
      </rPr>
      <t>2</t>
    </r>
    <r>
      <rPr>
        <sz val="11"/>
        <color theme="2" tint="-0.89999084444715716"/>
        <rFont val="Times New Roman"/>
        <family val="1"/>
      </rPr>
      <t> </t>
    </r>
  </si>
  <si>
    <r>
      <t>108.4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</si>
  <si>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103.7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</si>
  <si>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103.7 cm</t>
    </r>
    <r>
      <rPr>
        <vertAlign val="superscript"/>
        <sz val="8.8000000000000007"/>
        <color theme="2" tint="-0.89999084444715716"/>
        <rFont val="Times New Roman"/>
        <family val="1"/>
      </rPr>
      <t>2</t>
    </r>
    <r>
      <rPr>
        <sz val="11"/>
        <color theme="2" tint="-0.89999084444715716"/>
        <rFont val="Times New Roman"/>
        <family val="1"/>
      </rPr>
      <t> </t>
    </r>
  </si>
  <si>
    <r>
      <t>97.6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</si>
  <si>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107.4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</si>
  <si>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106.5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</si>
  <si>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109.7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</si>
  <si>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109.5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</si>
  <si>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111.0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</si>
  <si>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109.0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</si>
  <si>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108.0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</si>
  <si>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108.7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</si>
  <si>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98.9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</si>
  <si>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196.7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</si>
  <si>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111.5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</si>
  <si>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103.4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</si>
  <si>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106.8 cm</t>
    </r>
    <r>
      <rPr>
        <vertAlign val="superscript"/>
        <sz val="8.8000000000000007"/>
        <color theme="2" tint="-0.89999084444715716"/>
        <rFont val="Times New Roman"/>
        <family val="1"/>
      </rPr>
      <t>2</t>
    </r>
  </si>
  <si>
    <r>
      <t>102.3 cm</t>
    </r>
    <r>
      <rPr>
        <vertAlign val="superscript"/>
        <sz val="11"/>
        <color theme="2" tint="-0.89999084444715716"/>
        <rFont val="Times New Roman"/>
        <family val="1"/>
      </rPr>
      <t>2</t>
    </r>
  </si>
  <si>
    <r>
      <t>107.4 cm</t>
    </r>
    <r>
      <rPr>
        <vertAlign val="superscript"/>
        <sz val="11"/>
        <color theme="2" tint="-0.89999084444715716"/>
        <rFont val="Times New Roman"/>
        <family val="1"/>
      </rPr>
      <t>2</t>
    </r>
  </si>
  <si>
    <t>brand Asus, Apple, Samsung, Xiaomi, Vivo, Oppo, Infinix, Poco, Realme, Redmi</t>
  </si>
  <si>
    <t>Main Type</t>
  </si>
  <si>
    <t>Penentuan bobot kriteria pengguna</t>
  </si>
  <si>
    <t>Kriteria</t>
  </si>
  <si>
    <t>Bobot</t>
  </si>
  <si>
    <t>Normalisasi</t>
  </si>
  <si>
    <t>Bobot Akhir</t>
  </si>
  <si>
    <t>System</t>
  </si>
  <si>
    <t>Front Camera</t>
  </si>
  <si>
    <t>Total</t>
  </si>
  <si>
    <t>Smartphone</t>
  </si>
  <si>
    <t>Berat</t>
  </si>
  <si>
    <t>Tipe LCD</t>
  </si>
  <si>
    <t>Ukuran LCD</t>
  </si>
  <si>
    <t>Sistem Operasi</t>
  </si>
  <si>
    <t>Main VIdeo</t>
  </si>
  <si>
    <t>Front Video</t>
  </si>
  <si>
    <t>Harga</t>
  </si>
  <si>
    <t>ASUS Zenfone 10(8/128 gb)</t>
  </si>
  <si>
    <t>ASUS Zenfone 10(16/512 gb)</t>
  </si>
  <si>
    <t>ASUS ROG Phone 7 Ultimate(16/512 gb)</t>
  </si>
  <si>
    <t>ASUS ROG Phone 7(12/256 gb)</t>
  </si>
  <si>
    <t>ASUS ROG Phone 7(16/512 gb)</t>
  </si>
  <si>
    <t>APPLE Iphone 15 Pro Max(8/256 gb)</t>
  </si>
  <si>
    <t>APPLE Iphone 15 Pro Max(8/512 gb)</t>
  </si>
  <si>
    <t>APPLE Iphone 15 Pro Max(8/1000 gb)</t>
  </si>
  <si>
    <t>APPLE Iphone 15 Pro(8/128 gb)</t>
  </si>
  <si>
    <t>APPLE Iphone 15 Pro(8/256 gb)</t>
  </si>
  <si>
    <t>APPLE Iphone 15 Pro(8/512 gb)</t>
  </si>
  <si>
    <t>APPLE Iphone 15 Pro(8/1000 gb)</t>
  </si>
  <si>
    <t>APPLE Iphone 15 Plus(8/128 gb)</t>
  </si>
  <si>
    <t>APPLE Iphone 15 Plus(8/256 gb)</t>
  </si>
  <si>
    <t>APPLE Iphone 15 Plus(8/512 gb)</t>
  </si>
  <si>
    <t>APPLE Iphone 15(8/128 gb)</t>
  </si>
  <si>
    <t>APPLE Iphone 15(8/256 gb)</t>
  </si>
  <si>
    <t>APPLE Iphone 15(8/512 gb)</t>
  </si>
  <si>
    <t>SAMSUNG Galaxy S24(8/512 gb)</t>
  </si>
  <si>
    <t>SAMSUNG Galaxy S24 Ultra(12/512 gb)</t>
  </si>
  <si>
    <t>SAMSUNG Galaxy S24 Ultra(12/1000 gb)</t>
  </si>
  <si>
    <t>SAMSUNG Galaxy S24+(Online Exclusive)(12/512 gb)</t>
  </si>
  <si>
    <t>SAMSUNG Galaxy S24 Ultra(12/256 gb)</t>
  </si>
  <si>
    <t>SAMSUNG Galaxy S23 FE(8/256 gb)</t>
  </si>
  <si>
    <t>SAMSUNG Galaxy S23 FE(8/128 gb)</t>
  </si>
  <si>
    <t>SAMSUNG Galaxy S23 Ultra(12/512 gb)</t>
  </si>
  <si>
    <t>SAMSUNG Galaxy S23+(8/256 gb)</t>
  </si>
  <si>
    <t>SAMSUNG Galaxy S23(8/256 gb)</t>
  </si>
  <si>
    <t>SAMSUNG Galaxy Z Flip5(8/256 gb)</t>
  </si>
  <si>
    <t>SAMSUNG Galaxy Z Flip5(8/512 gb)</t>
  </si>
  <si>
    <t>SAMSUNG Galaxy Z Fold5(12/256 gb)</t>
  </si>
  <si>
    <t>SAMSUNG Galaxy Z Fold5(12/512 gb)</t>
  </si>
  <si>
    <t>SAMSUNG Galaxy A05S(6/128 gb)</t>
  </si>
  <si>
    <t>SAMSUNG Galaxy A15 5G(8/256 gb)</t>
  </si>
  <si>
    <t>SAMSUNG Galaxy A25 5G(8/128 gb)</t>
  </si>
  <si>
    <t>SAMSUNG Galaxy A15(8/256 gb)</t>
  </si>
  <si>
    <t>SAMSUNG Galaxy A05(4/128 gb)</t>
  </si>
  <si>
    <t>SAMSUNG Galaxy A05(6/128 gb)</t>
  </si>
  <si>
    <t>SAMSUNG Galaxy M54 5G(8/256 gb)</t>
  </si>
  <si>
    <t>XIAOMI Xiaomi 14(12/256 gb)</t>
  </si>
  <si>
    <t>XIAOMI Xiaomi 13T(12/256 gb)</t>
  </si>
  <si>
    <t>REDMI Redmi A3(4/128 gb)</t>
  </si>
  <si>
    <t>REDMI Redmi 13 C(6/128 gb)</t>
  </si>
  <si>
    <t>REDMI Redmi 13 C(8/256 gb)</t>
  </si>
  <si>
    <t>REDMI Redmi 12(8/128 gb)</t>
  </si>
  <si>
    <t>REDMI Redmi 12(8/256 gb)</t>
  </si>
  <si>
    <t>REDMI Redmi Note 13 Pro 5G(8/256 gb)</t>
  </si>
  <si>
    <t>ASUS ROG Phone 8 Pro(16/512 gb)</t>
  </si>
  <si>
    <t>ASUS ROG Phone 8(12/256 gb)</t>
  </si>
  <si>
    <t>REALME Realme 10 Pro 5G(8/128 gb)</t>
  </si>
  <si>
    <t>REALME Realme 10 Pro+ 5G(8/256 gb)</t>
  </si>
  <si>
    <t>REALME Realme 10 Pro+ 5G(12/512 gb)</t>
  </si>
  <si>
    <t>REALME Realme C55 NFC(6/128 gb)</t>
  </si>
  <si>
    <t>REALME Realme C53 NFC(6/128 gb)</t>
  </si>
  <si>
    <t>REALME Realme C53 NFC(8/256 gb)</t>
  </si>
  <si>
    <t>REALME Realme 11 Pro 5G(8/256 gb)</t>
  </si>
  <si>
    <t>REALME Realme 11 Pro+ 5G(12/512 gb)</t>
  </si>
  <si>
    <t>REALME Realme C51 NFC(4/128 gb)</t>
  </si>
  <si>
    <t>REALME Realme 11 NFC(8/256 gb)</t>
  </si>
  <si>
    <t>REALME Realme C67(8/128 gb)</t>
  </si>
  <si>
    <t>REALME Realme C67(8/256 gb)</t>
  </si>
  <si>
    <t>REALME Realme 12 Pro + 5G(8/256 gb)</t>
  </si>
  <si>
    <t>REALME Realme 12 Pro + 5G(12/512 gb)</t>
  </si>
  <si>
    <t>REALME Realme Note 5G(4/128 gb)</t>
  </si>
  <si>
    <t>REALME Realme 12+ 5G(8/256 gb)</t>
  </si>
  <si>
    <t>REALME Realme 12+ 5G(12/512 gb)</t>
  </si>
  <si>
    <t>OPPO Find N3 Flip(12/256 gb)</t>
  </si>
  <si>
    <t>OPPO Find N3(16/512 gb)</t>
  </si>
  <si>
    <t>OPPO Reno 11 Pro(12/512 gb)</t>
  </si>
  <si>
    <t>OPPO Reno 11(8/256 gb)</t>
  </si>
  <si>
    <t>OPPO Reno 11 F(8/256 gb)</t>
  </si>
  <si>
    <t>OPPO Reno 10(8/256 gb)</t>
  </si>
  <si>
    <t>OPPO OPPO A98(8/256 gb)</t>
  </si>
  <si>
    <t>OPPO OPPO A79(8/256 gb)</t>
  </si>
  <si>
    <t>VIVO Vivo X100 Pro(16/512 gb)</t>
  </si>
  <si>
    <t>VIVO Vivo Y28(8/128 gb)</t>
  </si>
  <si>
    <t>VIVO Vivo Y28(8/256 gb)</t>
  </si>
  <si>
    <t>VIVO Vivo Y27s(8/256 gb)</t>
  </si>
  <si>
    <t>VIVO Vivo Y100 5G(8/128 gb)</t>
  </si>
  <si>
    <t>VIVO Vivo Y100 5G(8/256 gb)</t>
  </si>
  <si>
    <t>VIVO Vivo Y100(8/128 gb)</t>
  </si>
  <si>
    <t>VIVO Vivo Y100(8/256 gb)</t>
  </si>
  <si>
    <t>VIVO Vivo V29e 5G(8/256 gb)</t>
  </si>
  <si>
    <t>VIVO Vivo Y17s(4/64 gb)</t>
  </si>
  <si>
    <t>VIVO Vivo Y17s(4/128 gb)</t>
  </si>
  <si>
    <t>VIVO Vivo V29(8/256 gb)</t>
  </si>
  <si>
    <t>VIVO Vivo V29(12/512 gb)</t>
  </si>
  <si>
    <t>VIVO Vivo Y27(6/128 gb)</t>
  </si>
  <si>
    <t>VIVO Vivo Y27 5G(6/128 gb)</t>
  </si>
  <si>
    <t>VIVO Vivo Y02t(4/64 gb)</t>
  </si>
  <si>
    <t>POCO Poco F5(12/256 gb)</t>
  </si>
  <si>
    <t>POCO Poco F5(8/256 gb)</t>
  </si>
  <si>
    <t>POCO Poco X5 Pro(6/128 gb)</t>
  </si>
  <si>
    <t>POCO Poco X5 Pro(8/256 gb)</t>
  </si>
  <si>
    <t>POCO Poco X5(6/128 gb)</t>
  </si>
  <si>
    <t>POCO Poco X5(8/256 gb)</t>
  </si>
  <si>
    <t>INFINIX INFINIX SMART 8(4/128 gb)</t>
  </si>
  <si>
    <t>INFINIX INFINIX HOT 40i(8/256 gb)</t>
  </si>
  <si>
    <t>INFINIX INFINIX SMART 8 HD(4/128 gb)</t>
  </si>
  <si>
    <t>INFINIX INFINIX GT 10 PRO(8/256 gb)</t>
  </si>
  <si>
    <t>INFINIX INFINIX NOTE 30 PRO(8/256 gb)</t>
  </si>
  <si>
    <t>INFINIX INFINIX NOTE 30(8/128 gb)</t>
  </si>
  <si>
    <t>INFINIX INFINIX HOT 30i(8/128 gb)</t>
  </si>
  <si>
    <t>LCD</t>
  </si>
  <si>
    <t>Peringkat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</si>
</sst>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[$Rp-421]* #,##0.00_-;\-[$Rp-421]* #,##0.00_-;_-[$Rp-421]* &quot;-&quot;??_-;_-@_-"/>
    <numFmt numFmtId="165" formatCode="_-* #,##0_-;\-* #,##0_-;_-* &quot;-&quot;??_-;_-@_-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charset val="1"/>
      <scheme val="minor"/>
    </font>
    <font>
      <sz val="11"/>
      <color theme="2" tint="-0.89999084444715716"/>
      <name val="Times New Roman"/>
      <family val="1"/>
    </font>
    <font>
      <vertAlign val="superscript"/>
      <sz val="11"/>
      <color theme="2" tint="-0.89999084444715716"/>
      <name val="Times New Roman"/>
      <family val="1"/>
    </font>
    <font>
      <vertAlign val="superscript"/>
      <sz val="8.8000000000000007"/>
      <color theme="2" tint="-0.89999084444715716"/>
      <name val="Times New Roman"/>
      <family val="1"/>
    </font>
    <font>
      <sz val="8"/>
      <color theme="2" tint="-0.89999084444715716"/>
      <name val="Times New Roman"/>
      <family val="1"/>
    </font>
    <font>
      <sz val="12"/>
      <color theme="2" tint="-0.89999084444715716"/>
      <name val="Times New Roman"/>
      <family val="1"/>
    </font>
    <font>
      <sz val="11"/>
      <color theme="2" tint="-0.89999084444715716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theme="0" tint="0.89999084444715716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5" borderId="0" xfId="0" applyFont="1" applyFill="1"/>
    <xf numFmtId="0" fontId="3" fillId="5" borderId="0" xfId="0" applyFont="1" applyFill="1"/>
    <xf numFmtId="0" fontId="5" fillId="0" borderId="0" xfId="0" applyFont="1"/>
    <xf numFmtId="0" fontId="5" fillId="5" borderId="1" xfId="0" applyFont="1" applyFill="1" applyBorder="1"/>
    <xf numFmtId="0" fontId="5" fillId="5" borderId="1" xfId="0" applyNumberFormat="1" applyFont="1" applyFill="1" applyBorder="1"/>
    <xf numFmtId="0" fontId="5" fillId="5" borderId="12" xfId="0" applyFont="1" applyFill="1" applyBorder="1"/>
    <xf numFmtId="0" fontId="5" fillId="5" borderId="12" xfId="0" applyNumberFormat="1" applyFont="1" applyFill="1" applyBorder="1"/>
    <xf numFmtId="0" fontId="6" fillId="5" borderId="0" xfId="0" applyFont="1" applyFill="1"/>
    <xf numFmtId="0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/>
    <xf numFmtId="0" fontId="0" fillId="0" borderId="0" xfId="0" applyBorder="1"/>
    <xf numFmtId="0" fontId="6" fillId="5" borderId="12" xfId="0" applyNumberFormat="1" applyFont="1" applyFill="1" applyBorder="1"/>
    <xf numFmtId="0" fontId="5" fillId="4" borderId="2" xfId="0" applyFont="1" applyFill="1" applyBorder="1" applyAlignment="1">
      <alignment horizontal="center" vertical="center"/>
    </xf>
    <xf numFmtId="164" fontId="7" fillId="4" borderId="12" xfId="0" applyNumberFormat="1" applyFont="1" applyFill="1" applyBorder="1" applyAlignment="1">
      <alignment horizontal="center" vertical="center"/>
    </xf>
    <xf numFmtId="164" fontId="12" fillId="4" borderId="1" xfId="0" applyNumberFormat="1" applyFont="1" applyFill="1" applyBorder="1" applyAlignment="1" applyProtection="1"/>
    <xf numFmtId="1" fontId="6" fillId="5" borderId="0" xfId="0" applyNumberFormat="1" applyFont="1" applyFill="1"/>
    <xf numFmtId="1" fontId="6" fillId="5" borderId="0" xfId="1" applyNumberFormat="1" applyFont="1" applyFill="1"/>
    <xf numFmtId="1" fontId="12" fillId="4" borderId="1" xfId="1" applyNumberFormat="1" applyFont="1" applyFill="1" applyBorder="1" applyAlignment="1" applyProtection="1"/>
    <xf numFmtId="43" fontId="13" fillId="0" borderId="14" xfId="2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165" fontId="14" fillId="0" borderId="0" xfId="2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3" applyFont="1" applyAlignment="1">
      <alignment horizontal="center" vertical="center"/>
    </xf>
    <xf numFmtId="165" fontId="14" fillId="0" borderId="15" xfId="2" applyNumberFormat="1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9" fontId="0" fillId="2" borderId="0" xfId="3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Border="1"/>
    <xf numFmtId="0" fontId="14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17" fillId="6" borderId="1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/>
    </xf>
    <xf numFmtId="0" fontId="16" fillId="2" borderId="17" xfId="0" applyFont="1" applyFill="1" applyBorder="1" applyAlignment="1">
      <alignment horizontal="center" vertical="center" wrapText="1"/>
    </xf>
    <xf numFmtId="0" fontId="19" fillId="6" borderId="17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vertical="center"/>
    </xf>
    <xf numFmtId="0" fontId="5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19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numFmt numFmtId="0" formatCode="General"/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  <family val="1"/>
      </font>
      <fill>
        <patternFill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1"/>
        </top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theme="2" tint="-0.89999084444715716"/>
      </font>
      <numFmt numFmtId="0" formatCode="General"/>
      <fill>
        <patternFill patternType="solid">
          <fgColor indexed="64"/>
          <bgColor theme="0" tint="0.89999084444715716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font>
        <color theme="0"/>
      </font>
      <numFmt numFmtId="0" formatCode="General"/>
      <fill>
        <patternFill patternType="solid">
          <fgColor indexed="64"/>
          <bgColor theme="0" tint="0.89999084444715716"/>
        </patternFill>
      </fill>
    </dxf>
    <dxf>
      <font>
        <color theme="0"/>
      </font>
      <numFmt numFmtId="0" formatCode="General"/>
      <fill>
        <patternFill patternType="solid">
          <fgColor indexed="64"/>
          <bgColor theme="0" tint="0.89999084444715716"/>
        </patternFill>
      </fill>
    </dxf>
    <dxf>
      <numFmt numFmtId="0" formatCode="General"/>
    </dxf>
    <dxf>
      <numFmt numFmtId="0" formatCode="General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7F7F7F"/>
        </top>
        <bottom style="medium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7F7F7F"/>
        </top>
        <bottom style="medium">
          <color rgb="FF7F7F7F"/>
        </bottom>
      </border>
    </dxf>
    <dxf>
      <border outline="0">
        <top style="medium">
          <color rgb="FF7F7F7F"/>
        </top>
        <bottom style="medium">
          <color rgb="FF7F7F7F"/>
        </bottom>
      </border>
    </dxf>
    <dxf>
      <alignment horizontal="center" vertical="center" textRotation="0" indent="0" justifyLastLine="0" shrinkToFit="0" readingOrder="0"/>
    </dxf>
    <dxf>
      <border outline="0">
        <bottom style="medium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numFmt numFmtId="0" formatCode="General"/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scheme val="minor"/>
      </font>
      <fill>
        <patternFill>
          <fgColor indexed="64"/>
          <bgColor theme="0" tint="0.89999084444715716"/>
        </patternFill>
      </fill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numFmt numFmtId="1" formatCode="0"/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strike val="0"/>
        <outline val="0"/>
        <shadow val="0"/>
        <u val="none"/>
        <vertAlign val="baseline"/>
        <sz val="11"/>
        <color theme="2" tint="-0.89999084444715716"/>
        <name val="Calibri"/>
        <family val="2"/>
        <charset val="1"/>
        <scheme val="minor"/>
      </font>
      <fill>
        <patternFill patternType="solid">
          <fgColor indexed="64"/>
          <bgColor theme="0" tint="0.8999908444471571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numFmt numFmtId="164" formatCode="_-[$Rp-421]* #,##0.00_-;\-[$Rp-421]* #,##0.00_-;_-[$Rp-421]* &quot;-&quot;??_-;_-@_-"/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Times New Roman"/>
        <family val="1"/>
        <scheme val="none"/>
      </font>
      <fill>
        <patternFill patternType="solid">
          <fgColor indexed="64"/>
          <bgColor theme="1" tint="0.7999816888943144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%20Smartphone-1ni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KRIPSI/project/sirese/Data%20Smartphon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Data Prosessor"/>
      <sheetName val="salah"/>
      <sheetName val="VALIDAT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EB3BF06-2535-47D7-9E21-4D43AEE3346C}" autoFormatId="16" applyNumberFormats="0" applyBorderFormats="0" applyFontFormats="0" applyPatternFormats="0" applyAlignmentFormats="0" applyWidthHeightFormats="0">
  <queryTableRefresh nextId="31">
    <queryTableFields count="30">
      <queryTableField id="1" name="No" tableColumnId="1"/>
      <queryTableField id="2" name="Brand" tableColumnId="2"/>
      <queryTableField id="3" name="Merk" tableColumnId="3"/>
      <queryTableField id="4" name="Dimension.1" tableColumnId="4"/>
      <queryTableField id="5" name="Dimension.2" tableColumnId="5"/>
      <queryTableField id="6" name="Dimension.3" tableColumnId="6"/>
      <queryTableField id="7" name="Weight" tableColumnId="7"/>
      <queryTableField id="8" name="build.1" tableColumnId="8"/>
      <queryTableField id="9" name="build.2" tableColumnId="9"/>
      <queryTableField id="10" name="Type" tableColumnId="10"/>
      <queryTableField id="11" name="Size" tableColumnId="11"/>
      <queryTableField id="12" name="Resolution.1" tableColumnId="12"/>
      <queryTableField id="13" name="Resolution.2" tableColumnId="13"/>
      <queryTableField id="14" name="OS" tableColumnId="14"/>
      <queryTableField id="15" name="Chipset" tableColumnId="15"/>
      <queryTableField id="16" name="CPU" tableColumnId="16"/>
      <queryTableField id="17" name="RAM" tableColumnId="17"/>
      <queryTableField id="18" name="ROM" tableColumnId="18"/>
      <queryTableField id="19" name="Camera" tableColumnId="19"/>
      <queryTableField id="20" name="Type2" tableColumnId="20"/>
      <queryTableField id="21" name="Video.1" tableColumnId="21"/>
      <queryTableField id="22" name="Video.2" tableColumnId="22"/>
      <queryTableField id="23" name="Video.3" tableColumnId="23"/>
      <queryTableField id="24" name="Video.4" tableColumnId="24"/>
      <queryTableField id="25" name="Camera3" tableColumnId="25"/>
      <queryTableField id="26" name="Video5.1" tableColumnId="26"/>
      <queryTableField id="27" name="Video5.2" tableColumnId="27"/>
      <queryTableField id="28" name="USB" tableColumnId="28"/>
      <queryTableField id="29" name="Capacity" tableColumnId="29"/>
      <queryTableField id="30" name="Price" tableColumnId="3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A807C8-41DE-4177-9913-DCBD9265708E}" name="Table1" displayName="Table1" ref="A5:AB108" totalsRowShown="0" headerRowDxfId="1" dataDxfId="193" headerRowBorderDxfId="194" tableBorderDxfId="192">
  <autoFilter ref="A5:AB108" xr:uid="{9E10260C-2FBE-4012-88F4-FD379913D565}"/>
  <tableColumns count="28">
    <tableColumn id="1" xr3:uid="{A8F69BF8-5CD3-4C66-BA17-89D6C526944A}" name="No" dataDxfId="191"/>
    <tableColumn id="2" xr3:uid="{ACA713A3-BA9F-4291-9A38-288C3F2A1CA2}" name="Brand" dataDxfId="190"/>
    <tableColumn id="3" xr3:uid="{D99AE99F-01F0-415F-95FC-A3675EBE699A}" name="Merk" dataDxfId="189"/>
    <tableColumn id="4" xr3:uid="{A7BA0645-49C6-4CFF-A1DC-1F4ABDC60806}" name="Dimension" dataDxfId="188"/>
    <tableColumn id="5" xr3:uid="{EB79E914-08DE-4D98-9983-8B18DF8D25C9}" name="Weight" dataDxfId="187"/>
    <tableColumn id="6" xr3:uid="{383A833C-BA30-4C04-91A5-15CFFE230A36}" name="build" dataDxfId="186"/>
    <tableColumn id="7" xr3:uid="{5E4FF1C6-163A-4305-AE11-083609937554}" name="Dual SIM" dataDxfId="185"/>
    <tableColumn id="8" xr3:uid="{FA7B57FB-C3DC-46F9-B799-3511C5B37500}" name="5G" dataDxfId="184"/>
    <tableColumn id="9" xr3:uid="{514DAA31-7C97-4425-B18A-D97C0C9690DB}" name="Type" dataDxfId="183"/>
    <tableColumn id="10" xr3:uid="{6BA33326-37E9-4182-910A-E6628ED51308}" name="Size" dataDxfId="182"/>
    <tableColumn id="11" xr3:uid="{56B80E84-A44E-41D8-9A7B-3A167B54887E}" name="Resolution" dataDxfId="181"/>
    <tableColumn id="12" xr3:uid="{24D224BA-2A14-4B6F-BB80-49DD3FD3ED72}" name="OS" dataDxfId="180"/>
    <tableColumn id="13" xr3:uid="{59F1A4D2-7BA3-40CA-BBDD-4C621A22EC8E}" name="Chipset" dataDxfId="179"/>
    <tableColumn id="14" xr3:uid="{FA00F54E-8515-4417-8D8D-38A03C4AC130}" name="CPU" dataDxfId="178"/>
    <tableColumn id="15" xr3:uid="{C694F339-37C4-4390-AA72-389C5490030B}" name="Card Slot" dataDxfId="177"/>
    <tableColumn id="16" xr3:uid="{CB2E65E7-705E-4F19-B8B5-3F9F96B8771E}" name="RAM" dataDxfId="176"/>
    <tableColumn id="17" xr3:uid="{329F38B5-83ED-4892-886A-A8881F5319FC}" name="ROM" dataDxfId="175"/>
    <tableColumn id="18" xr3:uid="{29B1032F-A294-48FF-AB14-E1A15FC62AE7}" name="Camera" dataDxfId="174"/>
    <tableColumn id="19" xr3:uid="{5AE38924-935A-4D39-A0AA-641B4B43B2C4}" name="Type2" dataDxfId="173"/>
    <tableColumn id="20" xr3:uid="{63F7D2C1-CB77-43E8-8F0E-79515665B597}" name="Video" dataDxfId="172"/>
    <tableColumn id="21" xr3:uid="{2908F413-FB3E-45E1-82AD-2238953D42A6}" name="Camera3" dataDxfId="171"/>
    <tableColumn id="22" xr3:uid="{A7983CA9-5CA0-4CCE-A2F3-99F90BB26932}" name="Type4" dataDxfId="170"/>
    <tableColumn id="23" xr3:uid="{86007B04-8050-4876-905F-A6F787E6B747}" name="Video5" dataDxfId="169"/>
    <tableColumn id="24" xr3:uid="{89C6CB93-0DC4-4425-902C-2F761BD62EE7}" name="USB" dataDxfId="168"/>
    <tableColumn id="25" xr3:uid="{8ED4751E-8532-439D-A532-F845FE972E62}" name="Capacity" dataDxfId="167"/>
    <tableColumn id="26" xr3:uid="{E0E9ED24-E641-4E55-AEB9-37375072B09B}" name="Type6" dataDxfId="166"/>
    <tableColumn id="27" xr3:uid="{7DF0218A-6DB8-4310-A247-4B288188B0DE}" name="Wireless" dataDxfId="165"/>
    <tableColumn id="28" xr3:uid="{89FCDF37-47BC-469F-8BF0-E9959E73B562}" name="Price" dataDxfId="164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F0A71F-2544-4A7D-8E70-2F04FD4BAB76}" name="Table411" displayName="Table411" ref="H4:K9" totalsRowShown="0">
  <autoFilter ref="H4:K9" xr:uid="{A4755997-A992-4FAC-9B68-3851614F070E}"/>
  <tableColumns count="4">
    <tableColumn id="1" xr3:uid="{D67EE713-8BE6-4D08-B3C6-78FC29C8643F}" name="No."/>
    <tableColumn id="4" xr3:uid="{BDFF9ADC-70D7-44F0-A2AE-3829DAF36CE1}" name="Konversi" dataDxfId="91">
      <calculatedColumnFormula>'pemisahan data'!N5</calculatedColumnFormula>
    </tableColumn>
    <tableColumn id="5" xr3:uid="{D07D1D67-9A23-4F83-B61D-3F7AA31908F2}" name="Keterangan"/>
    <tableColumn id="6" xr3:uid="{25A6747E-689F-4258-AF01-B68595754652}" name="Nilai"/>
  </tableColumns>
  <tableStyleInfo name="TableStyleDark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A314614-8FB9-47B5-8AF2-D8A72F0DAFD4}" name="Table41112" displayName="Table41112" ref="H12:K44" totalsRowShown="0">
  <autoFilter ref="H12:K44" xr:uid="{D7A7050D-4D00-4F3F-B69A-A81BAA00A59B}"/>
  <tableColumns count="4">
    <tableColumn id="1" xr3:uid="{F6DA3249-C9B2-46E1-92FE-B77241A3A823}" name="No."/>
    <tableColumn id="4" xr3:uid="{F935695B-87B4-47FE-A37B-F9035CA1DEF8}" name="Konversi" dataDxfId="90">
      <calculatedColumnFormula>'pemisahan data'!O5</calculatedColumnFormula>
    </tableColumn>
    <tableColumn id="5" xr3:uid="{1A586D14-0256-4268-99F2-282AAFAD2F8B}" name="Keterangan"/>
    <tableColumn id="6" xr3:uid="{A9C5D28D-6D26-4E73-B93D-670B0F3F9DDC}" name="Nilai"/>
  </tableColumns>
  <tableStyleInfo name="TableStyleDark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7BD844A-6A05-455B-B35E-ABFD132EC78C}" name="Table471013" displayName="Table471013" ref="H47:K50" totalsRowShown="0">
  <autoFilter ref="H47:K50" xr:uid="{A5060E78-8402-4154-B559-18461D5BC699}"/>
  <tableColumns count="4">
    <tableColumn id="1" xr3:uid="{C080E2B5-7A20-4737-9168-64DFDF5A973E}" name="No."/>
    <tableColumn id="4" xr3:uid="{532EF8E9-8E0F-4D89-8962-00D0C17847CA}" name="Konversi" dataDxfId="89">
      <calculatedColumnFormula>'pemisahan data'!P5</calculatedColumnFormula>
    </tableColumn>
    <tableColumn id="5" xr3:uid="{E65BD63F-23EB-46F8-ABAD-42B1A76BF74F}" name="Keterangan"/>
    <tableColumn id="6" xr3:uid="{DB7DF40E-6137-4841-93BF-36009322B9E4}" name="Nilai"/>
  </tableColumns>
  <tableStyleInfo name="TableStyleDark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B31746-67CD-4BAF-9235-80F68CE0B255}" name="Table47101314" displayName="Table47101314" ref="H53:K58" totalsRowShown="0">
  <autoFilter ref="H53:K58" xr:uid="{3DCD1F12-3BA3-4212-9F72-49E74A236F3A}"/>
  <tableColumns count="4">
    <tableColumn id="1" xr3:uid="{AF65BE48-5DC6-43B4-825A-51062EB87F08}" name="No."/>
    <tableColumn id="4" xr3:uid="{F38120D2-289A-481F-97F6-D88CFEE65A88}" name="Konversi" dataDxfId="88">
      <calculatedColumnFormula>'Data diperbaiki'!M7:M109</calculatedColumnFormula>
    </tableColumn>
    <tableColumn id="5" xr3:uid="{01283566-CDFF-496A-8ED1-B09C4EAE14D2}" name="Keterangan"/>
    <tableColumn id="6" xr3:uid="{AA93AEE7-F6D6-46D8-B1C3-48D8A78FABED}" name="Nilai"/>
  </tableColumns>
  <tableStyleInfo name="TableStyleDark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B7144BD-83E5-4DB6-9A14-0C5B6C6C7142}" name="Table4710131415" displayName="Table4710131415" ref="H61:K65" totalsRowShown="0">
  <autoFilter ref="H61:K65" xr:uid="{563FC55F-ADA1-4B27-BBC2-FC286444E034}"/>
  <tableColumns count="4">
    <tableColumn id="1" xr3:uid="{4FC24AE8-DDBB-4E62-B899-2C03B71A4E33}" name="No."/>
    <tableColumn id="4" xr3:uid="{6467DCA9-BF2C-4B07-A1C3-C3D9B694DC04}" name="Konversi" dataDxfId="87">
      <calculatedColumnFormula>'Data diperbaiki'!N7:N132</calculatedColumnFormula>
    </tableColumn>
    <tableColumn id="5" xr3:uid="{F7646426-136B-43C1-9E7A-7BC836111C6C}" name="Keterangan"/>
    <tableColumn id="6" xr3:uid="{7F345975-B0AB-4B40-A284-18CD89A419F1}" name="Nilai"/>
  </tableColumns>
  <tableStyleInfo name="TableStyleDark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C25B0A-3ADF-422C-90E1-8C17BA390091}" name="Table41116" displayName="Table41116" ref="M4:P14" totalsRowShown="0">
  <autoFilter ref="M4:P14" xr:uid="{B0E47E43-F7F1-4292-B919-2DAB1DBA6AE8}"/>
  <tableColumns count="4">
    <tableColumn id="1" xr3:uid="{735CC331-AA49-4B7E-AE35-82A91CAAC961}" name="No."/>
    <tableColumn id="4" xr3:uid="{D48017DE-2AFF-4613-BB05-0A536980E36B}" name="Konversi" dataDxfId="86">
      <calculatedColumnFormula>'pemisahan data'!S5</calculatedColumnFormula>
    </tableColumn>
    <tableColumn id="5" xr3:uid="{61553607-D574-47A2-8446-A7C1CED59B62}" name="Keterangan"/>
    <tableColumn id="6" xr3:uid="{41CD7A74-9D2F-4D5A-BCB2-F531CB2ADBEC}" name="Nilai"/>
  </tableColumns>
  <tableStyleInfo name="TableStyleDark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D1606EC-C755-4527-A788-E9687A59A3E5}" name="Table4111617" displayName="Table4111617" ref="M17:P21" totalsRowShown="0">
  <autoFilter ref="M17:P21" xr:uid="{AF01A44E-C715-465A-9AAF-C9B90A1592EF}"/>
  <tableColumns count="4">
    <tableColumn id="1" xr3:uid="{E98A1A03-165F-46F1-BEA5-0D3381F1446A}" name="No."/>
    <tableColumn id="4" xr3:uid="{98257FA9-45EA-4E0E-8286-DC2AF1B0A075}" name="Konversi" dataDxfId="85">
      <calculatedColumnFormula>'pemisahan data'!S18</calculatedColumnFormula>
    </tableColumn>
    <tableColumn id="5" xr3:uid="{32D1B8FF-D202-4D68-8901-271FB72BEA99}" name="Keterangan"/>
    <tableColumn id="6" xr3:uid="{50BCAB3B-D988-4DD7-BD72-33F8AB468144}" name="Nilai"/>
  </tableColumns>
  <tableStyleInfo name="TableStyleDark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2F45657-F528-4A13-AADF-C6E49E8EAAC2}" name="Table710" displayName="Table710" ref="B4:F12" totalsRowShown="0" headerRowDxfId="106" dataDxfId="104" headerRowBorderDxfId="105" tableBorderDxfId="103">
  <autoFilter ref="B4:F12" xr:uid="{EF20B520-2155-47AE-8616-F875EF4B5220}"/>
  <tableColumns count="5">
    <tableColumn id="1" xr3:uid="{E468AC3E-A812-416E-892D-CCDE15750AA8}" name="No" dataDxfId="102" dataCellStyle="Comma"/>
    <tableColumn id="2" xr3:uid="{4681AEB2-477E-4073-B586-518BB30E94D7}" name="Kriteria" dataDxfId="101"/>
    <tableColumn id="3" xr3:uid="{4D0471A4-3B53-4253-95CA-4C359C1A7BBF}" name="Bobot" dataDxfId="100"/>
    <tableColumn id="4" xr3:uid="{A3F99992-ABFF-4194-A0CE-8675000A69C9}" name="Normalisasi" dataDxfId="99">
      <calculatedColumnFormula>SUM(Table710[[#This Row],[Bobot]]/$D$13)</calculatedColumnFormula>
    </tableColumn>
    <tableColumn id="5" xr3:uid="{B9D716B7-2DF6-493A-A7AA-69F24107E8F5}" name="Bobot Akhir" dataDxfId="98" dataCellStyle="Percent">
      <calculatedColumnFormula>E5</calculatedColumnFormula>
    </tableColumn>
  </tableColumns>
  <tableStyleInfo name="TableStyleDark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18F972-34CE-48C6-BE26-1341D1A84CB9}" name="Table18" displayName="Table18" ref="B5:U108" insertRowShift="1" totalsRowShown="0" headerRowDxfId="58" dataDxfId="59">
  <autoFilter ref="B5:U108" xr:uid="{49ABEE60-6CD2-4C25-B114-E3383423DDDD}"/>
  <tableColumns count="20">
    <tableColumn id="1" xr3:uid="{FF2697DD-5C6D-46D2-9415-40A4687CEE0B}" name="Smartphone" dataDxfId="79"/>
    <tableColumn id="2" xr3:uid="{66002AA0-F201-471B-93BF-9B63ACFA0313}" name="Dimensi" dataDxfId="78"/>
    <tableColumn id="3" xr3:uid="{798BD783-B3AB-44EB-A4EA-747A13475B8B}" name="Berat" dataDxfId="77"/>
    <tableColumn id="4" xr3:uid="{7E381FA0-6C6C-45FB-B2D7-74CD5429C844}" name="Build" dataDxfId="76"/>
    <tableColumn id="5" xr3:uid="{E6E362CB-7124-44DA-A99E-22099905C1DE}" name="Tipe LCD" dataDxfId="75"/>
    <tableColumn id="6" xr3:uid="{04F5A60B-B9A4-4A40-AA07-5FC5BF5FED68}" name="Ukuran LCD" dataDxfId="74"/>
    <tableColumn id="7" xr3:uid="{DD97F677-C527-4848-B827-B22D279C2D31}" name="Resolusi" dataDxfId="73"/>
    <tableColumn id="8" xr3:uid="{358B45E9-B524-4981-AA65-5688944D250B}" name="Sistem Operasi" dataDxfId="72"/>
    <tableColumn id="9" xr3:uid="{0C44698E-6552-40B5-97E6-A3B207F7DBD8}" name="Chipset" dataDxfId="71"/>
    <tableColumn id="10" xr3:uid="{C980E811-EB2E-4842-BDD3-60B48FA3C2D1}" name="CPU" dataDxfId="70"/>
    <tableColumn id="11" xr3:uid="{264BD375-E496-4E06-972D-74DA61E89A2B}" name="RAM" dataDxfId="69"/>
    <tableColumn id="12" xr3:uid="{FEA27DBA-B4C1-4B8E-A66F-18B84805C262}" name="ROM" dataDxfId="68"/>
    <tableColumn id="13" xr3:uid="{51C3A18F-11AF-4D17-882D-F325EC69A938}" name="Main Camera" dataDxfId="67"/>
    <tableColumn id="14" xr3:uid="{87DC906C-6386-46FF-B4AF-1E6D3017CD2A}" name="Main Type" dataDxfId="66"/>
    <tableColumn id="15" xr3:uid="{AC99871E-C861-49ED-A059-8F817D017AA9}" name="Main VIdeo" dataDxfId="65"/>
    <tableColumn id="16" xr3:uid="{546CE378-1336-450B-8CF4-3771D76D7F55}" name="Front Camera" dataDxfId="64"/>
    <tableColumn id="17" xr3:uid="{A8A22761-5BC2-4FD7-A91E-9494E93BA9FE}" name="Front Video" dataDxfId="63"/>
    <tableColumn id="18" xr3:uid="{E6B58B42-C3D1-4E32-A151-9A8501181D05}" name="USB" dataDxfId="62"/>
    <tableColumn id="19" xr3:uid="{FA224D29-1F3F-4A52-832B-B9974DC4CD13}" name="Battery" dataDxfId="61"/>
    <tableColumn id="20" xr3:uid="{701D7C09-1CC2-4B16-BC4C-2FB81E40ABA0}" name="Harga" dataDxfId="60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2F108B-0530-4235-8319-CBB51FBAC3B6}" name="Table19" displayName="Table19" ref="B5:U108" totalsRowShown="0" headerRowDxfId="36" dataDxfId="37" headerRowBorderDxfId="84" tableBorderDxfId="83">
  <autoFilter ref="B5:U108" xr:uid="{FF8D945D-6519-4B98-AE59-CF9100665D87}"/>
  <tableColumns count="20">
    <tableColumn id="1" xr3:uid="{1AA9A153-1798-49F7-B82E-5E5F4A838B89}" name="Smartphone" dataDxfId="57">
      <calculatedColumnFormula>Table18[[#This Row],[Smartphone]]</calculatedColumnFormula>
    </tableColumn>
    <tableColumn id="2" xr3:uid="{DB9BDCFC-9D3B-4D26-BB43-488A92CEDF36}" name="Dimensi" dataDxfId="56">
      <calculatedColumnFormula>SUM((Table18[[#This Row],[Dimensi]]-MIN(Table18[Dimensi]))/(MAX(Table18[Dimensi])-MIN(Table18[Dimensi])))</calculatedColumnFormula>
    </tableColumn>
    <tableColumn id="3" xr3:uid="{9E13789C-9B0C-4467-A111-6F4C314ACDEA}" name="Berat" dataDxfId="55">
      <calculatedColumnFormula>SUM((Table18[[#This Row],[Berat]]-MIN(Table18[Berat]))/(MAX(Table18[Berat])-MIN(Table18[Berat])))</calculatedColumnFormula>
    </tableColumn>
    <tableColumn id="4" xr3:uid="{6896EE8B-B5F2-4E40-9132-77042FA66D1C}" name="Build" dataDxfId="54">
      <calculatedColumnFormula>SUM((Table18[[#This Row],[Build]]-MIN(Table18[Build]))/(MAX(Table18[Build])-MIN(Table18[Build])))</calculatedColumnFormula>
    </tableColumn>
    <tableColumn id="5" xr3:uid="{F369EC1B-43CF-49D5-A9D2-E0F7873AB029}" name="Tipe LCD" dataDxfId="53">
      <calculatedColumnFormula>SUM((Table18[[#This Row],[Tipe LCD]]-MIN(Table18[Tipe LCD]))/(MAX(Table18[Tipe LCD])-MIN(Table18[Tipe LCD])))</calculatedColumnFormula>
    </tableColumn>
    <tableColumn id="6" xr3:uid="{1285E18B-346D-4A05-91C7-4E33AE28D368}" name="Ukuran LCD" dataDxfId="52">
      <calculatedColumnFormula>SUM((Table18[[#This Row],[Ukuran LCD]]-MIN(Table18[Ukuran LCD]))/(MAX(Table18[Ukuran LCD])-MIN(Table18[Ukuran LCD])))</calculatedColumnFormula>
    </tableColumn>
    <tableColumn id="7" xr3:uid="{659CF2D4-FB8A-4095-8603-43FB3179B5A5}" name="Resolusi" dataDxfId="51">
      <calculatedColumnFormula>SUM((Table18[[#This Row],[Resolusi]]-MIN(Table18[Resolusi]))/(MAX(Table18[Resolusi])-MIN(Table18[Resolusi])))</calculatedColumnFormula>
    </tableColumn>
    <tableColumn id="8" xr3:uid="{1C793667-95FC-43DD-8B4E-14E94926B57C}" name="Sistem Operasi" dataDxfId="50">
      <calculatedColumnFormula>SUM((Table18[[#This Row],[Sistem Operasi]]-MIN(Table18[Sistem Operasi]))/(MAX(Table18[Sistem Operasi])-MIN(Table18[Sistem Operasi])))</calculatedColumnFormula>
    </tableColumn>
    <tableColumn id="9" xr3:uid="{4FAC2B79-2AC6-4152-B838-A3BC8C60DA8C}" name="Chipset" dataDxfId="49">
      <calculatedColumnFormula>SUM((Table18[[#This Row],[Chipset]]-MIN(Table18[Chipset]))/(MAX(Table18[Chipset])-MIN(Table18[Chipset])))</calculatedColumnFormula>
    </tableColumn>
    <tableColumn id="10" xr3:uid="{D0B7C988-C68C-482E-9495-5705DAAD93E0}" name="CPU" dataDxfId="48">
      <calculatedColumnFormula>SUM((Table18[[#This Row],[CPU]]-MIN(Table18[CPU]))/(MAX(Table18[CPU])-MIN(Table18[CPU])))</calculatedColumnFormula>
    </tableColumn>
    <tableColumn id="11" xr3:uid="{9E4FFCDC-2D0D-48D1-9D8A-A4BF8696DF44}" name="RAM" dataDxfId="47">
      <calculatedColumnFormula>SUM((Table18[[#This Row],[RAM]]-MIN(Table18[RAM]))/(MAX(Table18[RAM])-MIN(Table18[RAM])))</calculatedColumnFormula>
    </tableColumn>
    <tableColumn id="12" xr3:uid="{69211A5C-CCA1-428F-898F-00ABA1502D90}" name="ROM" dataDxfId="46">
      <calculatedColumnFormula>SUM((Table18[[#This Row],[ROM]]-MIN(Table18[ROM]))/(MAX(Table18[ROM])-MIN(Table18[ROM])))</calculatedColumnFormula>
    </tableColumn>
    <tableColumn id="13" xr3:uid="{A2EE30E6-87B2-40B2-8E25-8684566594AC}" name="Main Camera" dataDxfId="45">
      <calculatedColumnFormula>SUM((Table18[[#This Row],[Main Camera]]-MIN(Table18[Main Camera]))/(MAX(Table18[Main Camera])-MIN(Table18[Main Camera])))</calculatedColumnFormula>
    </tableColumn>
    <tableColumn id="14" xr3:uid="{92D10755-DC06-4779-A28B-81A59A78C1E2}" name="Main Type" dataDxfId="44">
      <calculatedColumnFormula>SUM((Table18[[#This Row],[Main Type]]-MIN(Table18[Main Type]))/(MAX(Table18[Main Type])-MIN(Table18[Main Type])))</calculatedColumnFormula>
    </tableColumn>
    <tableColumn id="15" xr3:uid="{D2EB3BE3-AEDC-4624-A258-A5560563F38C}" name="Main VIdeo" dataDxfId="43">
      <calculatedColumnFormula>SUM((Table18[[#This Row],[Main VIdeo]]-MIN(Table18[Main VIdeo]))/(MAX(Table18[Main VIdeo])-MIN(Table18[Main VIdeo])))</calculatedColumnFormula>
    </tableColumn>
    <tableColumn id="16" xr3:uid="{AC36F470-DDF3-4F51-80B1-C5C35E37948F}" name="Front Camera" dataDxfId="42">
      <calculatedColumnFormula>SUM((Table18[[#This Row],[Front Camera]]-MIN(Table18[Front Camera]))/(MAX(Table18[Front Camera])-MIN(Table18[Front Camera])))</calculatedColumnFormula>
    </tableColumn>
    <tableColumn id="17" xr3:uid="{22DE4FA8-6A15-461C-A949-F4AB3756A915}" name="Front Video" dataDxfId="41">
      <calculatedColumnFormula>SUM((Table18[[#This Row],[Front Video]]-MIN(Table18[Front Video]))/(MAX(Table18[Front Video])-MIN(Table18[Front Video])))</calculatedColumnFormula>
    </tableColumn>
    <tableColumn id="18" xr3:uid="{DAB8DF17-B7B1-456C-AB01-DEC09F319514}" name="USB" dataDxfId="40">
      <calculatedColumnFormula>SUM((Table18[[#This Row],[USB]]-MIN(Table18[USB]))/(MAX(Table18[USB])-MIN(Table18[USB])))</calculatedColumnFormula>
    </tableColumn>
    <tableColumn id="19" xr3:uid="{4DCEDEEE-B58F-4514-B6F7-F4B652C5208E}" name="Battery" dataDxfId="39">
      <calculatedColumnFormula>SUM((Table18[[#This Row],[Battery]]-MIN(Table18[Battery]))/(MAX(Table18[Battery])-MIN(Table18[Battery])))</calculatedColumnFormula>
    </tableColumn>
    <tableColumn id="20" xr3:uid="{A7BB3472-D9EC-4B0A-B7F7-52D02268FC77}" name="Harga" dataDxfId="38">
      <calculatedColumnFormula>SUM((MAX(Table18[Harga])-Table18[[#This Row],[Harga]])/(MAX(Table18[Harga])-MIN(Table18[Harga])))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5C13F5-0ED5-4A1F-B70D-0BABD56477C9}" name="Table1__2" displayName="Table1__2" ref="A4:AD151" tableType="queryTable" totalsRowShown="0" headerRowDxfId="163" dataDxfId="162">
  <autoFilter ref="A4:AD151" xr:uid="{497BFEA4-88A0-43C2-B929-DD6206AEE46F}"/>
  <tableColumns count="30">
    <tableColumn id="1" xr3:uid="{899D33EC-2CEC-41CF-8B63-1CB60B82C756}" uniqueName="1" name="No" queryTableFieldId="1" dataDxfId="161"/>
    <tableColumn id="2" xr3:uid="{376A086D-B3C5-4D0C-A285-6712154AF498}" uniqueName="2" name="Brand" queryTableFieldId="2" dataDxfId="160"/>
    <tableColumn id="3" xr3:uid="{F5032108-A01E-46BC-A468-BA248750BFDA}" uniqueName="3" name="Merk" queryTableFieldId="3" dataDxfId="159"/>
    <tableColumn id="4" xr3:uid="{F798E578-2443-4E94-B181-BC7187039D06}" uniqueName="4" name="Dimension.1" queryTableFieldId="4" dataDxfId="158"/>
    <tableColumn id="5" xr3:uid="{A81C8EDB-8D2D-48F7-B72D-6448F4A478CB}" uniqueName="5" name="Dimension.2" queryTableFieldId="5" dataDxfId="157"/>
    <tableColumn id="6" xr3:uid="{93E74407-79F7-45E5-951D-473569390B29}" uniqueName="6" name="Dimension.3" queryTableFieldId="6" dataDxfId="156"/>
    <tableColumn id="7" xr3:uid="{FEFCA186-9B55-49A9-A696-110C653219F5}" uniqueName="7" name="Weight" queryTableFieldId="7" dataDxfId="155"/>
    <tableColumn id="8" xr3:uid="{5D34DD90-410B-4A42-806C-2D03E485EE2C}" uniqueName="8" name="build.1" queryTableFieldId="8" dataDxfId="154"/>
    <tableColumn id="9" xr3:uid="{C7FA5505-2C38-4CD0-A1F7-935196450C9C}" uniqueName="9" name="build.2" queryTableFieldId="9" dataDxfId="153"/>
    <tableColumn id="10" xr3:uid="{EE4BA0DC-AC47-426B-A7B4-4ECEBF7173E4}" uniqueName="10" name="Type" queryTableFieldId="10" dataDxfId="152"/>
    <tableColumn id="11" xr3:uid="{DB59C2AF-A0AB-4968-A8F1-98E8F9A3AFE1}" uniqueName="11" name="Size" queryTableFieldId="11" dataDxfId="151"/>
    <tableColumn id="12" xr3:uid="{74999DA7-DE28-4CB2-94B2-434D70B75542}" uniqueName="12" name="Resolution.1" queryTableFieldId="12" dataDxfId="150"/>
    <tableColumn id="13" xr3:uid="{6E61CA80-D9DE-40C8-8EC5-D76F940A804B}" uniqueName="13" name="Resolution.2" queryTableFieldId="13" dataDxfId="149"/>
    <tableColumn id="14" xr3:uid="{B6231147-1967-458D-A5CC-1870953A7780}" uniqueName="14" name="OS" queryTableFieldId="14" dataDxfId="148"/>
    <tableColumn id="15" xr3:uid="{728DC74D-9E5F-4AB3-AD20-496F66D63E57}" uniqueName="15" name="Chipset" queryTableFieldId="15" dataDxfId="147"/>
    <tableColumn id="16" xr3:uid="{0A4CA25A-1C3F-47FA-B324-9E2865CD6B3A}" uniqueName="16" name="CPU" queryTableFieldId="16" dataDxfId="146"/>
    <tableColumn id="17" xr3:uid="{DEB3FC4D-DBAA-4DE0-9D81-D2E73EAD6833}" uniqueName="17" name="RAM" queryTableFieldId="17" dataDxfId="145"/>
    <tableColumn id="18" xr3:uid="{A306152C-CD24-4AC8-BEC8-055248FA871C}" uniqueName="18" name="ROM" queryTableFieldId="18" dataDxfId="144"/>
    <tableColumn id="19" xr3:uid="{A021233E-85DA-4EBE-8F0E-AF307EF35D43}" uniqueName="19" name="Camera" queryTableFieldId="19" dataDxfId="143"/>
    <tableColumn id="20" xr3:uid="{1BC8FEA7-36EE-4AF0-860F-07385A6587B5}" uniqueName="20" name="Type2" queryTableFieldId="20" dataDxfId="142"/>
    <tableColumn id="21" xr3:uid="{71D92EA2-9EFC-4DD5-95CF-052D32612DB4}" uniqueName="21" name="Video.1" queryTableFieldId="21" dataDxfId="141"/>
    <tableColumn id="22" xr3:uid="{87F17296-F180-4A5A-9582-0D37D66909F5}" uniqueName="22" name="Video.2" queryTableFieldId="22" dataDxfId="140"/>
    <tableColumn id="23" xr3:uid="{4B7E56FB-50CA-4E27-A8E3-4517DD1B4765}" uniqueName="23" name="Video.3" queryTableFieldId="23" dataDxfId="139"/>
    <tableColumn id="24" xr3:uid="{38172D2A-2E80-49CC-AE8A-700E9BA2620B}" uniqueName="24" name="Video.4" queryTableFieldId="24" dataDxfId="138"/>
    <tableColumn id="25" xr3:uid="{D02D779E-EE23-4DD4-B749-62C002CC37DD}" uniqueName="25" name="Camera3" queryTableFieldId="25" dataDxfId="137"/>
    <tableColumn id="26" xr3:uid="{186D5A30-A459-4286-BE5A-A1D8195233A2}" uniqueName="26" name="Video5.1" queryTableFieldId="26" dataDxfId="136"/>
    <tableColumn id="27" xr3:uid="{5C1FDC8D-03B6-4600-BEFF-5DC7E44D233B}" uniqueName="27" name="Video5.2" queryTableFieldId="27" dataDxfId="135"/>
    <tableColumn id="28" xr3:uid="{AF6A2B7F-8363-4C35-A690-69FF4F3D826C}" uniqueName="28" name="USB" queryTableFieldId="28" dataDxfId="134"/>
    <tableColumn id="29" xr3:uid="{A27B6FF3-F7CA-4061-B6D0-0B34281B886A}" uniqueName="29" name="Capacity" queryTableFieldId="29" dataDxfId="133"/>
    <tableColumn id="30" xr3:uid="{2B91CBE8-49B3-4946-8599-AB3EC5964494}" uniqueName="30" name="Price" queryTableFieldId="30" dataDxfId="132" dataCellStyle="Currency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8A00DC5-F4C2-44DB-8081-0A115659C954}" name="Table20" displayName="Table20" ref="B3:U106" totalsRowShown="0" headerRowDxfId="15" dataDxfId="14" headerRowBorderDxfId="82" tableBorderDxfId="81">
  <autoFilter ref="B3:U106" xr:uid="{F6E8911D-A68E-4379-A3B3-EBCBF9948AD6}"/>
  <tableColumns count="20">
    <tableColumn id="1" xr3:uid="{128C4382-C196-497C-8551-23A5AED5C314}" name="Smartphone" dataDxfId="35">
      <calculatedColumnFormula>'Normalisasi Data'!B6</calculatedColumnFormula>
    </tableColumn>
    <tableColumn id="2" xr3:uid="{F0F799B6-FB74-4171-B496-8B7032B593C8}" name="Dimensi" dataDxfId="34">
      <calculatedColumnFormula>SUM('Normalisasi Data'!C6*bobot!$E$5)</calculatedColumnFormula>
    </tableColumn>
    <tableColumn id="3" xr3:uid="{716CDF71-E345-4FAA-A40D-E1CF6DF317FD}" name="Berat" dataDxfId="33">
      <calculatedColumnFormula>SUM('Normalisasi Data'!D6*bobot!$E$5)</calculatedColumnFormula>
    </tableColumn>
    <tableColumn id="4" xr3:uid="{C772B6F6-1DAC-4EDF-8BA5-799C1B4A6B31}" name="Build" dataDxfId="32">
      <calculatedColumnFormula>SUM('Normalisasi Data'!E6*bobot!$E$5)</calculatedColumnFormula>
    </tableColumn>
    <tableColumn id="5" xr3:uid="{9D3A8624-16B4-4D1C-9FFB-06189608888E}" name="Tipe LCD" dataDxfId="31">
      <calculatedColumnFormula>SUM('Normalisasi Data'!F6*bobot!$E$6)</calculatedColumnFormula>
    </tableColumn>
    <tableColumn id="6" xr3:uid="{FBA12C82-5E82-4E48-B5A1-F12ED44B3385}" name="Ukuran LCD" dataDxfId="30">
      <calculatedColumnFormula>SUM('Normalisasi Data'!G6*bobot!$E$6)</calculatedColumnFormula>
    </tableColumn>
    <tableColumn id="7" xr3:uid="{29301408-AF58-4123-A223-3D4D61E1FED6}" name="Resolusi" dataDxfId="29">
      <calculatedColumnFormula>SUM('Normalisasi Data'!H6*bobot!$E$6)</calculatedColumnFormula>
    </tableColumn>
    <tableColumn id="8" xr3:uid="{8785E49A-E296-4103-88DA-2D6F7EA7DFD0}" name="Sistem Operasi" dataDxfId="28">
      <calculatedColumnFormula>SUM('Normalisasi Data'!I6*bobot!$E$7)</calculatedColumnFormula>
    </tableColumn>
    <tableColumn id="9" xr3:uid="{4256A07F-956A-4C18-ADBC-D5B922CEBE46}" name="Chipset" dataDxfId="27">
      <calculatedColumnFormula>SUM('Normalisasi Data'!J6*bobot!$E$7)</calculatedColumnFormula>
    </tableColumn>
    <tableColumn id="10" xr3:uid="{98B0F656-8A84-4627-815E-BAB00A7751EE}" name="CPU" dataDxfId="26">
      <calculatedColumnFormula>SUM('Normalisasi Data'!K6*bobot!$E$7)</calculatedColumnFormula>
    </tableColumn>
    <tableColumn id="11" xr3:uid="{C4EBB490-71CE-437D-AD02-570023F3B853}" name="RAM" dataDxfId="25">
      <calculatedColumnFormula>SUM('Normalisasi Data'!L6*bobot!$E$8)</calculatedColumnFormula>
    </tableColumn>
    <tableColumn id="12" xr3:uid="{351F626C-F719-40A0-82B3-CD31142BB5CF}" name="ROM" dataDxfId="24">
      <calculatedColumnFormula>SUM('Normalisasi Data'!M6*bobot!$E$8)</calculatedColumnFormula>
    </tableColumn>
    <tableColumn id="13" xr3:uid="{267850E7-6655-4CE9-9A2F-13BC1C7D56F9}" name="Main Camera" dataDxfId="23">
      <calculatedColumnFormula>SUM('Normalisasi Data'!N6*bobot!$E$9)</calculatedColumnFormula>
    </tableColumn>
    <tableColumn id="14" xr3:uid="{56B26161-6358-400D-98AC-7B833B2FB45F}" name="Main Type" dataDxfId="22">
      <calculatedColumnFormula>SUM('Normalisasi Data'!O6*bobot!$E$9)</calculatedColumnFormula>
    </tableColumn>
    <tableColumn id="15" xr3:uid="{E690DF0A-A877-491A-BF89-F1A9843E3FEF}" name="Main VIdeo" dataDxfId="21">
      <calculatedColumnFormula>SUM('Normalisasi Data'!P6*bobot!$E$9)</calculatedColumnFormula>
    </tableColumn>
    <tableColumn id="16" xr3:uid="{F08A67BD-37E3-4C42-8A77-8E94ACE10550}" name="Front Camera" dataDxfId="20">
      <calculatedColumnFormula>SUM('Normalisasi Data'!Q6*bobot!$E$10)</calculatedColumnFormula>
    </tableColumn>
    <tableColumn id="17" xr3:uid="{ABBE56AE-601A-4FFB-98C9-A900376D4DE3}" name="Front Video" dataDxfId="19">
      <calculatedColumnFormula>SUM('Normalisasi Data'!R6*bobot!$E$10)</calculatedColumnFormula>
    </tableColumn>
    <tableColumn id="18" xr3:uid="{D8171C04-27CF-47BF-91E5-2B1B38A58DA5}" name="USB" dataDxfId="18">
      <calculatedColumnFormula>SUM('Normalisasi Data'!S6*bobot!$E$11)</calculatedColumnFormula>
    </tableColumn>
    <tableColumn id="19" xr3:uid="{DD51C028-4632-42C0-A9E6-18AED96144C0}" name="Battery" dataDxfId="17">
      <calculatedColumnFormula>SUM('Normalisasi Data'!T6*bobot!$E$11)</calculatedColumnFormula>
    </tableColumn>
    <tableColumn id="20" xr3:uid="{F725BFAA-BF5B-47BB-A7EA-AB177458E39A}" name="Harga" dataDxfId="16">
      <calculatedColumnFormula>SUM('Normalisasi Data'!U6*bobot!$E$12)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0E819A4-8FE1-4CA7-A192-C81660E43019}" name="Table21" displayName="Table21" ref="B3:K106" totalsRowShown="0" headerRowDxfId="12" dataDxfId="13" tableBorderDxfId="80">
  <tableColumns count="10">
    <tableColumn id="1" xr3:uid="{A501C520-519E-4079-B8B6-9F1CFBFEA0D6}" name="Smartphone" dataDxfId="10">
      <calculatedColumnFormula>Table20[[#This Row],[Smartphone]]</calculatedColumnFormula>
    </tableColumn>
    <tableColumn id="2" xr3:uid="{974828B3-A7F8-4F46-B64B-C64F781A370B}" name="Body" dataDxfId="11">
      <calculatedColumnFormula>SUM((Table20[[#This Row],[Dimensi]]+Table20[[#This Row],[Berat]]+Table20[[#This Row],[Build]])/3)</calculatedColumnFormula>
    </tableColumn>
    <tableColumn id="3" xr3:uid="{EF72D57A-9C11-4399-9646-10D29B332991}" name="LCD" dataDxfId="9">
      <calculatedColumnFormula>SUM((Table20[[#This Row],[Tipe LCD]]+Table20[[#This Row],[Ukuran LCD]]+Table20[[#This Row],[Resolusi]])/3)</calculatedColumnFormula>
    </tableColumn>
    <tableColumn id="4" xr3:uid="{891E29D0-CFEB-4059-97AB-29BD60F111E5}" name="System" dataDxfId="8">
      <calculatedColumnFormula>SUM((Table20[[#This Row],[Sistem Operasi]]+Table20[[#This Row],[Chipset]]+Table20[[#This Row],[CPU]])/3)</calculatedColumnFormula>
    </tableColumn>
    <tableColumn id="5" xr3:uid="{24EA5FB9-26E4-4835-8261-44F02FCDDED9}" name="Memory" dataDxfId="7">
      <calculatedColumnFormula>SUM((Table20[[#This Row],[RAM]]+Table20[[#This Row],[ROM]])/2)</calculatedColumnFormula>
    </tableColumn>
    <tableColumn id="6" xr3:uid="{28C6A82E-A8FC-405C-867A-BF60FBF9DA7C}" name="Main Camera" dataDxfId="6">
      <calculatedColumnFormula>SUM((Table20[[#This Row],[Main Camera]]+Table20[[#This Row],[Main Type]]+Table20[[#This Row],[Main VIdeo]])/3)</calculatedColumnFormula>
    </tableColumn>
    <tableColumn id="7" xr3:uid="{1054F51F-5F14-453A-B10F-5EAE26748F72}" name="Front Camera" dataDxfId="5">
      <calculatedColumnFormula>SUM((Table20[[#This Row],[Front Camera]]+Table20[[#This Row],[Front Video]])/2)</calculatedColumnFormula>
    </tableColumn>
    <tableColumn id="8" xr3:uid="{F0DC7FB5-A3A0-415F-BCD6-8D095F5FBF47}" name="Battery" dataDxfId="4">
      <calculatedColumnFormula>SUM((Table20[[#This Row],[USB]]+Table20[[#This Row],[Battery]])/2)</calculatedColumnFormula>
    </tableColumn>
    <tableColumn id="9" xr3:uid="{532442B9-50EF-4B03-91D4-C91DBA42EE4C}" name="Price" dataDxfId="3">
      <calculatedColumnFormula>Table20[[#This Row],[Harga]]</calculatedColumnFormula>
    </tableColumn>
    <tableColumn id="10" xr3:uid="{CC8168DD-5FC5-405F-AB59-249CAA47AF29}" name="Total" dataDxfId="2">
      <calculatedColumnFormula>SUM(Table21[[#This Row],[Body]:[Price]])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BACB3E-DE99-46C9-95FE-22A499CE0A66}" name="Table5" displayName="Table5" ref="A6:V132" totalsRowShown="0" headerRowDxfId="0" dataDxfId="130" headerRowBorderDxfId="131" tableBorderDxfId="129">
  <autoFilter ref="A6:V132" xr:uid="{01130DDD-B5C4-4C57-862A-D80168D61C3D}"/>
  <tableColumns count="22">
    <tableColumn id="1" xr3:uid="{75185EA1-DA79-4AB0-B282-01EB42CB1FF2}" name="No" dataDxfId="128">
      <calculatedColumnFormula>Data!A6</calculatedColumnFormula>
    </tableColumn>
    <tableColumn id="2" xr3:uid="{7DBECE78-0DF3-44E1-BC13-6BCFDCDFCA05}" name="Brand" dataDxfId="127">
      <calculatedColumnFormula>Data!B6</calculatedColumnFormula>
    </tableColumn>
    <tableColumn id="3" xr3:uid="{D257837B-A7EA-4870-82FF-EA24F4A92299}" name="Merk" dataDxfId="126">
      <calculatedColumnFormula>Data!C6</calculatedColumnFormula>
    </tableColumn>
    <tableColumn id="4" xr3:uid="{370FD033-C903-4435-A6DF-D3A2D516175C}" name="Dimension" dataDxfId="125">
      <calculatedColumnFormula>SUM('pemisahan data'!D5*'pemisahan data'!E5*'pemisahan data'!F5)</calculatedColumnFormula>
    </tableColumn>
    <tableColumn id="5" xr3:uid="{E4237F08-2568-4442-B754-FA569D3ECA7F}" name="Weight" dataDxfId="124">
      <calculatedColumnFormula>'pemisahan data'!G5</calculatedColumnFormula>
    </tableColumn>
    <tableColumn id="6" xr3:uid="{DDADCAD4-6CD1-4034-956C-E943FA2ACF46}" name="build" dataDxfId="123"/>
    <tableColumn id="9" xr3:uid="{6832DA26-5F14-452B-8B0B-812BB70FD654}" name="Type" dataDxfId="122">
      <calculatedColumnFormula>'pemisahan data'!J5</calculatedColumnFormula>
    </tableColumn>
    <tableColumn id="10" xr3:uid="{A73D393A-A40C-4F6D-BEF3-AB6E317CE73D}" name="Size" dataDxfId="121">
      <calculatedColumnFormula>'pemisahan data'!K5</calculatedColumnFormula>
    </tableColumn>
    <tableColumn id="11" xr3:uid="{2C075E00-5B70-430A-854F-9052186211D6}" name="Resolution" dataDxfId="120">
      <calculatedColumnFormula>SUM('pemisahan data'!L5*'pemisahan data'!M5)</calculatedColumnFormula>
    </tableColumn>
    <tableColumn id="12" xr3:uid="{A893FA50-86CB-4485-9068-AE6A8D8157EF}" name="OS" dataDxfId="119">
      <calculatedColumnFormula>'pemisahan data'!N5</calculatedColumnFormula>
    </tableColumn>
    <tableColumn id="13" xr3:uid="{73B28F7D-9A4B-48A8-800A-1D051223D30C}" name="Chipset" dataDxfId="118">
      <calculatedColumnFormula>'pemisahan data'!O5</calculatedColumnFormula>
    </tableColumn>
    <tableColumn id="14" xr3:uid="{565F092C-65AD-4C36-92DD-29E5A3533B2B}" name="CPU" dataDxfId="117">
      <calculatedColumnFormula>'pemisahan data'!P5</calculatedColumnFormula>
    </tableColumn>
    <tableColumn id="16" xr3:uid="{AAEF1BFB-D20D-4453-87C5-58572C7E5C24}" name="RAM" dataDxfId="116">
      <calculatedColumnFormula>'pemisahan data'!Q5</calculatedColumnFormula>
    </tableColumn>
    <tableColumn id="17" xr3:uid="{89D4C638-BC91-4E9C-93ED-EDFA5E4C5D82}" name="ROM" dataDxfId="115">
      <calculatedColumnFormula>'pemisahan data'!R5</calculatedColumnFormula>
    </tableColumn>
    <tableColumn id="18" xr3:uid="{394F980E-B05B-403F-8BA0-A4DC7DDD5883}" name="Camera" dataDxfId="114">
      <calculatedColumnFormula>'pemisahan data'!S5</calculatedColumnFormula>
    </tableColumn>
    <tableColumn id="19" xr3:uid="{EA33C55F-A18D-4389-93A4-39C298B537CA}" name="Type2" dataDxfId="113">
      <calculatedColumnFormula>'pemisahan data'!T5</calculatedColumnFormula>
    </tableColumn>
    <tableColumn id="20" xr3:uid="{FF02F032-1C00-4970-B34C-6E1C63BDAC72}" name="Video" dataDxfId="112"/>
    <tableColumn id="21" xr3:uid="{1C4C9101-1219-4EE5-B3ED-63CEF3B01E28}" name="Camera3" dataDxfId="111">
      <calculatedColumnFormula>'pemisahan data'!Y5</calculatedColumnFormula>
    </tableColumn>
    <tableColumn id="23" xr3:uid="{6CD10C08-7CCE-43F2-ABB8-2B4BCB76FFF7}" name="Video5" dataDxfId="110"/>
    <tableColumn id="24" xr3:uid="{E90C068C-8099-4B7A-9231-30F455DB5B08}" name="USB" dataDxfId="109">
      <calculatedColumnFormula>'pemisahan data'!AB5</calculatedColumnFormula>
    </tableColumn>
    <tableColumn id="25" xr3:uid="{C456C95A-1ECC-4236-931F-A1696E02D1E2}" name="Capacity" dataDxfId="108">
      <calculatedColumnFormula>'pemisahan data'!AC5</calculatedColumnFormula>
    </tableColumn>
    <tableColumn id="28" xr3:uid="{2C672BED-6410-4ED0-895A-4F5D9CE01BD6}" name="Price" dataDxfId="107">
      <calculatedColumnFormula>'pemisahan data'!AD5</calculatedColumnFormula>
    </tableColumn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1249E2-9888-4ACA-8E47-F7F77E10BFE9}" name="Table4" displayName="Table4" ref="A4:D9" totalsRowShown="0">
  <autoFilter ref="A4:D9" xr:uid="{D5C45E6B-215E-4776-BBE4-3E6B1FB6CD55}"/>
  <tableColumns count="4">
    <tableColumn id="1" xr3:uid="{9299C404-2852-438A-9C50-277AD4E8E9E4}" name="No."/>
    <tableColumn id="4" xr3:uid="{ADAF8DDA-65D6-40E3-947C-DD2F8E0AB3C7}" name="Konversi" dataDxfId="97">
      <calculatedColumnFormula>SUM($F$5+$F$8)</calculatedColumnFormula>
    </tableColumn>
    <tableColumn id="5" xr3:uid="{774D29DF-C422-4410-B824-421EA84E13FA}" name="Keterangan"/>
    <tableColumn id="6" xr3:uid="{FAAE32CE-7BA7-4F38-AF2F-FF7976E5F1CC}" name="Nilai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51D089-E934-40C1-B594-C67625D310AF}" name="Table47" displayName="Table47" ref="A12:D17" totalsRowShown="0">
  <autoFilter ref="A12:D17" xr:uid="{C69BF407-BF49-46FE-9CD9-8916712AE613}"/>
  <tableColumns count="4">
    <tableColumn id="1" xr3:uid="{F7743105-9FE3-4613-B0DA-75F6F5261B95}" name="No."/>
    <tableColumn id="4" xr3:uid="{05D81E76-3452-4EED-8FC0-8370F4F167BB}" name="Konversi" dataDxfId="96">
      <calculatedColumnFormula>SUM($F$5+$F$8)</calculatedColumnFormula>
    </tableColumn>
    <tableColumn id="5" xr3:uid="{FA99DF49-D3D2-4295-9E20-0C42B7B03640}" name="Keterangan"/>
    <tableColumn id="6" xr3:uid="{7182683A-2E44-4B96-A46B-9F2A1B40EC71}" name="Nilai"/>
  </tableColumns>
  <tableStyleInfo name="TableStyleDark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3126DA-469D-4A86-AB00-139FA271B2BE}" name="Table478" displayName="Table478" ref="A20:D27" totalsRowShown="0">
  <autoFilter ref="A20:D27" xr:uid="{D9A52768-E5B6-42CA-8430-BAA079834D7C}"/>
  <tableColumns count="4">
    <tableColumn id="1" xr3:uid="{67D99BE9-A6B4-44B5-8A19-A9EE1DC8E7CB}" name="No."/>
    <tableColumn id="4" xr3:uid="{CA4F2C0D-5394-4015-8317-0CAE35F1D80F}" name="Konversi" dataDxfId="95"/>
    <tableColumn id="5" xr3:uid="{6217029D-FF8F-4C66-A0CC-34D6A2A80A76}" name="Keterangan"/>
    <tableColumn id="6" xr3:uid="{C727D323-2BAA-42ED-9CF9-5550BE686DEA}" name="Nilai"/>
  </tableColumns>
  <tableStyleInfo name="TableStyleDark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E77A5A-1622-4246-A8A8-8D05108A8941}" name="Table4789" displayName="Table4789" ref="A30:D41" totalsRowShown="0">
  <autoFilter ref="A30:D41" xr:uid="{5FA07364-8E05-452B-86D7-C21823581099}"/>
  <tableColumns count="4">
    <tableColumn id="1" xr3:uid="{9302A6AD-5DFD-43FD-B499-374377097C7F}" name="No."/>
    <tableColumn id="4" xr3:uid="{52535D6A-4191-4C9F-B65A-28093202B7A8}" name="Konversi" dataDxfId="94"/>
    <tableColumn id="5" xr3:uid="{DA2088D5-DDE9-46A4-A386-C0486B2C28AF}" name="Keterangan"/>
    <tableColumn id="6" xr3:uid="{74A4222F-39F0-42E4-983F-A98A25AE9B42}" name="Nilai"/>
  </tableColumns>
  <tableStyleInfo name="TableStyleDark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8BBB73-6B00-496F-824D-8378374171A7}" name="Table4710" displayName="Table4710" ref="A44:D49" totalsRowShown="0">
  <autoFilter ref="A44:D49" xr:uid="{9A8FE517-CDB9-4B8A-BD56-FEEAC877593C}"/>
  <tableColumns count="4">
    <tableColumn id="1" xr3:uid="{7BD010D7-B0C4-4075-9C3F-CD333FE6C1FE}" name="No."/>
    <tableColumn id="4" xr3:uid="{3F78852E-C3A9-44B2-BEEA-F3AABAD7A590}" name="Konversi" dataDxfId="93">
      <calculatedColumnFormula>SUM($F$5+$F$8)</calculatedColumnFormula>
    </tableColumn>
    <tableColumn id="5" xr3:uid="{21B79CBD-3B45-4280-9EF7-A7F4F8A05DB1}" name="Keterangan"/>
    <tableColumn id="6" xr3:uid="{A6BB57AE-04DA-4DFA-98DB-1F979552EFA5}" name="Nilai"/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924153-F5D1-405E-8819-FDDD46CEA9C5}" name="Table47103" displayName="Table47103" ref="A52:D57" totalsRowShown="0">
  <autoFilter ref="A52:D57" xr:uid="{6089F82C-A6DE-4F59-99B4-0ECEFEADF2DC}"/>
  <tableColumns count="4">
    <tableColumn id="1" xr3:uid="{46B4C4B2-5A0A-4D06-A986-CE5EBED4012F}" name="No."/>
    <tableColumn id="4" xr3:uid="{BC9E5DC5-6949-4383-9E53-6B2C715F6E74}" name="Konversi" dataDxfId="92">
      <calculatedColumnFormula>SUM($F$5+$F$8)</calculatedColumnFormula>
    </tableColumn>
    <tableColumn id="5" xr3:uid="{33C9AE4B-47D2-4482-B624-7A62DA64B24C}" name="Keterangan"/>
    <tableColumn id="6" xr3:uid="{321D96AC-968A-4537-B23E-9FAC0CE66514}" name="Nilai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0C0C0"/>
      </a:dk1>
      <a:lt1>
        <a:sysClr val="window" lastClr="191919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290E-9153-4703-B771-4FF867644845}">
  <dimension ref="A1:AB108"/>
  <sheetViews>
    <sheetView zoomScaleNormal="100" workbookViewId="0">
      <selection activeCell="C3" sqref="C3"/>
    </sheetView>
  </sheetViews>
  <sheetFormatPr defaultRowHeight="15" x14ac:dyDescent="0.25"/>
  <cols>
    <col min="1" max="1" width="8.140625" style="11" bestFit="1" customWidth="1"/>
    <col min="2" max="2" width="11.28515625" style="11" bestFit="1" customWidth="1"/>
    <col min="3" max="3" width="27.7109375" style="11" bestFit="1" customWidth="1"/>
    <col min="4" max="4" width="21" style="11" bestFit="1" customWidth="1"/>
    <col min="5" max="5" width="12.140625" style="11" bestFit="1" customWidth="1"/>
    <col min="6" max="6" width="36.7109375" style="11" bestFit="1" customWidth="1"/>
    <col min="7" max="7" width="13.42578125" style="11" bestFit="1" customWidth="1"/>
    <col min="8" max="8" width="8" style="11" bestFit="1" customWidth="1"/>
    <col min="9" max="9" width="25.28515625" style="11" bestFit="1" customWidth="1"/>
    <col min="10" max="10" width="9.85546875" style="11" bestFit="1" customWidth="1"/>
    <col min="11" max="11" width="15.140625" style="11" bestFit="1" customWidth="1"/>
    <col min="12" max="12" width="10.5703125" style="11" bestFit="1" customWidth="1"/>
    <col min="13" max="13" width="27.85546875" style="11" bestFit="1" customWidth="1"/>
    <col min="14" max="14" width="10" style="11" bestFit="1" customWidth="1"/>
    <col min="15" max="15" width="13.42578125" style="11" bestFit="1" customWidth="1"/>
    <col min="16" max="16" width="9.85546875" style="11" bestFit="1" customWidth="1"/>
    <col min="17" max="17" width="10" style="11" bestFit="1" customWidth="1"/>
    <col min="18" max="18" width="12.28515625" style="11" bestFit="1" customWidth="1"/>
    <col min="19" max="19" width="10.85546875" style="11" bestFit="1" customWidth="1"/>
    <col min="20" max="20" width="60.85546875" style="11" bestFit="1" customWidth="1"/>
    <col min="21" max="21" width="13.28515625" style="11" bestFit="1" customWidth="1"/>
    <col min="22" max="22" width="10.85546875" style="11" bestFit="1" customWidth="1"/>
    <col min="23" max="23" width="38.28515625" style="11" bestFit="1" customWidth="1"/>
    <col min="24" max="24" width="21.140625" style="11" bestFit="1" customWidth="1"/>
    <col min="25" max="25" width="13" style="11" bestFit="1" customWidth="1"/>
    <col min="26" max="26" width="10.85546875" style="11" bestFit="1" customWidth="1"/>
    <col min="27" max="27" width="13.42578125" style="11" bestFit="1" customWidth="1"/>
    <col min="28" max="28" width="16.5703125" style="11" bestFit="1" customWidth="1"/>
    <col min="29" max="16384" width="9.140625" style="11"/>
  </cols>
  <sheetData>
    <row r="1" spans="1:28" x14ac:dyDescent="0.25">
      <c r="A1" s="10"/>
      <c r="B1" s="10"/>
      <c r="C1" s="10"/>
      <c r="D1" s="52" t="s">
        <v>0</v>
      </c>
      <c r="E1" s="52"/>
      <c r="F1" s="52"/>
      <c r="G1" s="52"/>
      <c r="H1" s="52"/>
      <c r="I1" s="52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s="10"/>
      <c r="B2" s="10"/>
      <c r="C2" s="10"/>
      <c r="D2" s="53" t="s">
        <v>554</v>
      </c>
      <c r="E2" s="53"/>
      <c r="F2" s="53"/>
      <c r="G2" s="53"/>
      <c r="H2" s="53"/>
      <c r="I2" s="53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x14ac:dyDescent="0.25">
      <c r="A4" s="12"/>
      <c r="B4" s="49" t="s">
        <v>1</v>
      </c>
      <c r="C4" s="50"/>
      <c r="D4" s="51" t="s">
        <v>2</v>
      </c>
      <c r="E4" s="51"/>
      <c r="F4" s="51"/>
      <c r="G4" s="51"/>
      <c r="H4" s="51"/>
      <c r="I4" s="51" t="s">
        <v>3</v>
      </c>
      <c r="J4" s="51"/>
      <c r="K4" s="51"/>
      <c r="L4" s="51" t="s">
        <v>4</v>
      </c>
      <c r="M4" s="51"/>
      <c r="N4" s="51"/>
      <c r="O4" s="51" t="s">
        <v>5</v>
      </c>
      <c r="P4" s="51"/>
      <c r="Q4" s="51"/>
      <c r="R4" s="51" t="s">
        <v>6</v>
      </c>
      <c r="S4" s="51"/>
      <c r="T4" s="51"/>
      <c r="U4" s="51" t="s">
        <v>7</v>
      </c>
      <c r="V4" s="51"/>
      <c r="W4" s="51"/>
      <c r="X4" s="51" t="s">
        <v>8</v>
      </c>
      <c r="Y4" s="51"/>
      <c r="Z4" s="51"/>
      <c r="AA4" s="51"/>
      <c r="AB4" s="12" t="s">
        <v>9</v>
      </c>
    </row>
    <row r="5" spans="1:28" x14ac:dyDescent="0.25">
      <c r="A5" s="64" t="s">
        <v>10</v>
      </c>
      <c r="B5" s="65" t="s">
        <v>11</v>
      </c>
      <c r="C5" s="65" t="s">
        <v>1</v>
      </c>
      <c r="D5" s="65" t="s">
        <v>12</v>
      </c>
      <c r="E5" s="65" t="s">
        <v>13</v>
      </c>
      <c r="F5" s="65" t="s">
        <v>14</v>
      </c>
      <c r="G5" s="65" t="s">
        <v>15</v>
      </c>
      <c r="H5" s="65" t="s">
        <v>16</v>
      </c>
      <c r="I5" s="65" t="s">
        <v>17</v>
      </c>
      <c r="J5" s="65" t="s">
        <v>18</v>
      </c>
      <c r="K5" s="65" t="s">
        <v>19</v>
      </c>
      <c r="L5" s="65" t="s">
        <v>20</v>
      </c>
      <c r="M5" s="65" t="s">
        <v>21</v>
      </c>
      <c r="N5" s="65" t="s">
        <v>22</v>
      </c>
      <c r="O5" s="65" t="s">
        <v>23</v>
      </c>
      <c r="P5" s="65" t="s">
        <v>24</v>
      </c>
      <c r="Q5" s="65" t="s">
        <v>25</v>
      </c>
      <c r="R5" s="65" t="s">
        <v>26</v>
      </c>
      <c r="S5" s="65" t="s">
        <v>27</v>
      </c>
      <c r="T5" s="65" t="s">
        <v>28</v>
      </c>
      <c r="U5" s="65" t="s">
        <v>29</v>
      </c>
      <c r="V5" s="65" t="s">
        <v>30</v>
      </c>
      <c r="W5" s="65" t="s">
        <v>31</v>
      </c>
      <c r="X5" s="65" t="s">
        <v>32</v>
      </c>
      <c r="Y5" s="65" t="s">
        <v>33</v>
      </c>
      <c r="Z5" s="65" t="s">
        <v>34</v>
      </c>
      <c r="AA5" s="65" t="s">
        <v>35</v>
      </c>
      <c r="AB5" s="66" t="s">
        <v>9</v>
      </c>
    </row>
    <row r="6" spans="1:28" ht="18" x14ac:dyDescent="0.25">
      <c r="A6" s="13">
        <v>1</v>
      </c>
      <c r="B6" s="13" t="s">
        <v>36</v>
      </c>
      <c r="C6" s="13" t="s">
        <v>37</v>
      </c>
      <c r="D6" s="13" t="s">
        <v>38</v>
      </c>
      <c r="E6" s="13" t="s">
        <v>39</v>
      </c>
      <c r="F6" s="13" t="s">
        <v>402</v>
      </c>
      <c r="G6" s="13" t="s">
        <v>40</v>
      </c>
      <c r="H6" s="13" t="s">
        <v>40</v>
      </c>
      <c r="I6" s="13" t="s">
        <v>41</v>
      </c>
      <c r="J6" s="13" t="s">
        <v>523</v>
      </c>
      <c r="K6" s="13" t="s">
        <v>42</v>
      </c>
      <c r="L6" s="13" t="s">
        <v>43</v>
      </c>
      <c r="M6" s="13" t="s">
        <v>44</v>
      </c>
      <c r="N6" s="13" t="s">
        <v>45</v>
      </c>
      <c r="O6" s="13" t="s">
        <v>40</v>
      </c>
      <c r="P6" s="13">
        <v>8</v>
      </c>
      <c r="Q6" s="13">
        <v>128</v>
      </c>
      <c r="R6" s="13" t="s">
        <v>46</v>
      </c>
      <c r="S6" s="13" t="s">
        <v>47</v>
      </c>
      <c r="T6" s="13" t="s">
        <v>48</v>
      </c>
      <c r="U6" s="13" t="s">
        <v>49</v>
      </c>
      <c r="V6" s="13" t="s">
        <v>50</v>
      </c>
      <c r="W6" s="13" t="s">
        <v>51</v>
      </c>
      <c r="X6" s="13" t="s">
        <v>52</v>
      </c>
      <c r="Y6" s="13" t="s">
        <v>53</v>
      </c>
      <c r="Z6" s="13" t="s">
        <v>54</v>
      </c>
      <c r="AA6" s="13" t="s">
        <v>40</v>
      </c>
      <c r="AB6" s="14">
        <v>8999000</v>
      </c>
    </row>
    <row r="7" spans="1:28" ht="18" x14ac:dyDescent="0.25">
      <c r="A7" s="13">
        <v>2</v>
      </c>
      <c r="B7" s="13" t="s">
        <v>36</v>
      </c>
      <c r="C7" s="13" t="s">
        <v>37</v>
      </c>
      <c r="D7" s="13" t="s">
        <v>38</v>
      </c>
      <c r="E7" s="13" t="s">
        <v>39</v>
      </c>
      <c r="F7" s="13" t="s">
        <v>402</v>
      </c>
      <c r="G7" s="13" t="s">
        <v>40</v>
      </c>
      <c r="H7" s="13" t="s">
        <v>40</v>
      </c>
      <c r="I7" s="13" t="s">
        <v>41</v>
      </c>
      <c r="J7" s="13" t="s">
        <v>523</v>
      </c>
      <c r="K7" s="13" t="s">
        <v>42</v>
      </c>
      <c r="L7" s="13" t="s">
        <v>43</v>
      </c>
      <c r="M7" s="13" t="s">
        <v>44</v>
      </c>
      <c r="N7" s="13" t="s">
        <v>45</v>
      </c>
      <c r="O7" s="13" t="s">
        <v>40</v>
      </c>
      <c r="P7" s="13">
        <v>16</v>
      </c>
      <c r="Q7" s="13">
        <v>512</v>
      </c>
      <c r="R7" s="13" t="s">
        <v>46</v>
      </c>
      <c r="S7" s="13" t="s">
        <v>47</v>
      </c>
      <c r="T7" s="13" t="s">
        <v>48</v>
      </c>
      <c r="U7" s="13" t="s">
        <v>49</v>
      </c>
      <c r="V7" s="13" t="s">
        <v>50</v>
      </c>
      <c r="W7" s="13" t="s">
        <v>51</v>
      </c>
      <c r="X7" s="13" t="s">
        <v>52</v>
      </c>
      <c r="Y7" s="13" t="s">
        <v>53</v>
      </c>
      <c r="Z7" s="13" t="s">
        <v>54</v>
      </c>
      <c r="AA7" s="13" t="s">
        <v>40</v>
      </c>
      <c r="AB7" s="14">
        <v>11999000</v>
      </c>
    </row>
    <row r="8" spans="1:28" ht="18" x14ac:dyDescent="0.25">
      <c r="A8" s="13">
        <v>3</v>
      </c>
      <c r="B8" s="13" t="s">
        <v>36</v>
      </c>
      <c r="C8" s="13" t="s">
        <v>55</v>
      </c>
      <c r="D8" s="13" t="s">
        <v>56</v>
      </c>
      <c r="E8" s="13" t="s">
        <v>57</v>
      </c>
      <c r="F8" s="13" t="s">
        <v>403</v>
      </c>
      <c r="G8" s="13" t="s">
        <v>40</v>
      </c>
      <c r="H8" s="13" t="s">
        <v>40</v>
      </c>
      <c r="I8" s="13" t="s">
        <v>58</v>
      </c>
      <c r="J8" s="13" t="s">
        <v>524</v>
      </c>
      <c r="K8" s="13" t="s">
        <v>59</v>
      </c>
      <c r="L8" s="13" t="s">
        <v>43</v>
      </c>
      <c r="M8" s="13" t="s">
        <v>44</v>
      </c>
      <c r="N8" s="13" t="s">
        <v>45</v>
      </c>
      <c r="O8" s="13" t="s">
        <v>60</v>
      </c>
      <c r="P8" s="13">
        <v>16</v>
      </c>
      <c r="Q8" s="13">
        <v>512</v>
      </c>
      <c r="R8" s="13" t="s">
        <v>46</v>
      </c>
      <c r="S8" s="13" t="s">
        <v>61</v>
      </c>
      <c r="T8" s="13" t="s">
        <v>62</v>
      </c>
      <c r="U8" s="13" t="s">
        <v>49</v>
      </c>
      <c r="V8" s="13" t="s">
        <v>50</v>
      </c>
      <c r="W8" s="13" t="s">
        <v>63</v>
      </c>
      <c r="X8" s="13" t="s">
        <v>64</v>
      </c>
      <c r="Y8" s="13" t="s">
        <v>65</v>
      </c>
      <c r="Z8" s="13" t="s">
        <v>54</v>
      </c>
      <c r="AA8" s="13" t="s">
        <v>60</v>
      </c>
      <c r="AB8" s="14">
        <v>23499000</v>
      </c>
    </row>
    <row r="9" spans="1:28" ht="18" x14ac:dyDescent="0.25">
      <c r="A9" s="13">
        <v>4</v>
      </c>
      <c r="B9" s="13" t="s">
        <v>36</v>
      </c>
      <c r="C9" s="13" t="s">
        <v>66</v>
      </c>
      <c r="D9" s="13" t="s">
        <v>56</v>
      </c>
      <c r="E9" s="13" t="s">
        <v>57</v>
      </c>
      <c r="F9" s="13" t="s">
        <v>403</v>
      </c>
      <c r="G9" s="13" t="s">
        <v>40</v>
      </c>
      <c r="H9" s="13" t="s">
        <v>40</v>
      </c>
      <c r="I9" s="13" t="s">
        <v>58</v>
      </c>
      <c r="J9" s="13" t="s">
        <v>524</v>
      </c>
      <c r="K9" s="13" t="s">
        <v>59</v>
      </c>
      <c r="L9" s="13" t="s">
        <v>43</v>
      </c>
      <c r="M9" s="13" t="s">
        <v>44</v>
      </c>
      <c r="N9" s="13" t="s">
        <v>45</v>
      </c>
      <c r="O9" s="13" t="s">
        <v>60</v>
      </c>
      <c r="P9" s="13">
        <v>12</v>
      </c>
      <c r="Q9" s="13">
        <v>256</v>
      </c>
      <c r="R9" s="13" t="s">
        <v>46</v>
      </c>
      <c r="S9" s="13" t="s">
        <v>61</v>
      </c>
      <c r="T9" s="13" t="s">
        <v>62</v>
      </c>
      <c r="U9" s="13" t="s">
        <v>49</v>
      </c>
      <c r="V9" s="13" t="s">
        <v>50</v>
      </c>
      <c r="W9" s="13" t="s">
        <v>63</v>
      </c>
      <c r="X9" s="13" t="s">
        <v>64</v>
      </c>
      <c r="Y9" s="13" t="s">
        <v>65</v>
      </c>
      <c r="Z9" s="13" t="s">
        <v>54</v>
      </c>
      <c r="AA9" s="13" t="s">
        <v>60</v>
      </c>
      <c r="AB9" s="14">
        <v>13499000</v>
      </c>
    </row>
    <row r="10" spans="1:28" ht="18" x14ac:dyDescent="0.25">
      <c r="A10" s="13">
        <v>5</v>
      </c>
      <c r="B10" s="13" t="s">
        <v>36</v>
      </c>
      <c r="C10" s="13" t="s">
        <v>66</v>
      </c>
      <c r="D10" s="13" t="s">
        <v>56</v>
      </c>
      <c r="E10" s="13" t="s">
        <v>57</v>
      </c>
      <c r="F10" s="13" t="s">
        <v>403</v>
      </c>
      <c r="G10" s="13" t="s">
        <v>40</v>
      </c>
      <c r="H10" s="13" t="s">
        <v>40</v>
      </c>
      <c r="I10" s="13" t="s">
        <v>58</v>
      </c>
      <c r="J10" s="13" t="s">
        <v>524</v>
      </c>
      <c r="K10" s="13" t="s">
        <v>59</v>
      </c>
      <c r="L10" s="13" t="s">
        <v>43</v>
      </c>
      <c r="M10" s="13" t="s">
        <v>44</v>
      </c>
      <c r="N10" s="13" t="s">
        <v>45</v>
      </c>
      <c r="O10" s="13" t="s">
        <v>60</v>
      </c>
      <c r="P10" s="13">
        <v>16</v>
      </c>
      <c r="Q10" s="13">
        <v>512</v>
      </c>
      <c r="R10" s="13" t="s">
        <v>46</v>
      </c>
      <c r="S10" s="13" t="s">
        <v>61</v>
      </c>
      <c r="T10" s="13" t="s">
        <v>62</v>
      </c>
      <c r="U10" s="13" t="s">
        <v>49</v>
      </c>
      <c r="V10" s="13" t="s">
        <v>50</v>
      </c>
      <c r="W10" s="13" t="s">
        <v>63</v>
      </c>
      <c r="X10" s="13" t="s">
        <v>64</v>
      </c>
      <c r="Y10" s="13" t="s">
        <v>65</v>
      </c>
      <c r="Z10" s="13" t="s">
        <v>54</v>
      </c>
      <c r="AA10" s="13" t="s">
        <v>60</v>
      </c>
      <c r="AB10" s="14">
        <v>26990000</v>
      </c>
    </row>
    <row r="11" spans="1:28" ht="18" x14ac:dyDescent="0.25">
      <c r="A11" s="13">
        <v>6</v>
      </c>
      <c r="B11" s="13" t="s">
        <v>67</v>
      </c>
      <c r="C11" s="13" t="s">
        <v>68</v>
      </c>
      <c r="D11" s="13" t="s">
        <v>69</v>
      </c>
      <c r="E11" s="15" t="s">
        <v>70</v>
      </c>
      <c r="F11" s="13" t="s">
        <v>404</v>
      </c>
      <c r="G11" s="13" t="s">
        <v>40</v>
      </c>
      <c r="H11" s="13" t="s">
        <v>40</v>
      </c>
      <c r="I11" s="13" t="s">
        <v>71</v>
      </c>
      <c r="J11" s="13" t="s">
        <v>525</v>
      </c>
      <c r="K11" s="13" t="s">
        <v>72</v>
      </c>
      <c r="L11" s="13" t="s">
        <v>73</v>
      </c>
      <c r="M11" s="13" t="s">
        <v>74</v>
      </c>
      <c r="N11" s="13" t="s">
        <v>75</v>
      </c>
      <c r="O11" s="13" t="s">
        <v>60</v>
      </c>
      <c r="P11" s="13">
        <v>8</v>
      </c>
      <c r="Q11" s="13">
        <v>256</v>
      </c>
      <c r="R11" s="13" t="s">
        <v>76</v>
      </c>
      <c r="S11" s="13" t="s">
        <v>61</v>
      </c>
      <c r="T11" s="13" t="s">
        <v>77</v>
      </c>
      <c r="U11" s="13" t="s">
        <v>78</v>
      </c>
      <c r="V11" s="13" t="s">
        <v>50</v>
      </c>
      <c r="W11" s="13" t="s">
        <v>77</v>
      </c>
      <c r="X11" s="13" t="s">
        <v>79</v>
      </c>
      <c r="Y11" s="13" t="s">
        <v>80</v>
      </c>
      <c r="Z11" s="13" t="s">
        <v>81</v>
      </c>
      <c r="AA11" s="13" t="s">
        <v>40</v>
      </c>
      <c r="AB11" s="14">
        <v>22999000</v>
      </c>
    </row>
    <row r="12" spans="1:28" ht="18" x14ac:dyDescent="0.25">
      <c r="A12" s="13">
        <v>7</v>
      </c>
      <c r="B12" s="13" t="s">
        <v>67</v>
      </c>
      <c r="C12" s="13" t="s">
        <v>68</v>
      </c>
      <c r="D12" s="13" t="s">
        <v>69</v>
      </c>
      <c r="E12" s="15" t="s">
        <v>70</v>
      </c>
      <c r="F12" s="13" t="s">
        <v>404</v>
      </c>
      <c r="G12" s="13" t="s">
        <v>40</v>
      </c>
      <c r="H12" s="13" t="s">
        <v>40</v>
      </c>
      <c r="I12" s="13" t="s">
        <v>71</v>
      </c>
      <c r="J12" s="13" t="s">
        <v>525</v>
      </c>
      <c r="K12" s="13" t="s">
        <v>72</v>
      </c>
      <c r="L12" s="13" t="s">
        <v>73</v>
      </c>
      <c r="M12" s="13" t="s">
        <v>74</v>
      </c>
      <c r="N12" s="13" t="s">
        <v>75</v>
      </c>
      <c r="O12" s="13" t="s">
        <v>60</v>
      </c>
      <c r="P12" s="13">
        <v>8</v>
      </c>
      <c r="Q12" s="13">
        <v>512</v>
      </c>
      <c r="R12" s="13" t="s">
        <v>76</v>
      </c>
      <c r="S12" s="13" t="s">
        <v>61</v>
      </c>
      <c r="T12" s="13" t="s">
        <v>77</v>
      </c>
      <c r="U12" s="13" t="s">
        <v>78</v>
      </c>
      <c r="V12" s="13" t="s">
        <v>50</v>
      </c>
      <c r="W12" s="13" t="s">
        <v>77</v>
      </c>
      <c r="X12" s="13" t="s">
        <v>79</v>
      </c>
      <c r="Y12" s="13" t="s">
        <v>80</v>
      </c>
      <c r="Z12" s="13" t="s">
        <v>81</v>
      </c>
      <c r="AA12" s="13" t="s">
        <v>40</v>
      </c>
      <c r="AB12" s="14">
        <v>27999000</v>
      </c>
    </row>
    <row r="13" spans="1:28" ht="18" x14ac:dyDescent="0.25">
      <c r="A13" s="13">
        <v>8</v>
      </c>
      <c r="B13" s="13" t="s">
        <v>67</v>
      </c>
      <c r="C13" s="13" t="s">
        <v>68</v>
      </c>
      <c r="D13" s="13" t="s">
        <v>69</v>
      </c>
      <c r="E13" s="15" t="s">
        <v>70</v>
      </c>
      <c r="F13" s="13" t="s">
        <v>404</v>
      </c>
      <c r="G13" s="13" t="s">
        <v>40</v>
      </c>
      <c r="H13" s="13" t="s">
        <v>40</v>
      </c>
      <c r="I13" s="13" t="s">
        <v>71</v>
      </c>
      <c r="J13" s="13" t="s">
        <v>525</v>
      </c>
      <c r="K13" s="13" t="s">
        <v>72</v>
      </c>
      <c r="L13" s="13" t="s">
        <v>73</v>
      </c>
      <c r="M13" s="13" t="s">
        <v>74</v>
      </c>
      <c r="N13" s="13" t="s">
        <v>75</v>
      </c>
      <c r="O13" s="13" t="s">
        <v>60</v>
      </c>
      <c r="P13" s="13">
        <v>8</v>
      </c>
      <c r="Q13" s="13">
        <v>1000</v>
      </c>
      <c r="R13" s="13" t="s">
        <v>76</v>
      </c>
      <c r="S13" s="13" t="s">
        <v>61</v>
      </c>
      <c r="T13" s="13" t="s">
        <v>77</v>
      </c>
      <c r="U13" s="13" t="s">
        <v>78</v>
      </c>
      <c r="V13" s="13" t="s">
        <v>50</v>
      </c>
      <c r="W13" s="13" t="s">
        <v>77</v>
      </c>
      <c r="X13" s="13" t="s">
        <v>79</v>
      </c>
      <c r="Y13" s="13" t="s">
        <v>80</v>
      </c>
      <c r="Z13" s="13" t="s">
        <v>81</v>
      </c>
      <c r="AA13" s="13" t="s">
        <v>40</v>
      </c>
      <c r="AB13" s="14">
        <v>31999000</v>
      </c>
    </row>
    <row r="14" spans="1:28" ht="18" x14ac:dyDescent="0.25">
      <c r="A14" s="13">
        <v>9</v>
      </c>
      <c r="B14" s="13" t="s">
        <v>67</v>
      </c>
      <c r="C14" s="13" t="s">
        <v>82</v>
      </c>
      <c r="D14" s="13" t="s">
        <v>83</v>
      </c>
      <c r="E14" s="13" t="s">
        <v>84</v>
      </c>
      <c r="F14" s="13" t="s">
        <v>404</v>
      </c>
      <c r="G14" s="13" t="s">
        <v>40</v>
      </c>
      <c r="H14" s="13" t="s">
        <v>40</v>
      </c>
      <c r="I14" s="13" t="s">
        <v>71</v>
      </c>
      <c r="J14" s="13" t="s">
        <v>526</v>
      </c>
      <c r="K14" s="13" t="s">
        <v>85</v>
      </c>
      <c r="L14" s="13" t="s">
        <v>73</v>
      </c>
      <c r="M14" s="13" t="s">
        <v>74</v>
      </c>
      <c r="N14" s="13" t="s">
        <v>75</v>
      </c>
      <c r="O14" s="13" t="s">
        <v>60</v>
      </c>
      <c r="P14" s="13">
        <v>8</v>
      </c>
      <c r="Q14" s="13">
        <v>128</v>
      </c>
      <c r="R14" s="13" t="s">
        <v>76</v>
      </c>
      <c r="S14" s="13" t="s">
        <v>61</v>
      </c>
      <c r="T14" s="13" t="s">
        <v>77</v>
      </c>
      <c r="U14" s="13" t="s">
        <v>78</v>
      </c>
      <c r="V14" s="13" t="s">
        <v>50</v>
      </c>
      <c r="W14" s="13" t="s">
        <v>77</v>
      </c>
      <c r="X14" s="13" t="s">
        <v>79</v>
      </c>
      <c r="Y14" s="13" t="s">
        <v>86</v>
      </c>
      <c r="Z14" s="13" t="s">
        <v>81</v>
      </c>
      <c r="AA14" s="13" t="s">
        <v>40</v>
      </c>
      <c r="AB14" s="14">
        <v>18999000</v>
      </c>
    </row>
    <row r="15" spans="1:28" ht="18" x14ac:dyDescent="0.25">
      <c r="A15" s="13">
        <v>10</v>
      </c>
      <c r="B15" s="13" t="s">
        <v>67</v>
      </c>
      <c r="C15" s="13" t="s">
        <v>82</v>
      </c>
      <c r="D15" s="13" t="s">
        <v>83</v>
      </c>
      <c r="E15" s="13" t="s">
        <v>84</v>
      </c>
      <c r="F15" s="13" t="s">
        <v>404</v>
      </c>
      <c r="G15" s="13" t="s">
        <v>40</v>
      </c>
      <c r="H15" s="13" t="s">
        <v>40</v>
      </c>
      <c r="I15" s="13" t="s">
        <v>71</v>
      </c>
      <c r="J15" s="13" t="s">
        <v>526</v>
      </c>
      <c r="K15" s="13" t="s">
        <v>85</v>
      </c>
      <c r="L15" s="13" t="s">
        <v>73</v>
      </c>
      <c r="M15" s="13" t="s">
        <v>74</v>
      </c>
      <c r="N15" s="13" t="s">
        <v>75</v>
      </c>
      <c r="O15" s="13" t="s">
        <v>60</v>
      </c>
      <c r="P15" s="13">
        <v>8</v>
      </c>
      <c r="Q15" s="13">
        <v>256</v>
      </c>
      <c r="R15" s="13" t="s">
        <v>76</v>
      </c>
      <c r="S15" s="13" t="s">
        <v>61</v>
      </c>
      <c r="T15" s="13" t="s">
        <v>77</v>
      </c>
      <c r="U15" s="13" t="s">
        <v>78</v>
      </c>
      <c r="V15" s="13" t="s">
        <v>50</v>
      </c>
      <c r="W15" s="13" t="s">
        <v>77</v>
      </c>
      <c r="X15" s="13" t="s">
        <v>79</v>
      </c>
      <c r="Y15" s="13" t="s">
        <v>86</v>
      </c>
      <c r="Z15" s="13" t="s">
        <v>81</v>
      </c>
      <c r="AA15" s="13" t="s">
        <v>40</v>
      </c>
      <c r="AB15" s="14">
        <v>21999000</v>
      </c>
    </row>
    <row r="16" spans="1:28" ht="18" x14ac:dyDescent="0.25">
      <c r="A16" s="13">
        <v>11</v>
      </c>
      <c r="B16" s="13" t="s">
        <v>67</v>
      </c>
      <c r="C16" s="13" t="s">
        <v>82</v>
      </c>
      <c r="D16" s="13" t="s">
        <v>83</v>
      </c>
      <c r="E16" s="13" t="s">
        <v>84</v>
      </c>
      <c r="F16" s="13" t="s">
        <v>404</v>
      </c>
      <c r="G16" s="13" t="s">
        <v>40</v>
      </c>
      <c r="H16" s="13" t="s">
        <v>40</v>
      </c>
      <c r="I16" s="13" t="s">
        <v>71</v>
      </c>
      <c r="J16" s="13" t="s">
        <v>526</v>
      </c>
      <c r="K16" s="13" t="s">
        <v>85</v>
      </c>
      <c r="L16" s="13" t="s">
        <v>73</v>
      </c>
      <c r="M16" s="13" t="s">
        <v>74</v>
      </c>
      <c r="N16" s="13" t="s">
        <v>75</v>
      </c>
      <c r="O16" s="13" t="s">
        <v>60</v>
      </c>
      <c r="P16" s="13">
        <v>8</v>
      </c>
      <c r="Q16" s="13">
        <v>512</v>
      </c>
      <c r="R16" s="13" t="s">
        <v>76</v>
      </c>
      <c r="S16" s="13" t="s">
        <v>61</v>
      </c>
      <c r="T16" s="13" t="s">
        <v>77</v>
      </c>
      <c r="U16" s="13" t="s">
        <v>78</v>
      </c>
      <c r="V16" s="13" t="s">
        <v>50</v>
      </c>
      <c r="W16" s="13" t="s">
        <v>77</v>
      </c>
      <c r="X16" s="13" t="s">
        <v>79</v>
      </c>
      <c r="Y16" s="13" t="s">
        <v>86</v>
      </c>
      <c r="Z16" s="13" t="s">
        <v>81</v>
      </c>
      <c r="AA16" s="13" t="s">
        <v>40</v>
      </c>
      <c r="AB16" s="16">
        <v>25999000</v>
      </c>
    </row>
    <row r="17" spans="1:28" ht="18" x14ac:dyDescent="0.25">
      <c r="A17" s="13">
        <v>12</v>
      </c>
      <c r="B17" s="13" t="s">
        <v>67</v>
      </c>
      <c r="C17" s="13" t="s">
        <v>82</v>
      </c>
      <c r="D17" s="13" t="s">
        <v>83</v>
      </c>
      <c r="E17" s="13" t="s">
        <v>84</v>
      </c>
      <c r="F17" s="13" t="s">
        <v>404</v>
      </c>
      <c r="G17" s="13" t="s">
        <v>40</v>
      </c>
      <c r="H17" s="13" t="s">
        <v>40</v>
      </c>
      <c r="I17" s="13" t="s">
        <v>71</v>
      </c>
      <c r="J17" s="13" t="s">
        <v>526</v>
      </c>
      <c r="K17" s="13" t="s">
        <v>85</v>
      </c>
      <c r="L17" s="13" t="s">
        <v>73</v>
      </c>
      <c r="M17" s="13" t="s">
        <v>74</v>
      </c>
      <c r="N17" s="13" t="s">
        <v>75</v>
      </c>
      <c r="O17" s="13" t="s">
        <v>60</v>
      </c>
      <c r="P17" s="13">
        <v>8</v>
      </c>
      <c r="Q17" s="13">
        <v>1000</v>
      </c>
      <c r="R17" s="13" t="s">
        <v>76</v>
      </c>
      <c r="S17" s="13" t="s">
        <v>61</v>
      </c>
      <c r="T17" s="13" t="s">
        <v>77</v>
      </c>
      <c r="U17" s="13" t="s">
        <v>78</v>
      </c>
      <c r="V17" s="13" t="s">
        <v>50</v>
      </c>
      <c r="W17" s="13" t="s">
        <v>77</v>
      </c>
      <c r="X17" s="13" t="s">
        <v>79</v>
      </c>
      <c r="Y17" s="13" t="s">
        <v>86</v>
      </c>
      <c r="Z17" s="13" t="s">
        <v>81</v>
      </c>
      <c r="AA17" s="13" t="s">
        <v>40</v>
      </c>
      <c r="AB17" s="16">
        <v>29999000</v>
      </c>
    </row>
    <row r="18" spans="1:28" ht="18" x14ac:dyDescent="0.25">
      <c r="A18" s="13">
        <v>13</v>
      </c>
      <c r="B18" s="13" t="s">
        <v>67</v>
      </c>
      <c r="C18" s="13" t="s">
        <v>87</v>
      </c>
      <c r="D18" s="13" t="s">
        <v>88</v>
      </c>
      <c r="E18" s="13" t="s">
        <v>89</v>
      </c>
      <c r="F18" s="13" t="s">
        <v>403</v>
      </c>
      <c r="G18" s="13" t="s">
        <v>40</v>
      </c>
      <c r="H18" s="13" t="s">
        <v>40</v>
      </c>
      <c r="I18" s="13" t="s">
        <v>71</v>
      </c>
      <c r="J18" s="13" t="s">
        <v>525</v>
      </c>
      <c r="K18" s="13" t="s">
        <v>72</v>
      </c>
      <c r="L18" s="13" t="s">
        <v>73</v>
      </c>
      <c r="M18" s="13" t="s">
        <v>90</v>
      </c>
      <c r="N18" s="13" t="s">
        <v>75</v>
      </c>
      <c r="O18" s="13" t="s">
        <v>60</v>
      </c>
      <c r="P18" s="13">
        <v>8</v>
      </c>
      <c r="Q18" s="13">
        <v>128</v>
      </c>
      <c r="R18" s="13" t="s">
        <v>76</v>
      </c>
      <c r="S18" s="13" t="s">
        <v>47</v>
      </c>
      <c r="T18" s="13" t="s">
        <v>77</v>
      </c>
      <c r="U18" s="13" t="s">
        <v>78</v>
      </c>
      <c r="V18" s="13" t="s">
        <v>50</v>
      </c>
      <c r="W18" s="13" t="s">
        <v>91</v>
      </c>
      <c r="X18" s="13" t="s">
        <v>52</v>
      </c>
      <c r="Y18" s="13" t="s">
        <v>92</v>
      </c>
      <c r="Z18" s="13" t="s">
        <v>81</v>
      </c>
      <c r="AA18" s="13" t="s">
        <v>40</v>
      </c>
      <c r="AB18" s="16">
        <v>15999000</v>
      </c>
    </row>
    <row r="19" spans="1:28" ht="18" x14ac:dyDescent="0.25">
      <c r="A19" s="13">
        <v>14</v>
      </c>
      <c r="B19" s="13" t="s">
        <v>67</v>
      </c>
      <c r="C19" s="13" t="s">
        <v>87</v>
      </c>
      <c r="D19" s="13" t="s">
        <v>88</v>
      </c>
      <c r="E19" s="13" t="s">
        <v>89</v>
      </c>
      <c r="F19" s="13" t="s">
        <v>403</v>
      </c>
      <c r="G19" s="13" t="s">
        <v>40</v>
      </c>
      <c r="H19" s="13" t="s">
        <v>40</v>
      </c>
      <c r="I19" s="13" t="s">
        <v>71</v>
      </c>
      <c r="J19" s="13" t="s">
        <v>525</v>
      </c>
      <c r="K19" s="13" t="s">
        <v>72</v>
      </c>
      <c r="L19" s="13" t="s">
        <v>73</v>
      </c>
      <c r="M19" s="13" t="s">
        <v>90</v>
      </c>
      <c r="N19" s="13" t="s">
        <v>75</v>
      </c>
      <c r="O19" s="13" t="s">
        <v>60</v>
      </c>
      <c r="P19" s="13">
        <v>8</v>
      </c>
      <c r="Q19" s="13">
        <v>256</v>
      </c>
      <c r="R19" s="13" t="s">
        <v>76</v>
      </c>
      <c r="S19" s="13" t="s">
        <v>47</v>
      </c>
      <c r="T19" s="13" t="s">
        <v>77</v>
      </c>
      <c r="U19" s="13" t="s">
        <v>78</v>
      </c>
      <c r="V19" s="13" t="s">
        <v>50</v>
      </c>
      <c r="W19" s="13" t="s">
        <v>91</v>
      </c>
      <c r="X19" s="13" t="s">
        <v>52</v>
      </c>
      <c r="Y19" s="13" t="s">
        <v>92</v>
      </c>
      <c r="Z19" s="13" t="s">
        <v>81</v>
      </c>
      <c r="AA19" s="13" t="s">
        <v>40</v>
      </c>
      <c r="AB19" s="16">
        <v>18999000</v>
      </c>
    </row>
    <row r="20" spans="1:28" ht="18" x14ac:dyDescent="0.25">
      <c r="A20" s="13">
        <v>15</v>
      </c>
      <c r="B20" s="13" t="s">
        <v>67</v>
      </c>
      <c r="C20" s="13" t="s">
        <v>87</v>
      </c>
      <c r="D20" s="13" t="s">
        <v>88</v>
      </c>
      <c r="E20" s="13" t="s">
        <v>89</v>
      </c>
      <c r="F20" s="13" t="s">
        <v>404</v>
      </c>
      <c r="G20" s="13" t="s">
        <v>40</v>
      </c>
      <c r="H20" s="13" t="s">
        <v>40</v>
      </c>
      <c r="I20" s="13" t="s">
        <v>71</v>
      </c>
      <c r="J20" s="13" t="s">
        <v>525</v>
      </c>
      <c r="K20" s="13" t="s">
        <v>72</v>
      </c>
      <c r="L20" s="13" t="s">
        <v>73</v>
      </c>
      <c r="M20" s="13" t="s">
        <v>90</v>
      </c>
      <c r="N20" s="13" t="s">
        <v>75</v>
      </c>
      <c r="O20" s="13" t="s">
        <v>60</v>
      </c>
      <c r="P20" s="13">
        <v>8</v>
      </c>
      <c r="Q20" s="13">
        <v>512</v>
      </c>
      <c r="R20" s="13" t="s">
        <v>76</v>
      </c>
      <c r="S20" s="13" t="s">
        <v>47</v>
      </c>
      <c r="T20" s="13" t="s">
        <v>77</v>
      </c>
      <c r="U20" s="13" t="s">
        <v>78</v>
      </c>
      <c r="V20" s="13" t="s">
        <v>50</v>
      </c>
      <c r="W20" s="13" t="s">
        <v>91</v>
      </c>
      <c r="X20" s="13" t="s">
        <v>52</v>
      </c>
      <c r="Y20" s="13" t="s">
        <v>92</v>
      </c>
      <c r="Z20" s="13" t="s">
        <v>81</v>
      </c>
      <c r="AA20" s="13" t="s">
        <v>40</v>
      </c>
      <c r="AB20" s="16">
        <v>22999000</v>
      </c>
    </row>
    <row r="21" spans="1:28" ht="18" x14ac:dyDescent="0.25">
      <c r="A21" s="13">
        <v>16</v>
      </c>
      <c r="B21" s="13" t="s">
        <v>67</v>
      </c>
      <c r="C21" s="13" t="s">
        <v>93</v>
      </c>
      <c r="D21" s="13" t="s">
        <v>94</v>
      </c>
      <c r="E21" s="13" t="s">
        <v>95</v>
      </c>
      <c r="F21" s="13" t="s">
        <v>403</v>
      </c>
      <c r="G21" s="13" t="s">
        <v>40</v>
      </c>
      <c r="H21" s="13" t="s">
        <v>40</v>
      </c>
      <c r="I21" s="13" t="s">
        <v>71</v>
      </c>
      <c r="J21" s="13" t="s">
        <v>526</v>
      </c>
      <c r="K21" s="13" t="s">
        <v>85</v>
      </c>
      <c r="L21" s="13" t="s">
        <v>73</v>
      </c>
      <c r="M21" s="13" t="s">
        <v>90</v>
      </c>
      <c r="N21" s="13" t="s">
        <v>75</v>
      </c>
      <c r="O21" s="13" t="s">
        <v>60</v>
      </c>
      <c r="P21" s="13">
        <v>8</v>
      </c>
      <c r="Q21" s="13">
        <v>128</v>
      </c>
      <c r="R21" s="13" t="s">
        <v>76</v>
      </c>
      <c r="S21" s="13" t="s">
        <v>47</v>
      </c>
      <c r="T21" s="13" t="s">
        <v>77</v>
      </c>
      <c r="U21" s="13" t="s">
        <v>78</v>
      </c>
      <c r="V21" s="13" t="s">
        <v>50</v>
      </c>
      <c r="W21" s="13" t="s">
        <v>91</v>
      </c>
      <c r="X21" s="13" t="s">
        <v>52</v>
      </c>
      <c r="Y21" s="13" t="s">
        <v>96</v>
      </c>
      <c r="Z21" s="13" t="s">
        <v>81</v>
      </c>
      <c r="AA21" s="13" t="s">
        <v>40</v>
      </c>
      <c r="AB21" s="16">
        <v>15999000</v>
      </c>
    </row>
    <row r="22" spans="1:28" ht="18" x14ac:dyDescent="0.25">
      <c r="A22" s="13">
        <v>17</v>
      </c>
      <c r="B22" s="13" t="s">
        <v>67</v>
      </c>
      <c r="C22" s="13" t="s">
        <v>93</v>
      </c>
      <c r="D22" s="13" t="s">
        <v>94</v>
      </c>
      <c r="E22" s="13" t="s">
        <v>95</v>
      </c>
      <c r="F22" s="13" t="s">
        <v>403</v>
      </c>
      <c r="G22" s="13" t="s">
        <v>40</v>
      </c>
      <c r="H22" s="13" t="s">
        <v>40</v>
      </c>
      <c r="I22" s="13" t="s">
        <v>71</v>
      </c>
      <c r="J22" s="13" t="s">
        <v>526</v>
      </c>
      <c r="K22" s="13" t="s">
        <v>85</v>
      </c>
      <c r="L22" s="13" t="s">
        <v>73</v>
      </c>
      <c r="M22" s="13" t="s">
        <v>90</v>
      </c>
      <c r="N22" s="13" t="s">
        <v>75</v>
      </c>
      <c r="O22" s="13" t="s">
        <v>60</v>
      </c>
      <c r="P22" s="13">
        <v>8</v>
      </c>
      <c r="Q22" s="13">
        <v>256</v>
      </c>
      <c r="R22" s="13" t="s">
        <v>76</v>
      </c>
      <c r="S22" s="13" t="s">
        <v>47</v>
      </c>
      <c r="T22" s="13" t="s">
        <v>77</v>
      </c>
      <c r="U22" s="13" t="s">
        <v>78</v>
      </c>
      <c r="V22" s="13" t="s">
        <v>50</v>
      </c>
      <c r="W22" s="13" t="s">
        <v>91</v>
      </c>
      <c r="X22" s="13" t="s">
        <v>52</v>
      </c>
      <c r="Y22" s="13" t="s">
        <v>96</v>
      </c>
      <c r="Z22" s="13" t="s">
        <v>81</v>
      </c>
      <c r="AA22" s="13" t="s">
        <v>40</v>
      </c>
      <c r="AB22" s="16">
        <v>18999000</v>
      </c>
    </row>
    <row r="23" spans="1:28" ht="18" x14ac:dyDescent="0.25">
      <c r="A23" s="13">
        <v>18</v>
      </c>
      <c r="B23" s="13" t="s">
        <v>67</v>
      </c>
      <c r="C23" s="13" t="s">
        <v>93</v>
      </c>
      <c r="D23" s="13" t="s">
        <v>94</v>
      </c>
      <c r="E23" s="13" t="s">
        <v>95</v>
      </c>
      <c r="F23" s="13" t="s">
        <v>403</v>
      </c>
      <c r="G23" s="13" t="s">
        <v>40</v>
      </c>
      <c r="H23" s="13" t="s">
        <v>40</v>
      </c>
      <c r="I23" s="13" t="s">
        <v>71</v>
      </c>
      <c r="J23" s="13" t="s">
        <v>526</v>
      </c>
      <c r="K23" s="13" t="s">
        <v>85</v>
      </c>
      <c r="L23" s="13" t="s">
        <v>73</v>
      </c>
      <c r="M23" s="13" t="s">
        <v>90</v>
      </c>
      <c r="N23" s="13" t="s">
        <v>75</v>
      </c>
      <c r="O23" s="13" t="s">
        <v>60</v>
      </c>
      <c r="P23" s="13">
        <v>8</v>
      </c>
      <c r="Q23" s="13">
        <v>512</v>
      </c>
      <c r="R23" s="13" t="s">
        <v>76</v>
      </c>
      <c r="S23" s="13" t="s">
        <v>47</v>
      </c>
      <c r="T23" s="13" t="s">
        <v>77</v>
      </c>
      <c r="U23" s="13" t="s">
        <v>78</v>
      </c>
      <c r="V23" s="13" t="s">
        <v>50</v>
      </c>
      <c r="W23" s="13" t="s">
        <v>91</v>
      </c>
      <c r="X23" s="13" t="s">
        <v>52</v>
      </c>
      <c r="Y23" s="13" t="s">
        <v>96</v>
      </c>
      <c r="Z23" s="13" t="s">
        <v>81</v>
      </c>
      <c r="AA23" s="13" t="s">
        <v>40</v>
      </c>
      <c r="AB23" s="16">
        <v>22999000</v>
      </c>
    </row>
    <row r="24" spans="1:28" ht="18" x14ac:dyDescent="0.25">
      <c r="A24" s="13">
        <v>19</v>
      </c>
      <c r="B24" s="13" t="s">
        <v>97</v>
      </c>
      <c r="C24" s="13" t="s">
        <v>98</v>
      </c>
      <c r="D24" s="13" t="s">
        <v>99</v>
      </c>
      <c r="E24" s="13" t="s">
        <v>100</v>
      </c>
      <c r="F24" s="13" t="s">
        <v>404</v>
      </c>
      <c r="G24" s="13" t="s">
        <v>40</v>
      </c>
      <c r="H24" s="13" t="s">
        <v>40</v>
      </c>
      <c r="I24" s="13" t="s">
        <v>101</v>
      </c>
      <c r="J24" s="13" t="s">
        <v>527</v>
      </c>
      <c r="K24" s="13" t="s">
        <v>102</v>
      </c>
      <c r="L24" s="13" t="s">
        <v>103</v>
      </c>
      <c r="M24" s="13" t="s">
        <v>104</v>
      </c>
      <c r="N24" s="13" t="s">
        <v>45</v>
      </c>
      <c r="O24" s="13" t="s">
        <v>60</v>
      </c>
      <c r="P24" s="13">
        <v>8</v>
      </c>
      <c r="Q24" s="13">
        <v>512</v>
      </c>
      <c r="R24" s="13" t="s">
        <v>46</v>
      </c>
      <c r="S24" s="13" t="s">
        <v>61</v>
      </c>
      <c r="T24" s="13" t="s">
        <v>62</v>
      </c>
      <c r="U24" s="13" t="s">
        <v>78</v>
      </c>
      <c r="V24" s="13" t="s">
        <v>50</v>
      </c>
      <c r="W24" s="13" t="s">
        <v>105</v>
      </c>
      <c r="X24" s="13" t="s">
        <v>79</v>
      </c>
      <c r="Y24" s="13" t="s">
        <v>106</v>
      </c>
      <c r="Z24" s="13" t="s">
        <v>81</v>
      </c>
      <c r="AA24" s="13" t="s">
        <v>40</v>
      </c>
      <c r="AB24" s="16">
        <v>15999000</v>
      </c>
    </row>
    <row r="25" spans="1:28" ht="18" x14ac:dyDescent="0.25">
      <c r="A25" s="13">
        <v>20</v>
      </c>
      <c r="B25" s="13" t="s">
        <v>97</v>
      </c>
      <c r="C25" s="13" t="s">
        <v>107</v>
      </c>
      <c r="D25" s="13" t="s">
        <v>108</v>
      </c>
      <c r="E25" s="13" t="s">
        <v>109</v>
      </c>
      <c r="F25" s="13" t="s">
        <v>404</v>
      </c>
      <c r="G25" s="13" t="s">
        <v>40</v>
      </c>
      <c r="H25" s="13" t="s">
        <v>40</v>
      </c>
      <c r="I25" s="13" t="s">
        <v>101</v>
      </c>
      <c r="J25" s="13" t="s">
        <v>528</v>
      </c>
      <c r="K25" s="13" t="s">
        <v>110</v>
      </c>
      <c r="L25" s="13" t="s">
        <v>103</v>
      </c>
      <c r="M25" s="13" t="s">
        <v>104</v>
      </c>
      <c r="N25" s="13" t="s">
        <v>45</v>
      </c>
      <c r="O25" s="13" t="s">
        <v>60</v>
      </c>
      <c r="P25" s="13">
        <v>12</v>
      </c>
      <c r="Q25" s="13">
        <v>512</v>
      </c>
      <c r="R25" s="13" t="s">
        <v>111</v>
      </c>
      <c r="S25" s="13" t="s">
        <v>112</v>
      </c>
      <c r="T25" s="13" t="s">
        <v>113</v>
      </c>
      <c r="U25" s="13" t="s">
        <v>78</v>
      </c>
      <c r="V25" s="13" t="s">
        <v>50</v>
      </c>
      <c r="W25" s="13" t="s">
        <v>105</v>
      </c>
      <c r="X25" s="13" t="s">
        <v>79</v>
      </c>
      <c r="Y25" s="13" t="s">
        <v>114</v>
      </c>
      <c r="Z25" s="13" t="s">
        <v>81</v>
      </c>
      <c r="AA25" s="13" t="s">
        <v>40</v>
      </c>
      <c r="AB25" s="16">
        <v>23999000</v>
      </c>
    </row>
    <row r="26" spans="1:28" ht="18" x14ac:dyDescent="0.25">
      <c r="A26" s="13">
        <v>21</v>
      </c>
      <c r="B26" s="13" t="s">
        <v>97</v>
      </c>
      <c r="C26" s="13" t="s">
        <v>107</v>
      </c>
      <c r="D26" s="13" t="s">
        <v>108</v>
      </c>
      <c r="E26" s="13" t="s">
        <v>109</v>
      </c>
      <c r="F26" s="13" t="s">
        <v>404</v>
      </c>
      <c r="G26" s="13" t="s">
        <v>40</v>
      </c>
      <c r="H26" s="13" t="s">
        <v>40</v>
      </c>
      <c r="I26" s="13" t="s">
        <v>101</v>
      </c>
      <c r="J26" s="13" t="s">
        <v>528</v>
      </c>
      <c r="K26" s="13" t="s">
        <v>110</v>
      </c>
      <c r="L26" s="13" t="s">
        <v>103</v>
      </c>
      <c r="M26" s="13" t="s">
        <v>104</v>
      </c>
      <c r="N26" s="13" t="s">
        <v>45</v>
      </c>
      <c r="O26" s="13" t="s">
        <v>60</v>
      </c>
      <c r="P26" s="13">
        <v>12</v>
      </c>
      <c r="Q26" s="13">
        <v>1000</v>
      </c>
      <c r="R26" s="13" t="s">
        <v>111</v>
      </c>
      <c r="S26" s="13" t="s">
        <v>112</v>
      </c>
      <c r="T26" s="13" t="s">
        <v>113</v>
      </c>
      <c r="U26" s="13" t="s">
        <v>78</v>
      </c>
      <c r="V26" s="13" t="s">
        <v>50</v>
      </c>
      <c r="W26" s="13" t="s">
        <v>105</v>
      </c>
      <c r="X26" s="13" t="s">
        <v>79</v>
      </c>
      <c r="Y26" s="13" t="s">
        <v>114</v>
      </c>
      <c r="Z26" s="13" t="s">
        <v>81</v>
      </c>
      <c r="AA26" s="13" t="s">
        <v>40</v>
      </c>
      <c r="AB26" s="16">
        <v>27999000</v>
      </c>
    </row>
    <row r="27" spans="1:28" ht="18" x14ac:dyDescent="0.25">
      <c r="A27" s="13">
        <v>22</v>
      </c>
      <c r="B27" s="13" t="s">
        <v>97</v>
      </c>
      <c r="C27" s="13" t="s">
        <v>115</v>
      </c>
      <c r="D27" s="13" t="s">
        <v>116</v>
      </c>
      <c r="E27" s="13" t="s">
        <v>117</v>
      </c>
      <c r="F27" s="13" t="s">
        <v>403</v>
      </c>
      <c r="G27" s="13" t="s">
        <v>40</v>
      </c>
      <c r="H27" s="13" t="s">
        <v>40</v>
      </c>
      <c r="I27" s="13" t="s">
        <v>101</v>
      </c>
      <c r="J27" s="13" t="s">
        <v>525</v>
      </c>
      <c r="K27" s="13" t="s">
        <v>110</v>
      </c>
      <c r="L27" s="13" t="s">
        <v>103</v>
      </c>
      <c r="M27" s="13" t="s">
        <v>104</v>
      </c>
      <c r="N27" s="13" t="s">
        <v>118</v>
      </c>
      <c r="O27" s="13" t="s">
        <v>60</v>
      </c>
      <c r="P27" s="13">
        <v>12</v>
      </c>
      <c r="Q27" s="13">
        <v>512</v>
      </c>
      <c r="R27" s="13" t="s">
        <v>46</v>
      </c>
      <c r="S27" s="13" t="s">
        <v>61</v>
      </c>
      <c r="T27" s="13" t="s">
        <v>119</v>
      </c>
      <c r="U27" s="13" t="s">
        <v>78</v>
      </c>
      <c r="V27" s="13" t="s">
        <v>50</v>
      </c>
      <c r="W27" s="13" t="s">
        <v>105</v>
      </c>
      <c r="X27" s="13" t="s">
        <v>79</v>
      </c>
      <c r="Y27" s="13" t="s">
        <v>120</v>
      </c>
      <c r="Z27" s="13" t="s">
        <v>81</v>
      </c>
      <c r="AA27" s="13" t="s">
        <v>40</v>
      </c>
      <c r="AB27" s="16">
        <v>18999000</v>
      </c>
    </row>
    <row r="28" spans="1:28" ht="18" x14ac:dyDescent="0.25">
      <c r="A28" s="13">
        <v>23</v>
      </c>
      <c r="B28" s="13" t="s">
        <v>97</v>
      </c>
      <c r="C28" s="13" t="s">
        <v>107</v>
      </c>
      <c r="D28" s="13" t="s">
        <v>108</v>
      </c>
      <c r="E28" s="13" t="s">
        <v>109</v>
      </c>
      <c r="F28" s="13" t="s">
        <v>404</v>
      </c>
      <c r="G28" s="13" t="s">
        <v>40</v>
      </c>
      <c r="H28" s="13" t="s">
        <v>40</v>
      </c>
      <c r="I28" s="13" t="s">
        <v>101</v>
      </c>
      <c r="J28" s="13" t="s">
        <v>528</v>
      </c>
      <c r="K28" s="13" t="s">
        <v>110</v>
      </c>
      <c r="L28" s="13" t="s">
        <v>103</v>
      </c>
      <c r="M28" s="13" t="s">
        <v>104</v>
      </c>
      <c r="N28" s="13" t="s">
        <v>45</v>
      </c>
      <c r="O28" s="13" t="s">
        <v>60</v>
      </c>
      <c r="P28" s="13">
        <v>12</v>
      </c>
      <c r="Q28" s="13">
        <v>256</v>
      </c>
      <c r="R28" s="13" t="s">
        <v>111</v>
      </c>
      <c r="S28" s="13" t="s">
        <v>112</v>
      </c>
      <c r="T28" s="13" t="s">
        <v>113</v>
      </c>
      <c r="U28" s="13" t="s">
        <v>78</v>
      </c>
      <c r="V28" s="13" t="s">
        <v>50</v>
      </c>
      <c r="W28" s="13" t="s">
        <v>105</v>
      </c>
      <c r="X28" s="13" t="s">
        <v>79</v>
      </c>
      <c r="Y28" s="13" t="s">
        <v>114</v>
      </c>
      <c r="Z28" s="13" t="s">
        <v>81</v>
      </c>
      <c r="AA28" s="13" t="s">
        <v>40</v>
      </c>
      <c r="AB28" s="16">
        <v>21499000</v>
      </c>
    </row>
    <row r="29" spans="1:28" ht="18" x14ac:dyDescent="0.25">
      <c r="A29" s="13">
        <v>24</v>
      </c>
      <c r="B29" s="13" t="s">
        <v>97</v>
      </c>
      <c r="C29" s="13" t="s">
        <v>121</v>
      </c>
      <c r="D29" s="13" t="s">
        <v>122</v>
      </c>
      <c r="E29" s="13" t="s">
        <v>123</v>
      </c>
      <c r="F29" s="13" t="s">
        <v>405</v>
      </c>
      <c r="G29" s="13" t="s">
        <v>40</v>
      </c>
      <c r="H29" s="13" t="s">
        <v>40</v>
      </c>
      <c r="I29" s="13" t="s">
        <v>124</v>
      </c>
      <c r="J29" s="13" t="s">
        <v>529</v>
      </c>
      <c r="K29" s="13" t="s">
        <v>102</v>
      </c>
      <c r="L29" s="13" t="s">
        <v>43</v>
      </c>
      <c r="M29" s="13" t="s">
        <v>125</v>
      </c>
      <c r="N29" s="13" t="s">
        <v>45</v>
      </c>
      <c r="O29" s="13" t="s">
        <v>60</v>
      </c>
      <c r="P29" s="13">
        <v>8</v>
      </c>
      <c r="Q29" s="13">
        <v>256</v>
      </c>
      <c r="R29" s="13" t="s">
        <v>46</v>
      </c>
      <c r="S29" s="13" t="s">
        <v>61</v>
      </c>
      <c r="T29" s="13" t="s">
        <v>62</v>
      </c>
      <c r="U29" s="13" t="s">
        <v>126</v>
      </c>
      <c r="V29" s="13" t="s">
        <v>50</v>
      </c>
      <c r="W29" s="13" t="s">
        <v>127</v>
      </c>
      <c r="X29" s="13" t="s">
        <v>128</v>
      </c>
      <c r="Y29" s="13" t="s">
        <v>129</v>
      </c>
      <c r="Z29" s="13" t="s">
        <v>81</v>
      </c>
      <c r="AA29" s="13" t="s">
        <v>40</v>
      </c>
      <c r="AB29" s="16">
        <v>9999000</v>
      </c>
    </row>
    <row r="30" spans="1:28" ht="18" x14ac:dyDescent="0.25">
      <c r="A30" s="13">
        <v>25</v>
      </c>
      <c r="B30" s="13" t="s">
        <v>97</v>
      </c>
      <c r="C30" s="13" t="s">
        <v>121</v>
      </c>
      <c r="D30" s="13" t="s">
        <v>122</v>
      </c>
      <c r="E30" s="13" t="s">
        <v>123</v>
      </c>
      <c r="F30" s="13" t="s">
        <v>405</v>
      </c>
      <c r="G30" s="13" t="s">
        <v>40</v>
      </c>
      <c r="H30" s="13" t="s">
        <v>40</v>
      </c>
      <c r="I30" s="13" t="s">
        <v>124</v>
      </c>
      <c r="J30" s="13" t="s">
        <v>529</v>
      </c>
      <c r="K30" s="13" t="s">
        <v>102</v>
      </c>
      <c r="L30" s="13" t="s">
        <v>43</v>
      </c>
      <c r="M30" s="13" t="s">
        <v>125</v>
      </c>
      <c r="N30" s="13" t="s">
        <v>45</v>
      </c>
      <c r="O30" s="13" t="s">
        <v>60</v>
      </c>
      <c r="P30" s="13">
        <v>8</v>
      </c>
      <c r="Q30" s="13">
        <v>128</v>
      </c>
      <c r="R30" s="13" t="s">
        <v>46</v>
      </c>
      <c r="S30" s="13" t="s">
        <v>61</v>
      </c>
      <c r="T30" s="13" t="s">
        <v>62</v>
      </c>
      <c r="U30" s="13" t="s">
        <v>126</v>
      </c>
      <c r="V30" s="13" t="s">
        <v>50</v>
      </c>
      <c r="W30" s="13" t="s">
        <v>127</v>
      </c>
      <c r="X30" s="13" t="s">
        <v>128</v>
      </c>
      <c r="Y30" s="13" t="s">
        <v>129</v>
      </c>
      <c r="Z30" s="13" t="s">
        <v>81</v>
      </c>
      <c r="AA30" s="13" t="s">
        <v>40</v>
      </c>
      <c r="AB30" s="16">
        <v>8999000</v>
      </c>
    </row>
    <row r="31" spans="1:28" ht="18" x14ac:dyDescent="0.25">
      <c r="A31" s="13">
        <v>26</v>
      </c>
      <c r="B31" s="13" t="s">
        <v>97</v>
      </c>
      <c r="C31" s="13" t="s">
        <v>130</v>
      </c>
      <c r="D31" s="13" t="s">
        <v>131</v>
      </c>
      <c r="E31" s="13" t="s">
        <v>132</v>
      </c>
      <c r="F31" s="13" t="s">
        <v>405</v>
      </c>
      <c r="G31" s="13" t="s">
        <v>40</v>
      </c>
      <c r="H31" s="13" t="s">
        <v>40</v>
      </c>
      <c r="I31" s="13" t="s">
        <v>124</v>
      </c>
      <c r="J31" s="13" t="s">
        <v>530</v>
      </c>
      <c r="K31" s="13" t="s">
        <v>133</v>
      </c>
      <c r="L31" s="13" t="s">
        <v>43</v>
      </c>
      <c r="M31" s="13" t="s">
        <v>44</v>
      </c>
      <c r="N31" s="13" t="s">
        <v>45</v>
      </c>
      <c r="O31" s="13" t="s">
        <v>60</v>
      </c>
      <c r="P31" s="13">
        <v>12</v>
      </c>
      <c r="Q31" s="13">
        <v>512</v>
      </c>
      <c r="R31" s="13" t="s">
        <v>111</v>
      </c>
      <c r="S31" s="13" t="s">
        <v>112</v>
      </c>
      <c r="T31" s="13" t="s">
        <v>134</v>
      </c>
      <c r="U31" s="13" t="s">
        <v>78</v>
      </c>
      <c r="V31" s="13" t="s">
        <v>50</v>
      </c>
      <c r="W31" s="13" t="s">
        <v>105</v>
      </c>
      <c r="X31" s="13" t="s">
        <v>128</v>
      </c>
      <c r="Y31" s="13" t="s">
        <v>114</v>
      </c>
      <c r="Z31" s="13" t="s">
        <v>81</v>
      </c>
      <c r="AA31" s="13" t="s">
        <v>40</v>
      </c>
      <c r="AB31" s="16">
        <v>19999000</v>
      </c>
    </row>
    <row r="32" spans="1:28" ht="18" x14ac:dyDescent="0.25">
      <c r="A32" s="13">
        <v>27</v>
      </c>
      <c r="B32" s="13" t="s">
        <v>97</v>
      </c>
      <c r="C32" s="13" t="s">
        <v>135</v>
      </c>
      <c r="D32" s="13" t="s">
        <v>136</v>
      </c>
      <c r="E32" s="13" t="s">
        <v>117</v>
      </c>
      <c r="F32" s="13" t="s">
        <v>405</v>
      </c>
      <c r="G32" s="13" t="s">
        <v>40</v>
      </c>
      <c r="H32" s="13" t="s">
        <v>40</v>
      </c>
      <c r="I32" s="13" t="s">
        <v>124</v>
      </c>
      <c r="J32" s="13" t="s">
        <v>531</v>
      </c>
      <c r="K32" s="13" t="s">
        <v>102</v>
      </c>
      <c r="L32" s="13" t="s">
        <v>43</v>
      </c>
      <c r="M32" s="13" t="s">
        <v>44</v>
      </c>
      <c r="N32" s="13" t="s">
        <v>45</v>
      </c>
      <c r="O32" s="13" t="s">
        <v>60</v>
      </c>
      <c r="P32" s="13">
        <v>8</v>
      </c>
      <c r="Q32" s="13">
        <v>256</v>
      </c>
      <c r="R32" s="13" t="s">
        <v>46</v>
      </c>
      <c r="S32" s="13" t="s">
        <v>61</v>
      </c>
      <c r="T32" s="13" t="s">
        <v>134</v>
      </c>
      <c r="U32" s="13" t="s">
        <v>78</v>
      </c>
      <c r="V32" s="13" t="s">
        <v>50</v>
      </c>
      <c r="W32" s="13" t="s">
        <v>105</v>
      </c>
      <c r="X32" s="13" t="s">
        <v>128</v>
      </c>
      <c r="Y32" s="13" t="s">
        <v>137</v>
      </c>
      <c r="Z32" s="13" t="s">
        <v>81</v>
      </c>
      <c r="AA32" s="13" t="s">
        <v>40</v>
      </c>
      <c r="AB32" s="16">
        <v>15999000</v>
      </c>
    </row>
    <row r="33" spans="1:28" ht="18" x14ac:dyDescent="0.25">
      <c r="A33" s="13">
        <v>28</v>
      </c>
      <c r="B33" s="13" t="s">
        <v>97</v>
      </c>
      <c r="C33" s="13" t="s">
        <v>138</v>
      </c>
      <c r="D33" s="13" t="s">
        <v>139</v>
      </c>
      <c r="E33" s="15" t="s">
        <v>140</v>
      </c>
      <c r="F33" s="13" t="s">
        <v>405</v>
      </c>
      <c r="G33" s="13" t="s">
        <v>40</v>
      </c>
      <c r="H33" s="13" t="s">
        <v>40</v>
      </c>
      <c r="I33" s="13" t="s">
        <v>124</v>
      </c>
      <c r="J33" s="13" t="s">
        <v>532</v>
      </c>
      <c r="K33" s="13" t="s">
        <v>102</v>
      </c>
      <c r="L33" s="13" t="s">
        <v>43</v>
      </c>
      <c r="M33" s="13" t="s">
        <v>44</v>
      </c>
      <c r="N33" s="13" t="s">
        <v>45</v>
      </c>
      <c r="O33" s="13" t="s">
        <v>60</v>
      </c>
      <c r="P33" s="13">
        <v>8</v>
      </c>
      <c r="Q33" s="13">
        <v>256</v>
      </c>
      <c r="R33" s="13" t="s">
        <v>46</v>
      </c>
      <c r="S33" s="13" t="s">
        <v>61</v>
      </c>
      <c r="T33" s="13" t="s">
        <v>134</v>
      </c>
      <c r="U33" s="13" t="s">
        <v>78</v>
      </c>
      <c r="V33" s="13" t="s">
        <v>50</v>
      </c>
      <c r="W33" s="13" t="s">
        <v>105</v>
      </c>
      <c r="X33" s="13" t="s">
        <v>128</v>
      </c>
      <c r="Y33" s="13" t="s">
        <v>141</v>
      </c>
      <c r="Z33" s="13" t="s">
        <v>81</v>
      </c>
      <c r="AA33" s="13" t="s">
        <v>40</v>
      </c>
      <c r="AB33" s="16">
        <v>13999000</v>
      </c>
    </row>
    <row r="34" spans="1:28" x14ac:dyDescent="0.25">
      <c r="A34" s="13">
        <v>29</v>
      </c>
      <c r="B34" s="13" t="s">
        <v>97</v>
      </c>
      <c r="C34" s="13" t="s">
        <v>142</v>
      </c>
      <c r="D34" s="17" t="s">
        <v>143</v>
      </c>
      <c r="E34" s="17">
        <v>187</v>
      </c>
      <c r="F34" s="17" t="s">
        <v>144</v>
      </c>
      <c r="G34" s="13"/>
      <c r="H34" s="13"/>
      <c r="I34" s="17" t="s">
        <v>124</v>
      </c>
      <c r="J34" s="17" t="s">
        <v>533</v>
      </c>
      <c r="K34" s="17" t="s">
        <v>145</v>
      </c>
      <c r="L34" s="13" t="s">
        <v>43</v>
      </c>
      <c r="M34" s="17" t="s">
        <v>44</v>
      </c>
      <c r="N34" s="13" t="s">
        <v>45</v>
      </c>
      <c r="O34" s="13"/>
      <c r="P34" s="13">
        <v>8</v>
      </c>
      <c r="Q34" s="13">
        <v>256</v>
      </c>
      <c r="R34" s="17" t="s">
        <v>78</v>
      </c>
      <c r="S34" s="13" t="s">
        <v>47</v>
      </c>
      <c r="T34" s="17" t="s">
        <v>146</v>
      </c>
      <c r="U34" s="13" t="s">
        <v>126</v>
      </c>
      <c r="V34" s="13"/>
      <c r="W34" s="17" t="s">
        <v>147</v>
      </c>
      <c r="X34" s="17" t="s">
        <v>148</v>
      </c>
      <c r="Y34" s="17" t="s">
        <v>149</v>
      </c>
      <c r="Z34" s="13" t="s">
        <v>54</v>
      </c>
      <c r="AA34" s="13"/>
      <c r="AB34" s="16">
        <v>14999000</v>
      </c>
    </row>
    <row r="35" spans="1:28" x14ac:dyDescent="0.25">
      <c r="A35" s="13">
        <v>30</v>
      </c>
      <c r="B35" s="13" t="s">
        <v>97</v>
      </c>
      <c r="C35" s="13" t="s">
        <v>142</v>
      </c>
      <c r="D35" s="17" t="s">
        <v>143</v>
      </c>
      <c r="E35" s="17">
        <v>187</v>
      </c>
      <c r="F35" s="17" t="s">
        <v>144</v>
      </c>
      <c r="G35" s="13"/>
      <c r="H35" s="13"/>
      <c r="I35" s="17" t="s">
        <v>124</v>
      </c>
      <c r="J35" s="17" t="s">
        <v>533</v>
      </c>
      <c r="K35" s="17" t="s">
        <v>145</v>
      </c>
      <c r="L35" s="13" t="s">
        <v>43</v>
      </c>
      <c r="M35" s="17" t="s">
        <v>44</v>
      </c>
      <c r="N35" s="13" t="s">
        <v>45</v>
      </c>
      <c r="O35" s="13"/>
      <c r="P35" s="13">
        <v>8</v>
      </c>
      <c r="Q35" s="13">
        <v>512</v>
      </c>
      <c r="R35" s="17" t="s">
        <v>78</v>
      </c>
      <c r="S35" s="13" t="s">
        <v>47</v>
      </c>
      <c r="T35" s="17" t="s">
        <v>146</v>
      </c>
      <c r="U35" s="13" t="s">
        <v>126</v>
      </c>
      <c r="V35" s="13"/>
      <c r="W35" s="17" t="s">
        <v>147</v>
      </c>
      <c r="X35" s="17" t="s">
        <v>148</v>
      </c>
      <c r="Y35" s="17" t="s">
        <v>149</v>
      </c>
      <c r="Z35" s="13" t="s">
        <v>54</v>
      </c>
      <c r="AA35" s="13"/>
      <c r="AB35" s="16">
        <v>16499000</v>
      </c>
    </row>
    <row r="36" spans="1:28" x14ac:dyDescent="0.25">
      <c r="A36" s="13">
        <v>31</v>
      </c>
      <c r="B36" s="13" t="s">
        <v>97</v>
      </c>
      <c r="C36" s="13" t="s">
        <v>150</v>
      </c>
      <c r="D36" s="17" t="s">
        <v>151</v>
      </c>
      <c r="E36" s="17" t="s">
        <v>152</v>
      </c>
      <c r="F36" s="17" t="s">
        <v>144</v>
      </c>
      <c r="G36" s="13"/>
      <c r="H36" s="13"/>
      <c r="I36" s="17" t="s">
        <v>124</v>
      </c>
      <c r="J36" s="17" t="s">
        <v>534</v>
      </c>
      <c r="K36" s="17" t="s">
        <v>153</v>
      </c>
      <c r="L36" s="13" t="s">
        <v>43</v>
      </c>
      <c r="M36" s="17" t="s">
        <v>44</v>
      </c>
      <c r="N36" s="13" t="s">
        <v>45</v>
      </c>
      <c r="O36" s="13"/>
      <c r="P36" s="13">
        <v>12</v>
      </c>
      <c r="Q36" s="13">
        <v>256</v>
      </c>
      <c r="R36" s="17" t="s">
        <v>46</v>
      </c>
      <c r="S36" s="13" t="s">
        <v>61</v>
      </c>
      <c r="T36" s="17" t="s">
        <v>154</v>
      </c>
      <c r="U36" s="17" t="s">
        <v>155</v>
      </c>
      <c r="V36" s="13"/>
      <c r="W36" s="17" t="s">
        <v>127</v>
      </c>
      <c r="X36" s="17" t="s">
        <v>148</v>
      </c>
      <c r="Y36" s="17" t="s">
        <v>156</v>
      </c>
      <c r="Z36" s="13" t="s">
        <v>54</v>
      </c>
      <c r="AA36" s="13"/>
      <c r="AB36" s="16">
        <v>23499000</v>
      </c>
    </row>
    <row r="37" spans="1:28" x14ac:dyDescent="0.25">
      <c r="A37" s="13">
        <v>32</v>
      </c>
      <c r="B37" s="13" t="s">
        <v>97</v>
      </c>
      <c r="C37" s="13" t="s">
        <v>150</v>
      </c>
      <c r="D37" s="17" t="s">
        <v>151</v>
      </c>
      <c r="E37" s="17" t="s">
        <v>152</v>
      </c>
      <c r="F37" s="17" t="s">
        <v>144</v>
      </c>
      <c r="G37" s="13"/>
      <c r="H37" s="13"/>
      <c r="I37" s="17" t="s">
        <v>124</v>
      </c>
      <c r="J37" s="17" t="s">
        <v>534</v>
      </c>
      <c r="K37" s="17" t="s">
        <v>153</v>
      </c>
      <c r="L37" s="13" t="s">
        <v>43</v>
      </c>
      <c r="M37" s="17" t="s">
        <v>44</v>
      </c>
      <c r="N37" s="13" t="s">
        <v>45</v>
      </c>
      <c r="O37" s="13"/>
      <c r="P37" s="13">
        <v>12</v>
      </c>
      <c r="Q37" s="13">
        <v>512</v>
      </c>
      <c r="R37" s="17" t="s">
        <v>46</v>
      </c>
      <c r="S37" s="13" t="s">
        <v>61</v>
      </c>
      <c r="T37" s="17" t="s">
        <v>154</v>
      </c>
      <c r="U37" s="17" t="s">
        <v>155</v>
      </c>
      <c r="V37" s="13"/>
      <c r="W37" s="17" t="s">
        <v>127</v>
      </c>
      <c r="X37" s="17" t="s">
        <v>148</v>
      </c>
      <c r="Y37" s="17" t="s">
        <v>156</v>
      </c>
      <c r="Z37" s="13" t="s">
        <v>54</v>
      </c>
      <c r="AA37" s="13"/>
      <c r="AB37" s="16">
        <v>24999000</v>
      </c>
    </row>
    <row r="38" spans="1:28" x14ac:dyDescent="0.25">
      <c r="A38" s="13">
        <v>33</v>
      </c>
      <c r="B38" s="13" t="s">
        <v>97</v>
      </c>
      <c r="C38" s="13" t="s">
        <v>157</v>
      </c>
      <c r="D38" s="17" t="s">
        <v>158</v>
      </c>
      <c r="E38" s="17" t="s">
        <v>159</v>
      </c>
      <c r="F38" s="17" t="s">
        <v>160</v>
      </c>
      <c r="G38" s="13"/>
      <c r="H38" s="13"/>
      <c r="I38" s="17" t="s">
        <v>161</v>
      </c>
      <c r="J38" s="17" t="s">
        <v>535</v>
      </c>
      <c r="K38" s="17" t="s">
        <v>162</v>
      </c>
      <c r="L38" s="13" t="s">
        <v>43</v>
      </c>
      <c r="M38" s="17" t="s">
        <v>163</v>
      </c>
      <c r="N38" s="13" t="s">
        <v>45</v>
      </c>
      <c r="O38" s="13"/>
      <c r="P38" s="13">
        <v>6</v>
      </c>
      <c r="Q38" s="13">
        <v>128</v>
      </c>
      <c r="R38" s="17" t="s">
        <v>46</v>
      </c>
      <c r="S38" s="13" t="s">
        <v>61</v>
      </c>
      <c r="T38" s="17" t="s">
        <v>164</v>
      </c>
      <c r="U38" s="13" t="s">
        <v>165</v>
      </c>
      <c r="V38" s="13"/>
      <c r="W38" s="17" t="s">
        <v>63</v>
      </c>
      <c r="X38" s="17" t="s">
        <v>52</v>
      </c>
      <c r="Y38" s="17" t="s">
        <v>114</v>
      </c>
      <c r="Z38" s="13" t="s">
        <v>54</v>
      </c>
      <c r="AA38" s="13"/>
      <c r="AB38" s="16">
        <v>2199000</v>
      </c>
    </row>
    <row r="39" spans="1:28" x14ac:dyDescent="0.25">
      <c r="A39" s="13">
        <v>34</v>
      </c>
      <c r="B39" s="13" t="s">
        <v>97</v>
      </c>
      <c r="C39" s="13" t="s">
        <v>166</v>
      </c>
      <c r="D39" s="17" t="s">
        <v>167</v>
      </c>
      <c r="E39" s="17" t="s">
        <v>168</v>
      </c>
      <c r="F39" s="17" t="s">
        <v>160</v>
      </c>
      <c r="G39" s="13"/>
      <c r="H39" s="13"/>
      <c r="I39" s="17" t="s">
        <v>169</v>
      </c>
      <c r="J39" s="17" t="s">
        <v>536</v>
      </c>
      <c r="K39" s="17" t="s">
        <v>102</v>
      </c>
      <c r="L39" s="13" t="s">
        <v>103</v>
      </c>
      <c r="M39" s="13" t="s">
        <v>170</v>
      </c>
      <c r="N39" s="13" t="s">
        <v>45</v>
      </c>
      <c r="O39" s="13"/>
      <c r="P39" s="13">
        <v>8</v>
      </c>
      <c r="Q39" s="13">
        <v>256</v>
      </c>
      <c r="R39" s="17" t="s">
        <v>46</v>
      </c>
      <c r="S39" s="13" t="s">
        <v>61</v>
      </c>
      <c r="T39" s="13" t="s">
        <v>63</v>
      </c>
      <c r="U39" s="13" t="s">
        <v>165</v>
      </c>
      <c r="V39" s="13"/>
      <c r="W39" s="17" t="s">
        <v>63</v>
      </c>
      <c r="X39" s="18" t="s">
        <v>52</v>
      </c>
      <c r="Y39" s="17" t="s">
        <v>114</v>
      </c>
      <c r="Z39" s="13"/>
      <c r="AA39" s="13"/>
      <c r="AB39" s="16">
        <v>3599000</v>
      </c>
    </row>
    <row r="40" spans="1:28" x14ac:dyDescent="0.25">
      <c r="A40" s="13">
        <v>35</v>
      </c>
      <c r="B40" s="13" t="s">
        <v>97</v>
      </c>
      <c r="C40" s="13" t="s">
        <v>171</v>
      </c>
      <c r="D40" s="17" t="s">
        <v>172</v>
      </c>
      <c r="E40" s="17" t="s">
        <v>173</v>
      </c>
      <c r="F40" s="17" t="s">
        <v>160</v>
      </c>
      <c r="G40" s="13"/>
      <c r="H40" s="13"/>
      <c r="I40" s="17" t="s">
        <v>169</v>
      </c>
      <c r="J40" s="17" t="s">
        <v>536</v>
      </c>
      <c r="K40" s="17" t="s">
        <v>102</v>
      </c>
      <c r="L40" s="13" t="s">
        <v>103</v>
      </c>
      <c r="M40" s="17" t="s">
        <v>174</v>
      </c>
      <c r="N40" s="13" t="s">
        <v>45</v>
      </c>
      <c r="O40" s="13"/>
      <c r="P40" s="13">
        <v>8</v>
      </c>
      <c r="Q40" s="13">
        <v>128</v>
      </c>
      <c r="R40" s="17" t="s">
        <v>46</v>
      </c>
      <c r="S40" s="13" t="s">
        <v>61</v>
      </c>
      <c r="T40" s="17" t="s">
        <v>175</v>
      </c>
      <c r="U40" s="13" t="s">
        <v>165</v>
      </c>
      <c r="V40" s="13"/>
      <c r="W40" s="17" t="s">
        <v>63</v>
      </c>
      <c r="X40" s="18" t="s">
        <v>52</v>
      </c>
      <c r="Y40" s="17" t="s">
        <v>114</v>
      </c>
      <c r="Z40" s="13"/>
      <c r="AA40" s="13"/>
      <c r="AB40" s="16">
        <v>3999000</v>
      </c>
    </row>
    <row r="41" spans="1:28" x14ac:dyDescent="0.25">
      <c r="A41" s="13">
        <v>36</v>
      </c>
      <c r="B41" s="13" t="s">
        <v>97</v>
      </c>
      <c r="C41" s="13" t="s">
        <v>176</v>
      </c>
      <c r="D41" s="17" t="s">
        <v>167</v>
      </c>
      <c r="E41" s="18" t="s">
        <v>168</v>
      </c>
      <c r="F41" s="17" t="s">
        <v>160</v>
      </c>
      <c r="G41" s="13"/>
      <c r="H41" s="13"/>
      <c r="I41" s="17" t="s">
        <v>169</v>
      </c>
      <c r="J41" s="17" t="s">
        <v>537</v>
      </c>
      <c r="K41" s="17" t="s">
        <v>102</v>
      </c>
      <c r="L41" s="13" t="s">
        <v>103</v>
      </c>
      <c r="M41" s="17" t="s">
        <v>177</v>
      </c>
      <c r="N41" s="13" t="s">
        <v>45</v>
      </c>
      <c r="O41" s="13"/>
      <c r="P41" s="13">
        <v>8</v>
      </c>
      <c r="Q41" s="13">
        <v>256</v>
      </c>
      <c r="R41" s="17" t="s">
        <v>46</v>
      </c>
      <c r="S41" s="13" t="s">
        <v>61</v>
      </c>
      <c r="T41" s="17" t="s">
        <v>63</v>
      </c>
      <c r="U41" s="13" t="s">
        <v>165</v>
      </c>
      <c r="V41" s="13"/>
      <c r="W41" s="17" t="s">
        <v>63</v>
      </c>
      <c r="X41" s="18" t="s">
        <v>52</v>
      </c>
      <c r="Y41" s="17" t="s">
        <v>114</v>
      </c>
      <c r="Z41" s="13"/>
      <c r="AA41" s="13"/>
      <c r="AB41" s="16">
        <v>2999000</v>
      </c>
    </row>
    <row r="42" spans="1:28" x14ac:dyDescent="0.25">
      <c r="A42" s="13">
        <v>37</v>
      </c>
      <c r="B42" s="13" t="s">
        <v>97</v>
      </c>
      <c r="C42" s="13" t="s">
        <v>178</v>
      </c>
      <c r="D42" s="17" t="s">
        <v>179</v>
      </c>
      <c r="E42" s="17" t="s">
        <v>180</v>
      </c>
      <c r="F42" s="17" t="s">
        <v>160</v>
      </c>
      <c r="G42" s="13"/>
      <c r="H42" s="13"/>
      <c r="I42" s="17" t="s">
        <v>161</v>
      </c>
      <c r="J42" s="17" t="s">
        <v>535</v>
      </c>
      <c r="K42" s="17" t="s">
        <v>181</v>
      </c>
      <c r="L42" s="13" t="s">
        <v>43</v>
      </c>
      <c r="M42" s="17" t="s">
        <v>182</v>
      </c>
      <c r="N42" s="13" t="s">
        <v>45</v>
      </c>
      <c r="O42" s="13"/>
      <c r="P42" s="13">
        <v>4</v>
      </c>
      <c r="Q42" s="13">
        <v>128</v>
      </c>
      <c r="R42" s="17" t="s">
        <v>46</v>
      </c>
      <c r="S42" s="13" t="s">
        <v>47</v>
      </c>
      <c r="T42" s="17" t="s">
        <v>164</v>
      </c>
      <c r="U42" s="13" t="s">
        <v>183</v>
      </c>
      <c r="V42" s="13"/>
      <c r="W42" s="13"/>
      <c r="X42" s="18" t="s">
        <v>52</v>
      </c>
      <c r="Y42" s="17" t="s">
        <v>114</v>
      </c>
      <c r="Z42" s="13"/>
      <c r="AA42" s="13"/>
      <c r="AB42" s="16">
        <v>1599000</v>
      </c>
    </row>
    <row r="43" spans="1:28" x14ac:dyDescent="0.25">
      <c r="A43" s="13">
        <v>38</v>
      </c>
      <c r="B43" s="13" t="s">
        <v>97</v>
      </c>
      <c r="C43" s="13" t="s">
        <v>178</v>
      </c>
      <c r="D43" s="17" t="s">
        <v>179</v>
      </c>
      <c r="E43" s="17" t="s">
        <v>180</v>
      </c>
      <c r="F43" s="17" t="s">
        <v>160</v>
      </c>
      <c r="G43" s="13"/>
      <c r="H43" s="13"/>
      <c r="I43" s="17" t="s">
        <v>161</v>
      </c>
      <c r="J43" s="17" t="s">
        <v>535</v>
      </c>
      <c r="K43" s="17" t="s">
        <v>181</v>
      </c>
      <c r="L43" s="13" t="s">
        <v>43</v>
      </c>
      <c r="M43" s="17" t="s">
        <v>182</v>
      </c>
      <c r="N43" s="13" t="s">
        <v>45</v>
      </c>
      <c r="O43" s="13"/>
      <c r="P43" s="13">
        <v>6</v>
      </c>
      <c r="Q43" s="13">
        <v>128</v>
      </c>
      <c r="R43" s="17" t="s">
        <v>46</v>
      </c>
      <c r="S43" s="13" t="s">
        <v>47</v>
      </c>
      <c r="T43" s="17" t="s">
        <v>164</v>
      </c>
      <c r="U43" s="13" t="s">
        <v>183</v>
      </c>
      <c r="V43" s="13"/>
      <c r="W43" s="13"/>
      <c r="X43" s="18" t="s">
        <v>52</v>
      </c>
      <c r="Y43" s="17" t="s">
        <v>114</v>
      </c>
      <c r="Z43" s="13"/>
      <c r="AA43" s="13"/>
      <c r="AB43" s="16">
        <v>1899000</v>
      </c>
    </row>
    <row r="44" spans="1:28" x14ac:dyDescent="0.25">
      <c r="A44" s="13">
        <v>39</v>
      </c>
      <c r="B44" s="13" t="s">
        <v>97</v>
      </c>
      <c r="C44" s="13" t="s">
        <v>184</v>
      </c>
      <c r="D44" s="17" t="s">
        <v>185</v>
      </c>
      <c r="E44" s="17" t="s">
        <v>186</v>
      </c>
      <c r="F44" s="17" t="s">
        <v>160</v>
      </c>
      <c r="G44" s="13"/>
      <c r="H44" s="13"/>
      <c r="I44" s="17" t="s">
        <v>169</v>
      </c>
      <c r="J44" s="17" t="s">
        <v>535</v>
      </c>
      <c r="K44" s="17" t="s">
        <v>42</v>
      </c>
      <c r="L44" s="13" t="s">
        <v>43</v>
      </c>
      <c r="M44" s="17" t="s">
        <v>187</v>
      </c>
      <c r="N44" s="13" t="s">
        <v>45</v>
      </c>
      <c r="O44" s="13"/>
      <c r="P44" s="13">
        <v>8</v>
      </c>
      <c r="Q44" s="13">
        <v>256</v>
      </c>
      <c r="R44" s="13" t="s">
        <v>188</v>
      </c>
      <c r="S44" s="13" t="s">
        <v>61</v>
      </c>
      <c r="T44" s="17" t="s">
        <v>189</v>
      </c>
      <c r="U44" s="13" t="s">
        <v>49</v>
      </c>
      <c r="V44" s="13"/>
      <c r="W44" s="17" t="s">
        <v>175</v>
      </c>
      <c r="X44" s="18" t="s">
        <v>52</v>
      </c>
      <c r="Y44" s="13" t="s">
        <v>190</v>
      </c>
      <c r="Z44" s="13" t="s">
        <v>54</v>
      </c>
      <c r="AA44" s="13"/>
      <c r="AB44" s="16">
        <v>6499000</v>
      </c>
    </row>
    <row r="45" spans="1:28" x14ac:dyDescent="0.25">
      <c r="A45" s="13">
        <v>40</v>
      </c>
      <c r="B45" s="13" t="s">
        <v>191</v>
      </c>
      <c r="C45" s="13" t="s">
        <v>192</v>
      </c>
      <c r="D45" s="17" t="s">
        <v>193</v>
      </c>
      <c r="E45" s="17" t="s">
        <v>194</v>
      </c>
      <c r="F45" s="17" t="s">
        <v>144</v>
      </c>
      <c r="G45" s="13"/>
      <c r="H45" s="13"/>
      <c r="I45" s="17" t="s">
        <v>195</v>
      </c>
      <c r="J45" s="17" t="s">
        <v>538</v>
      </c>
      <c r="K45" s="17" t="s">
        <v>196</v>
      </c>
      <c r="L45" s="13" t="s">
        <v>103</v>
      </c>
      <c r="M45" s="17" t="s">
        <v>104</v>
      </c>
      <c r="N45" s="13" t="s">
        <v>45</v>
      </c>
      <c r="O45" s="13"/>
      <c r="P45" s="13">
        <v>12</v>
      </c>
      <c r="Q45" s="13">
        <v>256</v>
      </c>
      <c r="R45" s="13" t="s">
        <v>46</v>
      </c>
      <c r="S45" s="13" t="s">
        <v>61</v>
      </c>
      <c r="T45" s="17" t="s">
        <v>197</v>
      </c>
      <c r="U45" s="13" t="s">
        <v>49</v>
      </c>
      <c r="V45" s="13"/>
      <c r="W45" s="17" t="s">
        <v>127</v>
      </c>
      <c r="X45" s="17" t="s">
        <v>148</v>
      </c>
      <c r="Y45" s="13" t="s">
        <v>198</v>
      </c>
      <c r="Z45" s="13" t="s">
        <v>54</v>
      </c>
      <c r="AA45" s="13"/>
      <c r="AB45" s="16">
        <v>11999000</v>
      </c>
    </row>
    <row r="46" spans="1:28" x14ac:dyDescent="0.25">
      <c r="A46" s="13">
        <v>41</v>
      </c>
      <c r="B46" s="13" t="s">
        <v>191</v>
      </c>
      <c r="C46" s="13" t="s">
        <v>199</v>
      </c>
      <c r="D46" s="17" t="s">
        <v>200</v>
      </c>
      <c r="E46" s="17" t="s">
        <v>201</v>
      </c>
      <c r="F46" s="13" t="s">
        <v>202</v>
      </c>
      <c r="G46" s="13"/>
      <c r="H46" s="13"/>
      <c r="I46" s="17" t="s">
        <v>58</v>
      </c>
      <c r="J46" s="17" t="s">
        <v>539</v>
      </c>
      <c r="K46" s="17" t="s">
        <v>203</v>
      </c>
      <c r="L46" s="13" t="s">
        <v>43</v>
      </c>
      <c r="M46" s="17" t="s">
        <v>204</v>
      </c>
      <c r="N46" s="13" t="s">
        <v>45</v>
      </c>
      <c r="O46" s="13"/>
      <c r="P46" s="13">
        <v>12</v>
      </c>
      <c r="Q46" s="13">
        <v>256</v>
      </c>
      <c r="R46" s="13" t="s">
        <v>46</v>
      </c>
      <c r="S46" s="13" t="s">
        <v>61</v>
      </c>
      <c r="T46" s="18" t="s">
        <v>205</v>
      </c>
      <c r="U46" s="13" t="s">
        <v>206</v>
      </c>
      <c r="V46" s="13"/>
      <c r="W46" s="17" t="s">
        <v>63</v>
      </c>
      <c r="X46" s="17" t="s">
        <v>52</v>
      </c>
      <c r="Y46" s="17" t="s">
        <v>114</v>
      </c>
      <c r="Z46" s="13" t="s">
        <v>54</v>
      </c>
      <c r="AA46" s="13"/>
      <c r="AB46" s="16">
        <v>6499000</v>
      </c>
    </row>
    <row r="47" spans="1:28" x14ac:dyDescent="0.25">
      <c r="A47" s="13">
        <v>42</v>
      </c>
      <c r="B47" s="13" t="s">
        <v>207</v>
      </c>
      <c r="C47" s="13" t="s">
        <v>208</v>
      </c>
      <c r="D47" s="17" t="s">
        <v>209</v>
      </c>
      <c r="E47" s="17" t="s">
        <v>210</v>
      </c>
      <c r="F47" s="13" t="s">
        <v>202</v>
      </c>
      <c r="G47" s="13"/>
      <c r="H47" s="13"/>
      <c r="I47" s="13" t="s">
        <v>211</v>
      </c>
      <c r="J47" s="17" t="s">
        <v>540</v>
      </c>
      <c r="K47" s="17" t="s">
        <v>212</v>
      </c>
      <c r="L47" s="13" t="s">
        <v>103</v>
      </c>
      <c r="M47" s="17" t="s">
        <v>213</v>
      </c>
      <c r="N47" s="13" t="s">
        <v>45</v>
      </c>
      <c r="O47" s="13"/>
      <c r="P47" s="13">
        <v>4</v>
      </c>
      <c r="Q47" s="13">
        <v>128</v>
      </c>
      <c r="R47" s="13" t="s">
        <v>183</v>
      </c>
      <c r="S47" s="17" t="s">
        <v>50</v>
      </c>
      <c r="T47" s="17" t="s">
        <v>63</v>
      </c>
      <c r="U47" s="13" t="s">
        <v>214</v>
      </c>
      <c r="V47" s="13"/>
      <c r="W47" s="18" t="s">
        <v>63</v>
      </c>
      <c r="X47" s="17" t="s">
        <v>52</v>
      </c>
      <c r="Y47" s="17" t="s">
        <v>114</v>
      </c>
      <c r="Z47" s="13"/>
      <c r="AA47" s="13"/>
      <c r="AB47" s="16">
        <v>1199000</v>
      </c>
    </row>
    <row r="48" spans="1:28" x14ac:dyDescent="0.25">
      <c r="A48" s="13">
        <v>43</v>
      </c>
      <c r="B48" s="13" t="s">
        <v>207</v>
      </c>
      <c r="C48" s="13" t="s">
        <v>215</v>
      </c>
      <c r="D48" s="17" t="s">
        <v>216</v>
      </c>
      <c r="E48" s="17" t="s">
        <v>217</v>
      </c>
      <c r="F48" s="17" t="s">
        <v>160</v>
      </c>
      <c r="G48" s="13"/>
      <c r="H48" s="13"/>
      <c r="I48" s="13" t="s">
        <v>211</v>
      </c>
      <c r="J48" s="17" t="s">
        <v>541</v>
      </c>
      <c r="K48" s="17" t="s">
        <v>181</v>
      </c>
      <c r="L48" s="13" t="s">
        <v>43</v>
      </c>
      <c r="M48" s="17" t="s">
        <v>182</v>
      </c>
      <c r="N48" s="13" t="s">
        <v>45</v>
      </c>
      <c r="O48" s="13"/>
      <c r="P48" s="13">
        <v>6</v>
      </c>
      <c r="Q48" s="13">
        <v>128</v>
      </c>
      <c r="R48" s="13" t="s">
        <v>46</v>
      </c>
      <c r="S48" s="13" t="s">
        <v>47</v>
      </c>
      <c r="T48" s="17" t="s">
        <v>63</v>
      </c>
      <c r="U48" s="13" t="s">
        <v>183</v>
      </c>
      <c r="V48" s="13"/>
      <c r="W48" s="17" t="s">
        <v>63</v>
      </c>
      <c r="X48" s="17" t="s">
        <v>52</v>
      </c>
      <c r="Y48" s="17" t="s">
        <v>114</v>
      </c>
      <c r="Z48" s="13" t="s">
        <v>54</v>
      </c>
      <c r="AA48" s="13"/>
      <c r="AB48" s="16">
        <v>1499000</v>
      </c>
    </row>
    <row r="49" spans="1:28" x14ac:dyDescent="0.25">
      <c r="A49" s="13">
        <v>44</v>
      </c>
      <c r="B49" s="13" t="s">
        <v>207</v>
      </c>
      <c r="C49" s="13" t="s">
        <v>215</v>
      </c>
      <c r="D49" s="17" t="s">
        <v>216</v>
      </c>
      <c r="E49" s="17" t="s">
        <v>217</v>
      </c>
      <c r="F49" s="17" t="s">
        <v>160</v>
      </c>
      <c r="G49" s="13"/>
      <c r="H49" s="13"/>
      <c r="I49" s="13" t="s">
        <v>211</v>
      </c>
      <c r="J49" s="17" t="s">
        <v>541</v>
      </c>
      <c r="K49" s="17" t="s">
        <v>181</v>
      </c>
      <c r="L49" s="13" t="s">
        <v>43</v>
      </c>
      <c r="M49" s="17" t="s">
        <v>182</v>
      </c>
      <c r="N49" s="13" t="s">
        <v>45</v>
      </c>
      <c r="O49" s="13"/>
      <c r="P49" s="13">
        <v>8</v>
      </c>
      <c r="Q49" s="13">
        <v>256</v>
      </c>
      <c r="R49" s="13" t="s">
        <v>46</v>
      </c>
      <c r="S49" s="13" t="s">
        <v>47</v>
      </c>
      <c r="T49" s="17" t="s">
        <v>63</v>
      </c>
      <c r="U49" s="13" t="s">
        <v>183</v>
      </c>
      <c r="V49" s="13"/>
      <c r="W49" s="17" t="s">
        <v>63</v>
      </c>
      <c r="X49" s="17" t="s">
        <v>52</v>
      </c>
      <c r="Y49" s="17" t="s">
        <v>114</v>
      </c>
      <c r="Z49" s="13" t="s">
        <v>54</v>
      </c>
      <c r="AA49" s="13"/>
      <c r="AB49" s="16">
        <v>1799000</v>
      </c>
    </row>
    <row r="50" spans="1:28" x14ac:dyDescent="0.25">
      <c r="A50" s="13">
        <v>45</v>
      </c>
      <c r="B50" s="13" t="s">
        <v>207</v>
      </c>
      <c r="C50" s="13" t="s">
        <v>218</v>
      </c>
      <c r="D50" s="17" t="s">
        <v>219</v>
      </c>
      <c r="E50" s="17" t="s">
        <v>220</v>
      </c>
      <c r="F50" s="17" t="s">
        <v>221</v>
      </c>
      <c r="G50" s="13"/>
      <c r="H50" s="13"/>
      <c r="I50" s="13" t="s">
        <v>211</v>
      </c>
      <c r="J50" s="17" t="s">
        <v>542</v>
      </c>
      <c r="K50" s="17" t="s">
        <v>222</v>
      </c>
      <c r="L50" s="13" t="s">
        <v>43</v>
      </c>
      <c r="M50" s="17" t="s">
        <v>223</v>
      </c>
      <c r="N50" s="13" t="s">
        <v>45</v>
      </c>
      <c r="O50" s="13"/>
      <c r="P50" s="13">
        <v>8</v>
      </c>
      <c r="Q50" s="13">
        <v>128</v>
      </c>
      <c r="R50" s="13" t="s">
        <v>46</v>
      </c>
      <c r="S50" s="13" t="s">
        <v>61</v>
      </c>
      <c r="T50" s="17" t="s">
        <v>63</v>
      </c>
      <c r="U50" s="13" t="s">
        <v>183</v>
      </c>
      <c r="V50" s="13"/>
      <c r="W50" s="17" t="s">
        <v>63</v>
      </c>
      <c r="X50" s="17" t="s">
        <v>52</v>
      </c>
      <c r="Y50" s="17" t="s">
        <v>114</v>
      </c>
      <c r="Z50" s="13"/>
      <c r="AA50" s="13"/>
      <c r="AB50" s="16">
        <v>1799000</v>
      </c>
    </row>
    <row r="51" spans="1:28" x14ac:dyDescent="0.25">
      <c r="A51" s="13">
        <v>46</v>
      </c>
      <c r="B51" s="13" t="s">
        <v>207</v>
      </c>
      <c r="C51" s="13" t="s">
        <v>218</v>
      </c>
      <c r="D51" s="17" t="s">
        <v>219</v>
      </c>
      <c r="E51" s="17" t="s">
        <v>220</v>
      </c>
      <c r="F51" s="17" t="s">
        <v>221</v>
      </c>
      <c r="G51" s="13"/>
      <c r="H51" s="13"/>
      <c r="I51" s="13" t="s">
        <v>211</v>
      </c>
      <c r="J51" s="17" t="s">
        <v>542</v>
      </c>
      <c r="K51" s="17" t="s">
        <v>222</v>
      </c>
      <c r="L51" s="13" t="s">
        <v>43</v>
      </c>
      <c r="M51" s="17" t="s">
        <v>223</v>
      </c>
      <c r="N51" s="13" t="s">
        <v>45</v>
      </c>
      <c r="O51" s="13"/>
      <c r="P51" s="13">
        <v>8</v>
      </c>
      <c r="Q51" s="13">
        <v>256</v>
      </c>
      <c r="R51" s="13" t="s">
        <v>46</v>
      </c>
      <c r="S51" s="13" t="s">
        <v>61</v>
      </c>
      <c r="T51" s="17" t="s">
        <v>63</v>
      </c>
      <c r="U51" s="13" t="s">
        <v>183</v>
      </c>
      <c r="V51" s="13"/>
      <c r="W51" s="17" t="s">
        <v>63</v>
      </c>
      <c r="X51" s="17" t="s">
        <v>52</v>
      </c>
      <c r="Y51" s="17" t="s">
        <v>114</v>
      </c>
      <c r="Z51" s="13"/>
      <c r="AA51" s="13"/>
      <c r="AB51" s="16">
        <v>1999000</v>
      </c>
    </row>
    <row r="52" spans="1:28" x14ac:dyDescent="0.25">
      <c r="A52" s="13">
        <v>47</v>
      </c>
      <c r="B52" s="13" t="s">
        <v>207</v>
      </c>
      <c r="C52" s="13" t="s">
        <v>224</v>
      </c>
      <c r="D52" s="17" t="s">
        <v>225</v>
      </c>
      <c r="E52" s="17" t="s">
        <v>84</v>
      </c>
      <c r="F52" s="17" t="s">
        <v>221</v>
      </c>
      <c r="G52" s="13"/>
      <c r="H52" s="13"/>
      <c r="I52" s="13" t="s">
        <v>58</v>
      </c>
      <c r="J52" s="17" t="s">
        <v>539</v>
      </c>
      <c r="K52" s="17" t="s">
        <v>203</v>
      </c>
      <c r="L52" s="13" t="s">
        <v>43</v>
      </c>
      <c r="M52" s="17" t="s">
        <v>226</v>
      </c>
      <c r="N52" s="13" t="s">
        <v>45</v>
      </c>
      <c r="O52" s="13"/>
      <c r="P52" s="13">
        <v>8</v>
      </c>
      <c r="Q52" s="13">
        <v>256</v>
      </c>
      <c r="R52" s="17" t="s">
        <v>111</v>
      </c>
      <c r="S52" s="13" t="s">
        <v>61</v>
      </c>
      <c r="T52" s="17" t="s">
        <v>205</v>
      </c>
      <c r="U52" s="13" t="s">
        <v>227</v>
      </c>
      <c r="V52" s="13"/>
      <c r="W52" s="17" t="s">
        <v>164</v>
      </c>
      <c r="X52" s="17" t="s">
        <v>52</v>
      </c>
      <c r="Y52" s="13" t="s">
        <v>228</v>
      </c>
      <c r="Z52" s="13" t="s">
        <v>54</v>
      </c>
      <c r="AA52" s="13"/>
      <c r="AB52" s="14">
        <v>4399000</v>
      </c>
    </row>
    <row r="53" spans="1:28" ht="15.75" x14ac:dyDescent="0.25">
      <c r="A53" s="13">
        <v>48</v>
      </c>
      <c r="B53" s="13" t="s">
        <v>36</v>
      </c>
      <c r="C53" s="13" t="s">
        <v>229</v>
      </c>
      <c r="D53" s="17" t="s">
        <v>230</v>
      </c>
      <c r="E53" s="17" t="s">
        <v>231</v>
      </c>
      <c r="F53" s="17" t="s">
        <v>232</v>
      </c>
      <c r="G53" s="13"/>
      <c r="H53" s="13"/>
      <c r="I53" s="17" t="s">
        <v>233</v>
      </c>
      <c r="J53" s="17" t="s">
        <v>543</v>
      </c>
      <c r="K53" s="17" t="s">
        <v>42</v>
      </c>
      <c r="L53" s="17" t="s">
        <v>103</v>
      </c>
      <c r="M53" s="17" t="s">
        <v>104</v>
      </c>
      <c r="N53" s="13" t="s">
        <v>45</v>
      </c>
      <c r="O53" s="13"/>
      <c r="P53" s="13">
        <v>16</v>
      </c>
      <c r="Q53" s="13">
        <v>512</v>
      </c>
      <c r="R53" s="17" t="s">
        <v>46</v>
      </c>
      <c r="S53" s="13" t="s">
        <v>61</v>
      </c>
      <c r="T53" s="13" t="s">
        <v>62</v>
      </c>
      <c r="U53" s="19" t="s">
        <v>49</v>
      </c>
      <c r="V53" s="13"/>
      <c r="W53" s="17" t="s">
        <v>63</v>
      </c>
      <c r="X53" s="13" t="s">
        <v>79</v>
      </c>
      <c r="Y53" s="20" t="s">
        <v>234</v>
      </c>
      <c r="Z53" s="13"/>
      <c r="AA53" s="13"/>
      <c r="AB53" s="21">
        <v>14999000</v>
      </c>
    </row>
    <row r="54" spans="1:28" ht="15.75" x14ac:dyDescent="0.25">
      <c r="A54" s="13">
        <v>49</v>
      </c>
      <c r="B54" s="13" t="s">
        <v>36</v>
      </c>
      <c r="C54" s="13" t="s">
        <v>235</v>
      </c>
      <c r="D54" s="17" t="s">
        <v>236</v>
      </c>
      <c r="E54" s="17" t="s">
        <v>231</v>
      </c>
      <c r="F54" s="17" t="s">
        <v>232</v>
      </c>
      <c r="G54" s="13"/>
      <c r="H54" s="13"/>
      <c r="I54" s="17" t="s">
        <v>233</v>
      </c>
      <c r="J54" s="17" t="s">
        <v>543</v>
      </c>
      <c r="K54" s="17" t="s">
        <v>42</v>
      </c>
      <c r="L54" s="17" t="s">
        <v>103</v>
      </c>
      <c r="M54" s="17" t="s">
        <v>104</v>
      </c>
      <c r="N54" s="13" t="s">
        <v>45</v>
      </c>
      <c r="O54" s="13"/>
      <c r="P54" s="13">
        <v>12</v>
      </c>
      <c r="Q54" s="13">
        <v>256</v>
      </c>
      <c r="R54" s="17" t="s">
        <v>46</v>
      </c>
      <c r="S54" s="13" t="s">
        <v>61</v>
      </c>
      <c r="T54" s="13" t="s">
        <v>62</v>
      </c>
      <c r="U54" s="19" t="s">
        <v>49</v>
      </c>
      <c r="V54" s="13"/>
      <c r="W54" s="17" t="s">
        <v>63</v>
      </c>
      <c r="X54" s="13" t="s">
        <v>79</v>
      </c>
      <c r="Y54" s="20" t="s">
        <v>234</v>
      </c>
      <c r="Z54" s="13"/>
      <c r="AA54" s="13"/>
      <c r="AB54" s="14">
        <v>10999000</v>
      </c>
    </row>
    <row r="55" spans="1:28" x14ac:dyDescent="0.25">
      <c r="A55" s="13">
        <v>50</v>
      </c>
      <c r="B55" s="13" t="s">
        <v>237</v>
      </c>
      <c r="C55" s="13" t="s">
        <v>238</v>
      </c>
      <c r="D55" s="13" t="s">
        <v>239</v>
      </c>
      <c r="E55" s="13" t="s">
        <v>240</v>
      </c>
      <c r="F55" s="13" t="s">
        <v>241</v>
      </c>
      <c r="G55" s="13" t="s">
        <v>40</v>
      </c>
      <c r="H55" s="13" t="s">
        <v>40</v>
      </c>
      <c r="I55" s="13" t="s">
        <v>211</v>
      </c>
      <c r="J55" s="17" t="s">
        <v>544</v>
      </c>
      <c r="K55" s="13" t="s">
        <v>42</v>
      </c>
      <c r="L55" s="13" t="s">
        <v>43</v>
      </c>
      <c r="M55" s="13" t="s">
        <v>242</v>
      </c>
      <c r="N55" s="13" t="s">
        <v>45</v>
      </c>
      <c r="O55" s="13" t="s">
        <v>40</v>
      </c>
      <c r="P55" s="13">
        <v>8</v>
      </c>
      <c r="Q55" s="13">
        <v>128</v>
      </c>
      <c r="R55" s="13" t="s">
        <v>188</v>
      </c>
      <c r="S55" s="13" t="s">
        <v>47</v>
      </c>
      <c r="T55" s="13" t="s">
        <v>63</v>
      </c>
      <c r="U55" s="13" t="s">
        <v>243</v>
      </c>
      <c r="V55" s="13"/>
      <c r="W55" s="13" t="s">
        <v>63</v>
      </c>
      <c r="X55" s="13" t="s">
        <v>52</v>
      </c>
      <c r="Y55" s="13" t="s">
        <v>114</v>
      </c>
      <c r="Z55" s="13"/>
      <c r="AA55" s="13"/>
      <c r="AB55" s="14">
        <v>4299000</v>
      </c>
    </row>
    <row r="56" spans="1:28" x14ac:dyDescent="0.25">
      <c r="A56" s="13">
        <v>51</v>
      </c>
      <c r="B56" s="13" t="s">
        <v>237</v>
      </c>
      <c r="C56" s="13" t="s">
        <v>244</v>
      </c>
      <c r="D56" s="13" t="s">
        <v>245</v>
      </c>
      <c r="E56" s="13" t="s">
        <v>246</v>
      </c>
      <c r="F56" s="13" t="s">
        <v>241</v>
      </c>
      <c r="G56" s="13" t="s">
        <v>40</v>
      </c>
      <c r="H56" s="13" t="s">
        <v>40</v>
      </c>
      <c r="I56" s="13" t="s">
        <v>211</v>
      </c>
      <c r="J56" s="17" t="s">
        <v>545</v>
      </c>
      <c r="K56" s="13" t="s">
        <v>247</v>
      </c>
      <c r="L56" s="13" t="s">
        <v>43</v>
      </c>
      <c r="M56" s="13" t="s">
        <v>248</v>
      </c>
      <c r="N56" s="13" t="s">
        <v>45</v>
      </c>
      <c r="O56" s="13" t="s">
        <v>60</v>
      </c>
      <c r="P56" s="13">
        <v>8</v>
      </c>
      <c r="Q56" s="13">
        <v>256</v>
      </c>
      <c r="R56" s="13" t="s">
        <v>188</v>
      </c>
      <c r="S56" s="13" t="s">
        <v>61</v>
      </c>
      <c r="T56" s="13" t="s">
        <v>249</v>
      </c>
      <c r="U56" s="13" t="s">
        <v>243</v>
      </c>
      <c r="V56" s="13"/>
      <c r="W56" s="13" t="s">
        <v>63</v>
      </c>
      <c r="X56" s="13" t="s">
        <v>52</v>
      </c>
      <c r="Y56" s="13" t="s">
        <v>114</v>
      </c>
      <c r="Z56" s="13"/>
      <c r="AA56" s="13"/>
      <c r="AB56" s="14">
        <v>5999000</v>
      </c>
    </row>
    <row r="57" spans="1:28" x14ac:dyDescent="0.25">
      <c r="A57" s="13">
        <v>52</v>
      </c>
      <c r="B57" s="13" t="s">
        <v>237</v>
      </c>
      <c r="C57" s="13" t="s">
        <v>244</v>
      </c>
      <c r="D57" s="13" t="s">
        <v>245</v>
      </c>
      <c r="E57" s="13" t="s">
        <v>246</v>
      </c>
      <c r="F57" s="13" t="s">
        <v>241</v>
      </c>
      <c r="G57" s="13" t="s">
        <v>40</v>
      </c>
      <c r="H57" s="13" t="s">
        <v>40</v>
      </c>
      <c r="I57" s="13" t="s">
        <v>58</v>
      </c>
      <c r="J57" s="17" t="s">
        <v>545</v>
      </c>
      <c r="K57" s="13" t="s">
        <v>247</v>
      </c>
      <c r="L57" s="13" t="s">
        <v>43</v>
      </c>
      <c r="M57" s="13" t="s">
        <v>248</v>
      </c>
      <c r="N57" s="13" t="s">
        <v>45</v>
      </c>
      <c r="O57" s="13" t="s">
        <v>60</v>
      </c>
      <c r="P57" s="13">
        <v>12</v>
      </c>
      <c r="Q57" s="13">
        <v>512</v>
      </c>
      <c r="R57" s="13" t="s">
        <v>188</v>
      </c>
      <c r="S57" s="13" t="s">
        <v>61</v>
      </c>
      <c r="T57" s="13" t="s">
        <v>249</v>
      </c>
      <c r="U57" s="13" t="s">
        <v>243</v>
      </c>
      <c r="V57" s="13"/>
      <c r="W57" s="13" t="s">
        <v>63</v>
      </c>
      <c r="X57" s="13" t="s">
        <v>52</v>
      </c>
      <c r="Y57" s="13" t="s">
        <v>114</v>
      </c>
      <c r="Z57" s="13"/>
      <c r="AA57" s="13"/>
      <c r="AB57" s="14">
        <v>6999000</v>
      </c>
    </row>
    <row r="58" spans="1:28" x14ac:dyDescent="0.25">
      <c r="A58" s="13">
        <v>53</v>
      </c>
      <c r="B58" s="13" t="s">
        <v>237</v>
      </c>
      <c r="C58" s="13" t="s">
        <v>250</v>
      </c>
      <c r="D58" s="13" t="s">
        <v>251</v>
      </c>
      <c r="E58" s="13" t="s">
        <v>252</v>
      </c>
      <c r="F58" s="13" t="s">
        <v>241</v>
      </c>
      <c r="G58" s="13" t="s">
        <v>40</v>
      </c>
      <c r="H58" s="13" t="s">
        <v>60</v>
      </c>
      <c r="I58" s="13" t="s">
        <v>211</v>
      </c>
      <c r="J58" s="17" t="s">
        <v>544</v>
      </c>
      <c r="K58" s="13" t="s">
        <v>42</v>
      </c>
      <c r="L58" s="13" t="s">
        <v>43</v>
      </c>
      <c r="M58" s="13" t="s">
        <v>253</v>
      </c>
      <c r="N58" s="13" t="s">
        <v>45</v>
      </c>
      <c r="O58" s="13" t="s">
        <v>40</v>
      </c>
      <c r="P58" s="13">
        <v>6</v>
      </c>
      <c r="Q58" s="13">
        <v>128</v>
      </c>
      <c r="R58" s="13" t="s">
        <v>254</v>
      </c>
      <c r="S58" s="13" t="s">
        <v>47</v>
      </c>
      <c r="T58" s="13" t="s">
        <v>63</v>
      </c>
      <c r="U58" s="13" t="s">
        <v>183</v>
      </c>
      <c r="V58" s="13"/>
      <c r="W58" s="13" t="s">
        <v>63</v>
      </c>
      <c r="X58" s="13" t="s">
        <v>52</v>
      </c>
      <c r="Y58" s="13" t="s">
        <v>114</v>
      </c>
      <c r="Z58" s="13"/>
      <c r="AA58" s="13"/>
      <c r="AB58" s="14">
        <v>2299000</v>
      </c>
    </row>
    <row r="59" spans="1:28" x14ac:dyDescent="0.25">
      <c r="A59" s="13">
        <v>54</v>
      </c>
      <c r="B59" s="13" t="s">
        <v>237</v>
      </c>
      <c r="C59" s="13" t="s">
        <v>255</v>
      </c>
      <c r="D59" s="13" t="s">
        <v>256</v>
      </c>
      <c r="E59" s="13" t="s">
        <v>257</v>
      </c>
      <c r="F59" s="13" t="s">
        <v>241</v>
      </c>
      <c r="G59" s="13" t="s">
        <v>40</v>
      </c>
      <c r="H59" s="13" t="s">
        <v>60</v>
      </c>
      <c r="I59" s="13" t="s">
        <v>211</v>
      </c>
      <c r="J59" s="17" t="s">
        <v>546</v>
      </c>
      <c r="K59" s="13" t="s">
        <v>42</v>
      </c>
      <c r="L59" s="13" t="s">
        <v>43</v>
      </c>
      <c r="M59" s="13" t="s">
        <v>258</v>
      </c>
      <c r="N59" s="13" t="s">
        <v>45</v>
      </c>
      <c r="O59" s="13" t="s">
        <v>40</v>
      </c>
      <c r="P59" s="13">
        <v>6</v>
      </c>
      <c r="Q59" s="13">
        <v>128</v>
      </c>
      <c r="R59" s="13" t="s">
        <v>46</v>
      </c>
      <c r="S59" s="13" t="s">
        <v>47</v>
      </c>
      <c r="T59" s="13" t="s">
        <v>63</v>
      </c>
      <c r="U59" s="13" t="s">
        <v>183</v>
      </c>
      <c r="V59" s="13"/>
      <c r="W59" s="13" t="s">
        <v>259</v>
      </c>
      <c r="X59" s="13" t="s">
        <v>52</v>
      </c>
      <c r="Y59" s="13" t="s">
        <v>114</v>
      </c>
      <c r="Z59" s="13"/>
      <c r="AA59" s="13"/>
      <c r="AB59" s="14">
        <v>1999000</v>
      </c>
    </row>
    <row r="60" spans="1:28" x14ac:dyDescent="0.25">
      <c r="A60" s="13">
        <v>55</v>
      </c>
      <c r="B60" s="13" t="s">
        <v>237</v>
      </c>
      <c r="C60" s="13" t="s">
        <v>255</v>
      </c>
      <c r="D60" s="13" t="s">
        <v>256</v>
      </c>
      <c r="E60" s="13" t="s">
        <v>257</v>
      </c>
      <c r="F60" s="13" t="s">
        <v>241</v>
      </c>
      <c r="G60" s="13" t="s">
        <v>40</v>
      </c>
      <c r="H60" s="13" t="s">
        <v>60</v>
      </c>
      <c r="I60" s="13" t="s">
        <v>211</v>
      </c>
      <c r="J60" s="17" t="s">
        <v>546</v>
      </c>
      <c r="K60" s="13" t="s">
        <v>42</v>
      </c>
      <c r="L60" s="13" t="s">
        <v>43</v>
      </c>
      <c r="M60" s="13" t="s">
        <v>258</v>
      </c>
      <c r="N60" s="13" t="s">
        <v>45</v>
      </c>
      <c r="O60" s="13" t="s">
        <v>40</v>
      </c>
      <c r="P60" s="13">
        <v>8</v>
      </c>
      <c r="Q60" s="13">
        <v>256</v>
      </c>
      <c r="R60" s="13" t="s">
        <v>46</v>
      </c>
      <c r="S60" s="13" t="s">
        <v>47</v>
      </c>
      <c r="T60" s="13" t="s">
        <v>63</v>
      </c>
      <c r="U60" s="13" t="s">
        <v>183</v>
      </c>
      <c r="V60" s="13"/>
      <c r="W60" s="13" t="s">
        <v>259</v>
      </c>
      <c r="X60" s="13" t="s">
        <v>52</v>
      </c>
      <c r="Y60" s="13" t="s">
        <v>114</v>
      </c>
      <c r="Z60" s="13"/>
      <c r="AA60" s="13"/>
      <c r="AB60" s="14">
        <v>2299000</v>
      </c>
    </row>
    <row r="61" spans="1:28" x14ac:dyDescent="0.25">
      <c r="A61" s="13">
        <v>56</v>
      </c>
      <c r="B61" s="13" t="s">
        <v>237</v>
      </c>
      <c r="C61" s="13" t="s">
        <v>260</v>
      </c>
      <c r="D61" s="13" t="s">
        <v>261</v>
      </c>
      <c r="E61" s="13" t="s">
        <v>262</v>
      </c>
      <c r="F61" s="13" t="s">
        <v>160</v>
      </c>
      <c r="G61" s="13" t="s">
        <v>40</v>
      </c>
      <c r="H61" s="13" t="s">
        <v>40</v>
      </c>
      <c r="I61" s="13" t="s">
        <v>58</v>
      </c>
      <c r="J61" s="17" t="s">
        <v>545</v>
      </c>
      <c r="K61" s="13" t="s">
        <v>263</v>
      </c>
      <c r="L61" s="13" t="s">
        <v>43</v>
      </c>
      <c r="M61" s="13" t="s">
        <v>264</v>
      </c>
      <c r="N61" s="13" t="s">
        <v>45</v>
      </c>
      <c r="O61" s="13" t="s">
        <v>60</v>
      </c>
      <c r="P61" s="13">
        <v>8</v>
      </c>
      <c r="Q61" s="13">
        <v>256</v>
      </c>
      <c r="R61" s="13" t="s">
        <v>265</v>
      </c>
      <c r="S61" s="13" t="s">
        <v>47</v>
      </c>
      <c r="T61" s="13" t="s">
        <v>249</v>
      </c>
      <c r="U61" s="13" t="s">
        <v>227</v>
      </c>
      <c r="V61" s="13"/>
      <c r="W61" s="13" t="s">
        <v>63</v>
      </c>
      <c r="X61" s="13" t="s">
        <v>52</v>
      </c>
      <c r="Y61" s="13" t="s">
        <v>114</v>
      </c>
      <c r="Z61" s="13"/>
      <c r="AA61" s="13"/>
      <c r="AB61" s="14">
        <v>4599000</v>
      </c>
    </row>
    <row r="62" spans="1:28" x14ac:dyDescent="0.25">
      <c r="A62" s="13">
        <v>57</v>
      </c>
      <c r="B62" s="13" t="s">
        <v>237</v>
      </c>
      <c r="C62" s="13" t="s">
        <v>266</v>
      </c>
      <c r="D62" s="13" t="s">
        <v>267</v>
      </c>
      <c r="E62" s="13" t="s">
        <v>262</v>
      </c>
      <c r="F62" s="13" t="s">
        <v>160</v>
      </c>
      <c r="G62" s="13" t="s">
        <v>40</v>
      </c>
      <c r="H62" s="13" t="s">
        <v>40</v>
      </c>
      <c r="I62" s="13" t="s">
        <v>58</v>
      </c>
      <c r="J62" s="17" t="s">
        <v>545</v>
      </c>
      <c r="K62" s="13" t="s">
        <v>263</v>
      </c>
      <c r="L62" s="13" t="s">
        <v>43</v>
      </c>
      <c r="M62" s="13" t="s">
        <v>264</v>
      </c>
      <c r="N62" s="13" t="s">
        <v>45</v>
      </c>
      <c r="O62" s="13" t="s">
        <v>60</v>
      </c>
      <c r="P62" s="13">
        <v>12</v>
      </c>
      <c r="Q62" s="13">
        <v>512</v>
      </c>
      <c r="R62" s="13" t="s">
        <v>111</v>
      </c>
      <c r="S62" s="13" t="s">
        <v>61</v>
      </c>
      <c r="T62" s="13" t="s">
        <v>249</v>
      </c>
      <c r="U62" s="13" t="s">
        <v>49</v>
      </c>
      <c r="V62" s="13"/>
      <c r="W62" s="13" t="s">
        <v>63</v>
      </c>
      <c r="X62" s="13" t="s">
        <v>52</v>
      </c>
      <c r="Y62" s="13" t="s">
        <v>114</v>
      </c>
      <c r="Z62" s="13"/>
      <c r="AA62" s="13"/>
      <c r="AB62" s="14">
        <v>6599000</v>
      </c>
    </row>
    <row r="63" spans="1:28" x14ac:dyDescent="0.25">
      <c r="A63" s="13">
        <v>58</v>
      </c>
      <c r="B63" s="13" t="s">
        <v>237</v>
      </c>
      <c r="C63" s="13" t="s">
        <v>268</v>
      </c>
      <c r="D63" s="13" t="s">
        <v>269</v>
      </c>
      <c r="E63" s="13" t="s">
        <v>270</v>
      </c>
      <c r="F63" s="13" t="s">
        <v>241</v>
      </c>
      <c r="G63" s="13" t="s">
        <v>40</v>
      </c>
      <c r="H63" s="13" t="s">
        <v>60</v>
      </c>
      <c r="I63" s="13" t="s">
        <v>211</v>
      </c>
      <c r="J63" s="17" t="s">
        <v>541</v>
      </c>
      <c r="K63" s="13" t="s">
        <v>271</v>
      </c>
      <c r="L63" s="13" t="s">
        <v>43</v>
      </c>
      <c r="M63" s="13" t="s">
        <v>258</v>
      </c>
      <c r="N63" s="13" t="s">
        <v>45</v>
      </c>
      <c r="O63" s="13" t="s">
        <v>40</v>
      </c>
      <c r="P63" s="13">
        <v>4</v>
      </c>
      <c r="Q63" s="13">
        <v>128</v>
      </c>
      <c r="R63" s="13" t="s">
        <v>46</v>
      </c>
      <c r="S63" s="13" t="s">
        <v>50</v>
      </c>
      <c r="T63" s="13" t="s">
        <v>63</v>
      </c>
      <c r="U63" s="13" t="s">
        <v>214</v>
      </c>
      <c r="V63" s="13"/>
      <c r="W63" s="13" t="s">
        <v>259</v>
      </c>
      <c r="X63" s="13" t="s">
        <v>52</v>
      </c>
      <c r="Y63" s="13" t="s">
        <v>114</v>
      </c>
      <c r="Z63" s="13"/>
      <c r="AA63" s="13"/>
      <c r="AB63" s="14">
        <v>1699000</v>
      </c>
    </row>
    <row r="64" spans="1:28" x14ac:dyDescent="0.25">
      <c r="A64" s="13">
        <v>59</v>
      </c>
      <c r="B64" s="13" t="s">
        <v>237</v>
      </c>
      <c r="C64" s="13" t="s">
        <v>272</v>
      </c>
      <c r="D64" s="13" t="s">
        <v>273</v>
      </c>
      <c r="E64" s="13" t="s">
        <v>274</v>
      </c>
      <c r="F64" s="13" t="s">
        <v>241</v>
      </c>
      <c r="G64" s="13" t="s">
        <v>40</v>
      </c>
      <c r="H64" s="13" t="s">
        <v>60</v>
      </c>
      <c r="I64" s="13" t="s">
        <v>41</v>
      </c>
      <c r="J64" s="17" t="s">
        <v>547</v>
      </c>
      <c r="K64" s="13" t="s">
        <v>42</v>
      </c>
      <c r="L64" s="13" t="s">
        <v>275</v>
      </c>
      <c r="M64" s="17" t="s">
        <v>177</v>
      </c>
      <c r="N64" s="13" t="s">
        <v>45</v>
      </c>
      <c r="O64" s="13" t="s">
        <v>40</v>
      </c>
      <c r="P64" s="13">
        <v>8</v>
      </c>
      <c r="Q64" s="13">
        <v>256</v>
      </c>
      <c r="R64" s="13" t="s">
        <v>188</v>
      </c>
      <c r="S64" s="13" t="s">
        <v>47</v>
      </c>
      <c r="T64" s="17" t="s">
        <v>63</v>
      </c>
      <c r="U64" s="13" t="s">
        <v>227</v>
      </c>
      <c r="V64" s="13"/>
      <c r="W64" s="17" t="s">
        <v>63</v>
      </c>
      <c r="X64" s="13" t="s">
        <v>52</v>
      </c>
      <c r="Y64" s="13" t="s">
        <v>114</v>
      </c>
      <c r="Z64" s="13"/>
      <c r="AA64" s="13"/>
      <c r="AB64" s="14">
        <v>3299000</v>
      </c>
    </row>
    <row r="65" spans="1:28" x14ac:dyDescent="0.25">
      <c r="A65" s="13">
        <v>60</v>
      </c>
      <c r="B65" s="13" t="s">
        <v>237</v>
      </c>
      <c r="C65" s="13" t="s">
        <v>276</v>
      </c>
      <c r="D65" s="13" t="s">
        <v>277</v>
      </c>
      <c r="E65" s="13" t="s">
        <v>240</v>
      </c>
      <c r="F65" s="13" t="s">
        <v>241</v>
      </c>
      <c r="G65" s="13" t="s">
        <v>278</v>
      </c>
      <c r="H65" s="13" t="s">
        <v>60</v>
      </c>
      <c r="I65" s="13" t="s">
        <v>211</v>
      </c>
      <c r="J65" s="17" t="s">
        <v>544</v>
      </c>
      <c r="K65" s="13" t="s">
        <v>42</v>
      </c>
      <c r="L65" s="13" t="s">
        <v>43</v>
      </c>
      <c r="M65" s="13" t="s">
        <v>170</v>
      </c>
      <c r="N65" s="13" t="s">
        <v>45</v>
      </c>
      <c r="O65" s="13" t="s">
        <v>40</v>
      </c>
      <c r="P65" s="13">
        <v>8</v>
      </c>
      <c r="Q65" s="13">
        <v>128</v>
      </c>
      <c r="R65" s="13" t="s">
        <v>46</v>
      </c>
      <c r="S65" s="13" t="s">
        <v>47</v>
      </c>
      <c r="T65" s="17" t="s">
        <v>63</v>
      </c>
      <c r="U65" s="13" t="s">
        <v>183</v>
      </c>
      <c r="V65" s="13"/>
      <c r="W65" s="17" t="s">
        <v>63</v>
      </c>
      <c r="X65" s="13" t="s">
        <v>52</v>
      </c>
      <c r="Y65" s="13" t="s">
        <v>114</v>
      </c>
      <c r="Z65" s="13"/>
      <c r="AA65" s="13"/>
      <c r="AB65" s="14">
        <v>2399000</v>
      </c>
    </row>
    <row r="66" spans="1:28" x14ac:dyDescent="0.25">
      <c r="A66" s="13">
        <v>61</v>
      </c>
      <c r="B66" s="13" t="s">
        <v>237</v>
      </c>
      <c r="C66" s="13" t="s">
        <v>276</v>
      </c>
      <c r="D66" s="13" t="s">
        <v>277</v>
      </c>
      <c r="E66" s="13" t="s">
        <v>240</v>
      </c>
      <c r="F66" s="13" t="s">
        <v>241</v>
      </c>
      <c r="G66" s="13" t="s">
        <v>278</v>
      </c>
      <c r="H66" s="13" t="s">
        <v>60</v>
      </c>
      <c r="I66" s="13" t="s">
        <v>211</v>
      </c>
      <c r="J66" s="17" t="s">
        <v>544</v>
      </c>
      <c r="K66" s="13" t="s">
        <v>42</v>
      </c>
      <c r="L66" s="13" t="s">
        <v>43</v>
      </c>
      <c r="M66" s="13" t="s">
        <v>170</v>
      </c>
      <c r="N66" s="13" t="s">
        <v>45</v>
      </c>
      <c r="O66" s="13" t="s">
        <v>40</v>
      </c>
      <c r="P66" s="13">
        <v>8</v>
      </c>
      <c r="Q66" s="13">
        <v>256</v>
      </c>
      <c r="R66" s="13" t="s">
        <v>46</v>
      </c>
      <c r="S66" s="13" t="s">
        <v>47</v>
      </c>
      <c r="T66" s="17" t="s">
        <v>63</v>
      </c>
      <c r="U66" s="13" t="s">
        <v>183</v>
      </c>
      <c r="V66" s="13"/>
      <c r="W66" s="17" t="s">
        <v>63</v>
      </c>
      <c r="X66" s="13" t="s">
        <v>52</v>
      </c>
      <c r="Y66" s="13" t="s">
        <v>114</v>
      </c>
      <c r="Z66" s="13"/>
      <c r="AA66" s="13"/>
      <c r="AB66" s="14">
        <v>2799000</v>
      </c>
    </row>
    <row r="67" spans="1:28" x14ac:dyDescent="0.25">
      <c r="A67" s="13">
        <v>62</v>
      </c>
      <c r="B67" s="13" t="s">
        <v>237</v>
      </c>
      <c r="C67" s="13" t="s">
        <v>279</v>
      </c>
      <c r="D67" s="13" t="s">
        <v>280</v>
      </c>
      <c r="E67" s="13" t="s">
        <v>117</v>
      </c>
      <c r="F67" s="13" t="s">
        <v>281</v>
      </c>
      <c r="G67" s="13" t="s">
        <v>40</v>
      </c>
      <c r="H67" s="13" t="s">
        <v>40</v>
      </c>
      <c r="I67" s="13" t="s">
        <v>58</v>
      </c>
      <c r="J67" s="17" t="s">
        <v>545</v>
      </c>
      <c r="K67" s="13" t="s">
        <v>263</v>
      </c>
      <c r="L67" s="13" t="s">
        <v>103</v>
      </c>
      <c r="M67" s="13" t="s">
        <v>226</v>
      </c>
      <c r="N67" s="13" t="s">
        <v>45</v>
      </c>
      <c r="O67" s="13" t="s">
        <v>60</v>
      </c>
      <c r="P67" s="13">
        <v>8</v>
      </c>
      <c r="Q67" s="13">
        <v>256</v>
      </c>
      <c r="R67" s="13" t="s">
        <v>46</v>
      </c>
      <c r="S67" s="13" t="s">
        <v>61</v>
      </c>
      <c r="T67" s="13" t="s">
        <v>205</v>
      </c>
      <c r="U67" s="13" t="s">
        <v>49</v>
      </c>
      <c r="V67" s="13"/>
      <c r="W67" s="13" t="s">
        <v>63</v>
      </c>
      <c r="X67" s="13" t="s">
        <v>52</v>
      </c>
      <c r="Y67" s="13" t="s">
        <v>114</v>
      </c>
      <c r="Z67" s="13"/>
      <c r="AA67" s="13"/>
      <c r="AB67" s="14">
        <v>5999000</v>
      </c>
    </row>
    <row r="68" spans="1:28" x14ac:dyDescent="0.25">
      <c r="A68" s="13">
        <v>63</v>
      </c>
      <c r="B68" s="13" t="s">
        <v>237</v>
      </c>
      <c r="C68" s="13" t="s">
        <v>279</v>
      </c>
      <c r="D68" s="13" t="s">
        <v>280</v>
      </c>
      <c r="E68" s="13" t="s">
        <v>117</v>
      </c>
      <c r="F68" s="13" t="s">
        <v>281</v>
      </c>
      <c r="G68" s="13" t="s">
        <v>40</v>
      </c>
      <c r="H68" s="13" t="s">
        <v>40</v>
      </c>
      <c r="I68" s="13" t="s">
        <v>58</v>
      </c>
      <c r="J68" s="17" t="s">
        <v>545</v>
      </c>
      <c r="K68" s="13" t="s">
        <v>263</v>
      </c>
      <c r="L68" s="13" t="s">
        <v>103</v>
      </c>
      <c r="M68" s="13" t="s">
        <v>226</v>
      </c>
      <c r="N68" s="13" t="s">
        <v>45</v>
      </c>
      <c r="O68" s="13" t="s">
        <v>60</v>
      </c>
      <c r="P68" s="13">
        <v>12</v>
      </c>
      <c r="Q68" s="13">
        <v>512</v>
      </c>
      <c r="R68" s="13" t="s">
        <v>46</v>
      </c>
      <c r="S68" s="13" t="s">
        <v>61</v>
      </c>
      <c r="T68" s="13" t="s">
        <v>205</v>
      </c>
      <c r="U68" s="13" t="s">
        <v>49</v>
      </c>
      <c r="V68" s="13"/>
      <c r="W68" s="13" t="s">
        <v>63</v>
      </c>
      <c r="X68" s="13" t="s">
        <v>52</v>
      </c>
      <c r="Y68" s="13" t="s">
        <v>114</v>
      </c>
      <c r="Z68" s="13"/>
      <c r="AA68" s="13"/>
      <c r="AB68" s="14">
        <v>6999000</v>
      </c>
    </row>
    <row r="69" spans="1:28" x14ac:dyDescent="0.25">
      <c r="A69" s="13">
        <v>64</v>
      </c>
      <c r="B69" s="13" t="s">
        <v>237</v>
      </c>
      <c r="C69" s="13" t="s">
        <v>282</v>
      </c>
      <c r="D69" s="13" t="s">
        <v>283</v>
      </c>
      <c r="E69" s="13" t="s">
        <v>270</v>
      </c>
      <c r="F69" s="13" t="s">
        <v>241</v>
      </c>
      <c r="G69" s="13" t="s">
        <v>40</v>
      </c>
      <c r="H69" s="13" t="s">
        <v>60</v>
      </c>
      <c r="I69" s="13" t="s">
        <v>211</v>
      </c>
      <c r="J69" s="17" t="s">
        <v>541</v>
      </c>
      <c r="K69" s="13" t="s">
        <v>271</v>
      </c>
      <c r="L69" s="13" t="s">
        <v>43</v>
      </c>
      <c r="M69" s="13" t="s">
        <v>258</v>
      </c>
      <c r="N69" s="13" t="s">
        <v>45</v>
      </c>
      <c r="O69" s="13" t="s">
        <v>40</v>
      </c>
      <c r="P69" s="13">
        <v>4</v>
      </c>
      <c r="Q69" s="13">
        <v>128</v>
      </c>
      <c r="R69" s="13" t="s">
        <v>165</v>
      </c>
      <c r="S69" s="13" t="s">
        <v>50</v>
      </c>
      <c r="T69" s="13" t="s">
        <v>63</v>
      </c>
      <c r="U69" s="13" t="s">
        <v>214</v>
      </c>
      <c r="V69" s="13"/>
      <c r="W69" s="13" t="s">
        <v>259</v>
      </c>
      <c r="X69" s="13" t="s">
        <v>52</v>
      </c>
      <c r="Y69" s="13" t="s">
        <v>114</v>
      </c>
      <c r="Z69" s="13"/>
      <c r="AA69" s="13"/>
      <c r="AB69" s="14">
        <v>1549000</v>
      </c>
    </row>
    <row r="70" spans="1:28" x14ac:dyDescent="0.25">
      <c r="A70" s="13">
        <v>65</v>
      </c>
      <c r="B70" s="13" t="s">
        <v>237</v>
      </c>
      <c r="C70" s="13" t="s">
        <v>284</v>
      </c>
      <c r="D70" s="13" t="s">
        <v>285</v>
      </c>
      <c r="E70" s="13" t="s">
        <v>240</v>
      </c>
      <c r="F70" s="13" t="s">
        <v>340</v>
      </c>
      <c r="G70" s="13" t="s">
        <v>40</v>
      </c>
      <c r="H70" s="13" t="s">
        <v>40</v>
      </c>
      <c r="I70" s="13" t="s">
        <v>58</v>
      </c>
      <c r="J70" s="17" t="s">
        <v>539</v>
      </c>
      <c r="K70" s="13" t="s">
        <v>42</v>
      </c>
      <c r="L70" s="13" t="s">
        <v>103</v>
      </c>
      <c r="M70" s="13" t="s">
        <v>264</v>
      </c>
      <c r="N70" s="13" t="s">
        <v>45</v>
      </c>
      <c r="O70" s="13" t="s">
        <v>40</v>
      </c>
      <c r="P70" s="13">
        <v>8</v>
      </c>
      <c r="Q70" s="13">
        <v>256</v>
      </c>
      <c r="R70" s="13" t="s">
        <v>46</v>
      </c>
      <c r="S70" s="13" t="s">
        <v>61</v>
      </c>
      <c r="T70" s="13" t="s">
        <v>189</v>
      </c>
      <c r="U70" s="13" t="s">
        <v>227</v>
      </c>
      <c r="V70" s="13"/>
      <c r="W70" s="13" t="s">
        <v>63</v>
      </c>
      <c r="X70" s="13" t="s">
        <v>52</v>
      </c>
      <c r="Y70" s="13" t="s">
        <v>114</v>
      </c>
      <c r="Z70" s="13"/>
      <c r="AA70" s="13"/>
      <c r="AB70" s="14">
        <v>4199000</v>
      </c>
    </row>
    <row r="71" spans="1:28" x14ac:dyDescent="0.25">
      <c r="A71" s="13">
        <v>66</v>
      </c>
      <c r="B71" s="13" t="s">
        <v>237</v>
      </c>
      <c r="C71" s="13" t="s">
        <v>284</v>
      </c>
      <c r="D71" s="13" t="s">
        <v>285</v>
      </c>
      <c r="E71" s="13" t="s">
        <v>240</v>
      </c>
      <c r="F71" s="13" t="s">
        <v>340</v>
      </c>
      <c r="G71" s="13" t="s">
        <v>40</v>
      </c>
      <c r="H71" s="13" t="s">
        <v>40</v>
      </c>
      <c r="I71" s="13" t="s">
        <v>58</v>
      </c>
      <c r="J71" s="17" t="s">
        <v>539</v>
      </c>
      <c r="K71" s="13" t="s">
        <v>42</v>
      </c>
      <c r="L71" s="13" t="s">
        <v>103</v>
      </c>
      <c r="M71" s="13" t="s">
        <v>264</v>
      </c>
      <c r="N71" s="13" t="s">
        <v>45</v>
      </c>
      <c r="O71" s="13" t="s">
        <v>40</v>
      </c>
      <c r="P71" s="13">
        <v>12</v>
      </c>
      <c r="Q71" s="13">
        <v>512</v>
      </c>
      <c r="R71" s="13" t="s">
        <v>46</v>
      </c>
      <c r="S71" s="13" t="s">
        <v>61</v>
      </c>
      <c r="T71" s="13" t="s">
        <v>189</v>
      </c>
      <c r="U71" s="13" t="s">
        <v>227</v>
      </c>
      <c r="V71" s="13"/>
      <c r="W71" s="13" t="s">
        <v>63</v>
      </c>
      <c r="X71" s="13" t="s">
        <v>52</v>
      </c>
      <c r="Y71" s="13" t="s">
        <v>114</v>
      </c>
      <c r="Z71" s="13"/>
      <c r="AA71" s="13"/>
      <c r="AB71" s="14">
        <v>4999000</v>
      </c>
    </row>
    <row r="72" spans="1:28" x14ac:dyDescent="0.25">
      <c r="A72" s="13">
        <v>67</v>
      </c>
      <c r="B72" s="13" t="s">
        <v>286</v>
      </c>
      <c r="C72" s="13" t="s">
        <v>287</v>
      </c>
      <c r="D72" s="17" t="s">
        <v>288</v>
      </c>
      <c r="E72" s="17" t="s">
        <v>289</v>
      </c>
      <c r="F72" s="17" t="s">
        <v>144</v>
      </c>
      <c r="G72" s="13"/>
      <c r="H72" s="13"/>
      <c r="I72" s="17" t="s">
        <v>58</v>
      </c>
      <c r="J72" s="17" t="s">
        <v>545</v>
      </c>
      <c r="K72" s="17" t="s">
        <v>290</v>
      </c>
      <c r="L72" s="17" t="s">
        <v>43</v>
      </c>
      <c r="M72" s="17" t="s">
        <v>291</v>
      </c>
      <c r="N72" s="13" t="s">
        <v>45</v>
      </c>
      <c r="O72" s="13"/>
      <c r="P72" s="13">
        <v>12</v>
      </c>
      <c r="Q72" s="13">
        <v>256</v>
      </c>
      <c r="R72" s="13" t="s">
        <v>46</v>
      </c>
      <c r="S72" s="13" t="s">
        <v>61</v>
      </c>
      <c r="T72" s="17" t="s">
        <v>292</v>
      </c>
      <c r="U72" s="13" t="s">
        <v>49</v>
      </c>
      <c r="V72" s="13"/>
      <c r="W72" s="17" t="s">
        <v>175</v>
      </c>
      <c r="X72" s="17" t="s">
        <v>52</v>
      </c>
      <c r="Y72" s="17" t="s">
        <v>293</v>
      </c>
      <c r="Z72" s="13"/>
      <c r="AA72" s="13"/>
      <c r="AB72" s="14">
        <v>14499000</v>
      </c>
    </row>
    <row r="73" spans="1:28" x14ac:dyDescent="0.25">
      <c r="A73" s="13">
        <v>68</v>
      </c>
      <c r="B73" s="13" t="s">
        <v>286</v>
      </c>
      <c r="C73" s="13" t="s">
        <v>294</v>
      </c>
      <c r="D73" s="17" t="s">
        <v>295</v>
      </c>
      <c r="E73" s="17" t="s">
        <v>296</v>
      </c>
      <c r="F73" s="17" t="s">
        <v>144</v>
      </c>
      <c r="G73" s="13"/>
      <c r="H73" s="13"/>
      <c r="I73" s="17" t="s">
        <v>297</v>
      </c>
      <c r="J73" s="17" t="s">
        <v>548</v>
      </c>
      <c r="K73" s="17" t="s">
        <v>298</v>
      </c>
      <c r="L73" s="17" t="s">
        <v>43</v>
      </c>
      <c r="M73" s="17" t="s">
        <v>44</v>
      </c>
      <c r="N73" s="13" t="s">
        <v>45</v>
      </c>
      <c r="O73" s="13"/>
      <c r="P73" s="13">
        <v>16</v>
      </c>
      <c r="Q73" s="13">
        <v>512</v>
      </c>
      <c r="R73" s="17" t="s">
        <v>76</v>
      </c>
      <c r="S73" s="13" t="s">
        <v>61</v>
      </c>
      <c r="T73" s="17" t="s">
        <v>299</v>
      </c>
      <c r="U73" s="13" t="s">
        <v>206</v>
      </c>
      <c r="V73" s="13"/>
      <c r="W73" s="13" t="s">
        <v>175</v>
      </c>
      <c r="X73" s="17" t="s">
        <v>52</v>
      </c>
      <c r="Y73" s="17" t="s">
        <v>300</v>
      </c>
      <c r="Z73" s="13"/>
      <c r="AA73" s="13"/>
      <c r="AB73" s="14">
        <v>26999000</v>
      </c>
    </row>
    <row r="74" spans="1:28" x14ac:dyDescent="0.25">
      <c r="A74" s="13">
        <v>69</v>
      </c>
      <c r="B74" s="13" t="s">
        <v>286</v>
      </c>
      <c r="C74" s="13" t="s">
        <v>301</v>
      </c>
      <c r="D74" s="17" t="s">
        <v>302</v>
      </c>
      <c r="E74" s="17" t="s">
        <v>303</v>
      </c>
      <c r="F74" s="17" t="s">
        <v>202</v>
      </c>
      <c r="G74" s="13"/>
      <c r="H74" s="13"/>
      <c r="I74" s="17" t="s">
        <v>58</v>
      </c>
      <c r="J74" s="17" t="s">
        <v>545</v>
      </c>
      <c r="K74" s="17" t="s">
        <v>263</v>
      </c>
      <c r="L74" s="13" t="s">
        <v>103</v>
      </c>
      <c r="M74" s="17" t="s">
        <v>304</v>
      </c>
      <c r="N74" s="13" t="s">
        <v>45</v>
      </c>
      <c r="O74" s="13"/>
      <c r="P74" s="13">
        <v>12</v>
      </c>
      <c r="Q74" s="13">
        <v>512</v>
      </c>
      <c r="R74" s="17" t="s">
        <v>46</v>
      </c>
      <c r="S74" s="13" t="s">
        <v>61</v>
      </c>
      <c r="T74" s="17" t="s">
        <v>305</v>
      </c>
      <c r="U74" s="17" t="s">
        <v>49</v>
      </c>
      <c r="V74" s="13"/>
      <c r="W74" s="13" t="s">
        <v>175</v>
      </c>
      <c r="X74" s="17" t="s">
        <v>52</v>
      </c>
      <c r="Y74" s="17" t="s">
        <v>306</v>
      </c>
      <c r="Z74" s="13"/>
      <c r="AA74" s="13"/>
      <c r="AB74" s="14">
        <v>8999000</v>
      </c>
    </row>
    <row r="75" spans="1:28" x14ac:dyDescent="0.25">
      <c r="A75" s="13">
        <v>70</v>
      </c>
      <c r="B75" s="13" t="s">
        <v>286</v>
      </c>
      <c r="C75" s="13" t="s">
        <v>307</v>
      </c>
      <c r="D75" s="17" t="s">
        <v>308</v>
      </c>
      <c r="E75" s="17" t="s">
        <v>257</v>
      </c>
      <c r="F75" s="17" t="s">
        <v>202</v>
      </c>
      <c r="G75" s="13"/>
      <c r="H75" s="13"/>
      <c r="I75" s="17" t="s">
        <v>58</v>
      </c>
      <c r="J75" s="17" t="s">
        <v>545</v>
      </c>
      <c r="K75" s="17" t="s">
        <v>263</v>
      </c>
      <c r="L75" s="13" t="s">
        <v>103</v>
      </c>
      <c r="M75" s="17" t="s">
        <v>264</v>
      </c>
      <c r="N75" s="13" t="s">
        <v>45</v>
      </c>
      <c r="O75" s="13"/>
      <c r="P75" s="13">
        <v>8</v>
      </c>
      <c r="Q75" s="13">
        <v>256</v>
      </c>
      <c r="R75" s="17" t="s">
        <v>46</v>
      </c>
      <c r="S75" s="13" t="s">
        <v>61</v>
      </c>
      <c r="T75" s="17" t="s">
        <v>305</v>
      </c>
      <c r="U75" s="17" t="s">
        <v>49</v>
      </c>
      <c r="V75" s="13"/>
      <c r="W75" s="17" t="s">
        <v>175</v>
      </c>
      <c r="X75" s="17" t="s">
        <v>52</v>
      </c>
      <c r="Y75" s="17" t="s">
        <v>114</v>
      </c>
      <c r="Z75" s="13"/>
      <c r="AA75" s="13"/>
      <c r="AB75" s="14">
        <v>5599000</v>
      </c>
    </row>
    <row r="76" spans="1:28" x14ac:dyDescent="0.25">
      <c r="A76" s="13">
        <v>71</v>
      </c>
      <c r="B76" s="13" t="s">
        <v>286</v>
      </c>
      <c r="C76" s="13" t="s">
        <v>309</v>
      </c>
      <c r="D76" s="17" t="s">
        <v>310</v>
      </c>
      <c r="E76" s="17" t="s">
        <v>311</v>
      </c>
      <c r="F76" s="17" t="s">
        <v>202</v>
      </c>
      <c r="G76" s="13"/>
      <c r="H76" s="13"/>
      <c r="I76" s="17" t="s">
        <v>58</v>
      </c>
      <c r="J76" s="17" t="s">
        <v>545</v>
      </c>
      <c r="K76" s="17" t="s">
        <v>263</v>
      </c>
      <c r="L76" s="13" t="s">
        <v>103</v>
      </c>
      <c r="M76" s="17" t="s">
        <v>264</v>
      </c>
      <c r="N76" s="13" t="s">
        <v>45</v>
      </c>
      <c r="O76" s="13"/>
      <c r="P76" s="13">
        <v>8</v>
      </c>
      <c r="Q76" s="13">
        <v>256</v>
      </c>
      <c r="R76" s="17" t="s">
        <v>254</v>
      </c>
      <c r="S76" s="13" t="s">
        <v>61</v>
      </c>
      <c r="T76" s="17" t="s">
        <v>312</v>
      </c>
      <c r="U76" s="17" t="s">
        <v>49</v>
      </c>
      <c r="V76" s="13"/>
      <c r="W76" s="17" t="s">
        <v>175</v>
      </c>
      <c r="X76" s="17" t="s">
        <v>52</v>
      </c>
      <c r="Y76" s="17" t="s">
        <v>114</v>
      </c>
      <c r="Z76" s="13"/>
      <c r="AA76" s="13"/>
      <c r="AB76" s="14">
        <v>4399000</v>
      </c>
    </row>
    <row r="77" spans="1:28" x14ac:dyDescent="0.25">
      <c r="A77" s="13">
        <v>72</v>
      </c>
      <c r="B77" s="13" t="s">
        <v>286</v>
      </c>
      <c r="C77" s="13" t="s">
        <v>313</v>
      </c>
      <c r="D77" s="17" t="s">
        <v>314</v>
      </c>
      <c r="E77" s="17" t="s">
        <v>315</v>
      </c>
      <c r="F77" s="17" t="s">
        <v>202</v>
      </c>
      <c r="G77" s="13"/>
      <c r="H77" s="13"/>
      <c r="I77" s="17" t="s">
        <v>58</v>
      </c>
      <c r="J77" s="17" t="s">
        <v>545</v>
      </c>
      <c r="K77" s="17" t="s">
        <v>263</v>
      </c>
      <c r="L77" s="17" t="s">
        <v>43</v>
      </c>
      <c r="M77" s="17" t="s">
        <v>264</v>
      </c>
      <c r="N77" s="13" t="s">
        <v>45</v>
      </c>
      <c r="O77" s="13"/>
      <c r="P77" s="13">
        <v>8</v>
      </c>
      <c r="Q77" s="13">
        <v>256</v>
      </c>
      <c r="R77" s="17" t="s">
        <v>254</v>
      </c>
      <c r="S77" s="13" t="s">
        <v>61</v>
      </c>
      <c r="T77" s="17" t="s">
        <v>312</v>
      </c>
      <c r="U77" s="17" t="s">
        <v>49</v>
      </c>
      <c r="V77" s="13"/>
      <c r="W77" s="17" t="s">
        <v>63</v>
      </c>
      <c r="X77" s="17" t="s">
        <v>52</v>
      </c>
      <c r="Y77" s="17" t="s">
        <v>114</v>
      </c>
      <c r="Z77" s="13"/>
      <c r="AA77" s="13"/>
      <c r="AB77" s="14">
        <v>5399000</v>
      </c>
    </row>
    <row r="78" spans="1:28" x14ac:dyDescent="0.25">
      <c r="A78" s="13">
        <v>73</v>
      </c>
      <c r="B78" s="13" t="s">
        <v>286</v>
      </c>
      <c r="C78" s="13" t="s">
        <v>316</v>
      </c>
      <c r="D78" s="17" t="s">
        <v>317</v>
      </c>
      <c r="E78" s="17" t="s">
        <v>217</v>
      </c>
      <c r="F78" s="17" t="s">
        <v>202</v>
      </c>
      <c r="G78" s="13"/>
      <c r="H78" s="13"/>
      <c r="I78" s="17" t="s">
        <v>211</v>
      </c>
      <c r="J78" s="17" t="s">
        <v>544</v>
      </c>
      <c r="K78" s="17" t="s">
        <v>42</v>
      </c>
      <c r="L78" s="17" t="s">
        <v>43</v>
      </c>
      <c r="M78" s="17" t="s">
        <v>242</v>
      </c>
      <c r="N78" s="13" t="s">
        <v>45</v>
      </c>
      <c r="O78" s="13"/>
      <c r="P78" s="13">
        <v>8</v>
      </c>
      <c r="Q78" s="13">
        <v>256</v>
      </c>
      <c r="R78" s="17" t="s">
        <v>254</v>
      </c>
      <c r="S78" s="13" t="s">
        <v>47</v>
      </c>
      <c r="T78" s="17" t="s">
        <v>63</v>
      </c>
      <c r="U78" s="17" t="s">
        <v>49</v>
      </c>
      <c r="V78" s="13"/>
      <c r="W78" s="17" t="s">
        <v>63</v>
      </c>
      <c r="X78" s="17" t="s">
        <v>52</v>
      </c>
      <c r="Y78" s="17" t="s">
        <v>114</v>
      </c>
      <c r="Z78" s="13"/>
      <c r="AA78" s="13"/>
      <c r="AB78" s="14">
        <v>3689000</v>
      </c>
    </row>
    <row r="79" spans="1:28" x14ac:dyDescent="0.25">
      <c r="A79" s="13">
        <v>74</v>
      </c>
      <c r="B79" s="13" t="s">
        <v>286</v>
      </c>
      <c r="C79" s="13" t="s">
        <v>318</v>
      </c>
      <c r="D79" s="17" t="s">
        <v>319</v>
      </c>
      <c r="E79" s="17" t="s">
        <v>217</v>
      </c>
      <c r="F79" s="17" t="s">
        <v>202</v>
      </c>
      <c r="G79" s="13"/>
      <c r="H79" s="13"/>
      <c r="I79" s="17" t="s">
        <v>211</v>
      </c>
      <c r="J79" s="17" t="s">
        <v>544</v>
      </c>
      <c r="K79" s="17" t="s">
        <v>42</v>
      </c>
      <c r="L79" s="17" t="s">
        <v>43</v>
      </c>
      <c r="M79" s="17" t="s">
        <v>320</v>
      </c>
      <c r="N79" s="17" t="s">
        <v>45</v>
      </c>
      <c r="O79" s="13"/>
      <c r="P79" s="13">
        <v>8</v>
      </c>
      <c r="Q79" s="13">
        <v>256</v>
      </c>
      <c r="R79" s="17" t="s">
        <v>46</v>
      </c>
      <c r="S79" s="13" t="s">
        <v>47</v>
      </c>
      <c r="T79" s="17" t="s">
        <v>63</v>
      </c>
      <c r="U79" s="13" t="s">
        <v>183</v>
      </c>
      <c r="V79" s="13"/>
      <c r="W79" s="17" t="s">
        <v>63</v>
      </c>
      <c r="X79" s="17" t="s">
        <v>52</v>
      </c>
      <c r="Y79" s="17" t="s">
        <v>114</v>
      </c>
      <c r="Z79" s="13"/>
      <c r="AA79" s="13"/>
      <c r="AB79" s="14">
        <v>3599000</v>
      </c>
    </row>
    <row r="80" spans="1:28" x14ac:dyDescent="0.25">
      <c r="A80" s="13">
        <v>75</v>
      </c>
      <c r="B80" s="13" t="s">
        <v>321</v>
      </c>
      <c r="C80" s="13" t="s">
        <v>322</v>
      </c>
      <c r="D80" s="17" t="s">
        <v>323</v>
      </c>
      <c r="E80" s="17" t="s">
        <v>231</v>
      </c>
      <c r="F80" s="17" t="s">
        <v>232</v>
      </c>
      <c r="G80" s="13"/>
      <c r="H80" s="13"/>
      <c r="I80" s="17" t="s">
        <v>233</v>
      </c>
      <c r="J80" s="17" t="s">
        <v>549</v>
      </c>
      <c r="K80" s="17" t="s">
        <v>324</v>
      </c>
      <c r="L80" s="17" t="s">
        <v>103</v>
      </c>
      <c r="M80" s="17" t="s">
        <v>325</v>
      </c>
      <c r="N80" s="13" t="s">
        <v>45</v>
      </c>
      <c r="O80" s="13"/>
      <c r="P80" s="13">
        <v>16</v>
      </c>
      <c r="Q80" s="13">
        <v>512</v>
      </c>
      <c r="R80" s="17" t="s">
        <v>326</v>
      </c>
      <c r="S80" s="13" t="s">
        <v>61</v>
      </c>
      <c r="T80" s="17" t="s">
        <v>327</v>
      </c>
      <c r="U80" s="13" t="s">
        <v>49</v>
      </c>
      <c r="V80" s="13"/>
      <c r="W80" s="17" t="s">
        <v>127</v>
      </c>
      <c r="X80" s="17" t="s">
        <v>148</v>
      </c>
      <c r="Y80" s="17" t="s">
        <v>328</v>
      </c>
      <c r="Z80" s="13"/>
      <c r="AA80" s="13"/>
      <c r="AB80" s="14">
        <v>16999000</v>
      </c>
    </row>
    <row r="81" spans="1:28" x14ac:dyDescent="0.25">
      <c r="A81" s="13">
        <v>76</v>
      </c>
      <c r="B81" s="13" t="s">
        <v>321</v>
      </c>
      <c r="C81" s="13" t="s">
        <v>329</v>
      </c>
      <c r="D81" s="18" t="s">
        <v>330</v>
      </c>
      <c r="E81" s="17" t="s">
        <v>331</v>
      </c>
      <c r="F81" s="17" t="s">
        <v>332</v>
      </c>
      <c r="G81" s="13"/>
      <c r="H81" s="13"/>
      <c r="I81" s="17" t="s">
        <v>211</v>
      </c>
      <c r="J81" s="17" t="s">
        <v>550</v>
      </c>
      <c r="K81" s="17" t="s">
        <v>333</v>
      </c>
      <c r="L81" s="17" t="s">
        <v>43</v>
      </c>
      <c r="M81" s="17" t="s">
        <v>320</v>
      </c>
      <c r="N81" s="13" t="s">
        <v>45</v>
      </c>
      <c r="O81" s="13"/>
      <c r="P81" s="13">
        <v>8</v>
      </c>
      <c r="Q81" s="13">
        <v>128</v>
      </c>
      <c r="R81" s="17" t="s">
        <v>46</v>
      </c>
      <c r="S81" s="17" t="s">
        <v>47</v>
      </c>
      <c r="T81" s="13" t="s">
        <v>63</v>
      </c>
      <c r="U81" s="13" t="s">
        <v>183</v>
      </c>
      <c r="V81" s="13"/>
      <c r="W81" s="17" t="s">
        <v>63</v>
      </c>
      <c r="X81" s="17" t="s">
        <v>52</v>
      </c>
      <c r="Y81" s="17" t="s">
        <v>114</v>
      </c>
      <c r="Z81" s="13"/>
      <c r="AA81" s="13"/>
      <c r="AB81" s="14">
        <v>2599000</v>
      </c>
    </row>
    <row r="82" spans="1:28" x14ac:dyDescent="0.25">
      <c r="A82" s="13">
        <v>77</v>
      </c>
      <c r="B82" s="13" t="s">
        <v>321</v>
      </c>
      <c r="C82" s="13" t="s">
        <v>329</v>
      </c>
      <c r="D82" s="18" t="s">
        <v>330</v>
      </c>
      <c r="E82" s="17" t="s">
        <v>331</v>
      </c>
      <c r="F82" s="17" t="s">
        <v>332</v>
      </c>
      <c r="G82" s="13"/>
      <c r="H82" s="13"/>
      <c r="I82" s="17" t="s">
        <v>211</v>
      </c>
      <c r="J82" s="17" t="s">
        <v>550</v>
      </c>
      <c r="K82" s="17" t="s">
        <v>333</v>
      </c>
      <c r="L82" s="17" t="s">
        <v>43</v>
      </c>
      <c r="M82" s="17" t="s">
        <v>320</v>
      </c>
      <c r="N82" s="13" t="s">
        <v>45</v>
      </c>
      <c r="O82" s="13"/>
      <c r="P82" s="13">
        <v>8</v>
      </c>
      <c r="Q82" s="13">
        <v>256</v>
      </c>
      <c r="R82" s="17" t="s">
        <v>46</v>
      </c>
      <c r="S82" s="17" t="s">
        <v>47</v>
      </c>
      <c r="T82" s="13" t="s">
        <v>63</v>
      </c>
      <c r="U82" s="13" t="s">
        <v>183</v>
      </c>
      <c r="V82" s="13"/>
      <c r="W82" s="17" t="s">
        <v>63</v>
      </c>
      <c r="X82" s="17" t="s">
        <v>52</v>
      </c>
      <c r="Y82" s="17" t="s">
        <v>114</v>
      </c>
      <c r="Z82" s="13"/>
      <c r="AA82" s="13"/>
      <c r="AB82" s="14">
        <v>2999000</v>
      </c>
    </row>
    <row r="83" spans="1:28" x14ac:dyDescent="0.25">
      <c r="A83" s="13">
        <v>78</v>
      </c>
      <c r="B83" s="13" t="s">
        <v>321</v>
      </c>
      <c r="C83" s="13" t="s">
        <v>334</v>
      </c>
      <c r="D83" s="17" t="s">
        <v>335</v>
      </c>
      <c r="E83" s="17" t="s">
        <v>217</v>
      </c>
      <c r="F83" s="17" t="s">
        <v>241</v>
      </c>
      <c r="G83" s="13"/>
      <c r="H83" s="13"/>
      <c r="I83" s="17" t="s">
        <v>211</v>
      </c>
      <c r="J83" s="17" t="s">
        <v>551</v>
      </c>
      <c r="K83" s="17" t="s">
        <v>336</v>
      </c>
      <c r="L83" s="17" t="s">
        <v>43</v>
      </c>
      <c r="M83" s="17" t="s">
        <v>163</v>
      </c>
      <c r="N83" s="13" t="s">
        <v>45</v>
      </c>
      <c r="O83" s="13"/>
      <c r="P83" s="13">
        <v>8</v>
      </c>
      <c r="Q83" s="13">
        <v>256</v>
      </c>
      <c r="R83" s="17" t="s">
        <v>46</v>
      </c>
      <c r="S83" s="17" t="s">
        <v>47</v>
      </c>
      <c r="T83" s="13" t="s">
        <v>63</v>
      </c>
      <c r="U83" s="13" t="s">
        <v>183</v>
      </c>
      <c r="V83" s="13"/>
      <c r="W83" s="17" t="s">
        <v>63</v>
      </c>
      <c r="X83" s="17" t="s">
        <v>52</v>
      </c>
      <c r="Y83" s="17" t="s">
        <v>114</v>
      </c>
      <c r="Z83" s="13"/>
      <c r="AA83" s="13"/>
      <c r="AB83" s="14">
        <v>2699000</v>
      </c>
    </row>
    <row r="84" spans="1:28" x14ac:dyDescent="0.25">
      <c r="A84" s="13">
        <v>79</v>
      </c>
      <c r="B84" s="13" t="s">
        <v>321</v>
      </c>
      <c r="C84" s="13" t="s">
        <v>337</v>
      </c>
      <c r="D84" s="17" t="s">
        <v>338</v>
      </c>
      <c r="E84" s="17" t="s">
        <v>339</v>
      </c>
      <c r="F84" s="17" t="s">
        <v>340</v>
      </c>
      <c r="G84" s="13"/>
      <c r="H84" s="13"/>
      <c r="I84" s="13" t="s">
        <v>58</v>
      </c>
      <c r="J84" s="17" t="s">
        <v>539</v>
      </c>
      <c r="K84" s="17" t="s">
        <v>42</v>
      </c>
      <c r="L84" s="17" t="s">
        <v>103</v>
      </c>
      <c r="M84" s="17" t="s">
        <v>341</v>
      </c>
      <c r="N84" s="13" t="s">
        <v>45</v>
      </c>
      <c r="O84" s="13"/>
      <c r="P84" s="13">
        <v>8</v>
      </c>
      <c r="Q84" s="13">
        <v>128</v>
      </c>
      <c r="R84" s="17" t="s">
        <v>46</v>
      </c>
      <c r="S84" s="17" t="s">
        <v>47</v>
      </c>
      <c r="T84" s="13" t="s">
        <v>63</v>
      </c>
      <c r="U84" s="13" t="s">
        <v>183</v>
      </c>
      <c r="V84" s="13"/>
      <c r="W84" s="17" t="s">
        <v>63</v>
      </c>
      <c r="X84" s="17" t="s">
        <v>52</v>
      </c>
      <c r="Y84" s="17" t="s">
        <v>114</v>
      </c>
      <c r="Z84" s="13"/>
      <c r="AA84" s="13"/>
      <c r="AB84" s="14">
        <v>3599999</v>
      </c>
    </row>
    <row r="85" spans="1:28" x14ac:dyDescent="0.25">
      <c r="A85" s="13">
        <v>80</v>
      </c>
      <c r="B85" s="13" t="s">
        <v>321</v>
      </c>
      <c r="C85" s="13" t="s">
        <v>337</v>
      </c>
      <c r="D85" s="17" t="s">
        <v>338</v>
      </c>
      <c r="E85" s="17" t="s">
        <v>339</v>
      </c>
      <c r="F85" s="17" t="s">
        <v>340</v>
      </c>
      <c r="G85" s="13"/>
      <c r="H85" s="13"/>
      <c r="I85" s="13" t="s">
        <v>58</v>
      </c>
      <c r="J85" s="17" t="s">
        <v>539</v>
      </c>
      <c r="K85" s="17" t="s">
        <v>42</v>
      </c>
      <c r="L85" s="17" t="s">
        <v>103</v>
      </c>
      <c r="M85" s="17" t="s">
        <v>341</v>
      </c>
      <c r="N85" s="13" t="s">
        <v>45</v>
      </c>
      <c r="O85" s="13"/>
      <c r="P85" s="13">
        <v>8</v>
      </c>
      <c r="Q85" s="13">
        <v>256</v>
      </c>
      <c r="R85" s="17" t="s">
        <v>46</v>
      </c>
      <c r="S85" s="17" t="s">
        <v>47</v>
      </c>
      <c r="T85" s="13" t="s">
        <v>63</v>
      </c>
      <c r="U85" s="13" t="s">
        <v>183</v>
      </c>
      <c r="V85" s="13"/>
      <c r="W85" s="17" t="s">
        <v>63</v>
      </c>
      <c r="X85" s="17" t="s">
        <v>52</v>
      </c>
      <c r="Y85" s="17" t="s">
        <v>114</v>
      </c>
      <c r="Z85" s="13"/>
      <c r="AA85" s="13"/>
      <c r="AB85" s="14">
        <v>3899999</v>
      </c>
    </row>
    <row r="86" spans="1:28" x14ac:dyDescent="0.25">
      <c r="A86" s="13">
        <v>81</v>
      </c>
      <c r="B86" s="13" t="s">
        <v>321</v>
      </c>
      <c r="C86" s="13" t="s">
        <v>342</v>
      </c>
      <c r="D86" s="17" t="s">
        <v>338</v>
      </c>
      <c r="E86" s="17" t="s">
        <v>117</v>
      </c>
      <c r="F86" s="17" t="s">
        <v>340</v>
      </c>
      <c r="G86" s="13"/>
      <c r="H86" s="13"/>
      <c r="I86" s="13" t="s">
        <v>58</v>
      </c>
      <c r="J86" s="17" t="s">
        <v>539</v>
      </c>
      <c r="K86" s="17" t="s">
        <v>42</v>
      </c>
      <c r="L86" s="17" t="s">
        <v>103</v>
      </c>
      <c r="M86" s="17" t="s">
        <v>343</v>
      </c>
      <c r="N86" s="13" t="s">
        <v>45</v>
      </c>
      <c r="O86" s="13"/>
      <c r="P86" s="13">
        <v>8</v>
      </c>
      <c r="Q86" s="13">
        <v>128</v>
      </c>
      <c r="R86" s="17" t="s">
        <v>46</v>
      </c>
      <c r="S86" s="17" t="s">
        <v>47</v>
      </c>
      <c r="T86" s="13" t="s">
        <v>63</v>
      </c>
      <c r="U86" s="13" t="s">
        <v>183</v>
      </c>
      <c r="V86" s="13"/>
      <c r="W86" s="17" t="s">
        <v>63</v>
      </c>
      <c r="X86" s="17" t="s">
        <v>52</v>
      </c>
      <c r="Y86" s="17" t="s">
        <v>114</v>
      </c>
      <c r="Z86" s="13"/>
      <c r="AA86" s="13"/>
      <c r="AB86" s="14">
        <v>3099000</v>
      </c>
    </row>
    <row r="87" spans="1:28" x14ac:dyDescent="0.25">
      <c r="A87" s="13">
        <v>82</v>
      </c>
      <c r="B87" s="13" t="s">
        <v>321</v>
      </c>
      <c r="C87" s="13" t="s">
        <v>342</v>
      </c>
      <c r="D87" s="17" t="s">
        <v>338</v>
      </c>
      <c r="E87" s="17" t="s">
        <v>117</v>
      </c>
      <c r="F87" s="17" t="s">
        <v>340</v>
      </c>
      <c r="G87" s="13"/>
      <c r="H87" s="13"/>
      <c r="I87" s="13" t="s">
        <v>58</v>
      </c>
      <c r="J87" s="17" t="s">
        <v>539</v>
      </c>
      <c r="K87" s="17" t="s">
        <v>42</v>
      </c>
      <c r="L87" s="17" t="s">
        <v>103</v>
      </c>
      <c r="M87" s="17" t="s">
        <v>343</v>
      </c>
      <c r="N87" s="13" t="s">
        <v>45</v>
      </c>
      <c r="O87" s="13"/>
      <c r="P87" s="13">
        <v>8</v>
      </c>
      <c r="Q87" s="13">
        <v>256</v>
      </c>
      <c r="R87" s="17" t="s">
        <v>46</v>
      </c>
      <c r="S87" s="17" t="s">
        <v>47</v>
      </c>
      <c r="T87" s="13" t="s">
        <v>63</v>
      </c>
      <c r="U87" s="13" t="s">
        <v>183</v>
      </c>
      <c r="V87" s="13"/>
      <c r="W87" s="17" t="s">
        <v>63</v>
      </c>
      <c r="X87" s="17" t="s">
        <v>52</v>
      </c>
      <c r="Y87" s="17" t="s">
        <v>114</v>
      </c>
      <c r="Z87" s="13"/>
      <c r="AA87" s="13"/>
      <c r="AB87" s="14">
        <v>3399000</v>
      </c>
    </row>
    <row r="88" spans="1:28" x14ac:dyDescent="0.25">
      <c r="A88" s="13">
        <v>83</v>
      </c>
      <c r="B88" s="13" t="s">
        <v>321</v>
      </c>
      <c r="C88" s="13" t="s">
        <v>344</v>
      </c>
      <c r="D88" s="17" t="s">
        <v>345</v>
      </c>
      <c r="E88" s="18" t="s">
        <v>240</v>
      </c>
      <c r="F88" s="17" t="s">
        <v>221</v>
      </c>
      <c r="G88" s="13"/>
      <c r="H88" s="13"/>
      <c r="I88" s="13" t="s">
        <v>58</v>
      </c>
      <c r="J88" s="17" t="s">
        <v>539</v>
      </c>
      <c r="K88" s="17" t="s">
        <v>42</v>
      </c>
      <c r="L88" s="17" t="s">
        <v>43</v>
      </c>
      <c r="M88" s="17" t="s">
        <v>242</v>
      </c>
      <c r="N88" s="13" t="s">
        <v>45</v>
      </c>
      <c r="O88" s="13"/>
      <c r="P88" s="13">
        <v>8</v>
      </c>
      <c r="Q88" s="13">
        <v>256</v>
      </c>
      <c r="R88" s="13" t="s">
        <v>254</v>
      </c>
      <c r="S88" s="13" t="s">
        <v>47</v>
      </c>
      <c r="T88" s="13" t="s">
        <v>63</v>
      </c>
      <c r="U88" s="13" t="s">
        <v>46</v>
      </c>
      <c r="V88" s="13"/>
      <c r="W88" s="17" t="s">
        <v>63</v>
      </c>
      <c r="X88" s="17" t="s">
        <v>52</v>
      </c>
      <c r="Y88" s="13" t="s">
        <v>346</v>
      </c>
      <c r="Z88" s="13"/>
      <c r="AA88" s="13"/>
      <c r="AB88" s="14">
        <v>4399000</v>
      </c>
    </row>
    <row r="89" spans="1:28" x14ac:dyDescent="0.25">
      <c r="A89" s="13">
        <v>84</v>
      </c>
      <c r="B89" s="13" t="s">
        <v>321</v>
      </c>
      <c r="C89" s="13" t="s">
        <v>347</v>
      </c>
      <c r="D89" s="17" t="s">
        <v>330</v>
      </c>
      <c r="E89" s="17" t="s">
        <v>270</v>
      </c>
      <c r="F89" s="17" t="s">
        <v>241</v>
      </c>
      <c r="G89" s="13"/>
      <c r="H89" s="13"/>
      <c r="I89" s="13" t="s">
        <v>211</v>
      </c>
      <c r="J89" s="17" t="s">
        <v>550</v>
      </c>
      <c r="K89" s="17" t="s">
        <v>333</v>
      </c>
      <c r="L89" s="17" t="s">
        <v>43</v>
      </c>
      <c r="M89" s="17" t="s">
        <v>348</v>
      </c>
      <c r="N89" s="13" t="s">
        <v>45</v>
      </c>
      <c r="O89" s="13"/>
      <c r="P89" s="13">
        <v>4</v>
      </c>
      <c r="Q89" s="13">
        <v>64</v>
      </c>
      <c r="R89" s="17" t="s">
        <v>46</v>
      </c>
      <c r="S89" s="13" t="s">
        <v>47</v>
      </c>
      <c r="T89" s="13" t="s">
        <v>63</v>
      </c>
      <c r="U89" s="13" t="s">
        <v>183</v>
      </c>
      <c r="V89" s="13"/>
      <c r="W89" s="17" t="s">
        <v>63</v>
      </c>
      <c r="X89" s="17" t="s">
        <v>52</v>
      </c>
      <c r="Y89" s="17" t="s">
        <v>114</v>
      </c>
      <c r="Z89" s="13"/>
      <c r="AA89" s="13"/>
      <c r="AB89" s="14">
        <v>1399000</v>
      </c>
    </row>
    <row r="90" spans="1:28" x14ac:dyDescent="0.25">
      <c r="A90" s="13">
        <v>85</v>
      </c>
      <c r="B90" s="13" t="s">
        <v>321</v>
      </c>
      <c r="C90" s="13" t="s">
        <v>347</v>
      </c>
      <c r="D90" s="17" t="s">
        <v>330</v>
      </c>
      <c r="E90" s="17" t="s">
        <v>270</v>
      </c>
      <c r="F90" s="17" t="s">
        <v>241</v>
      </c>
      <c r="G90" s="13"/>
      <c r="H90" s="13"/>
      <c r="I90" s="13" t="s">
        <v>211</v>
      </c>
      <c r="J90" s="17" t="s">
        <v>550</v>
      </c>
      <c r="K90" s="17" t="s">
        <v>333</v>
      </c>
      <c r="L90" s="17" t="s">
        <v>43</v>
      </c>
      <c r="M90" s="17" t="s">
        <v>348</v>
      </c>
      <c r="N90" s="13" t="s">
        <v>45</v>
      </c>
      <c r="O90" s="13"/>
      <c r="P90" s="13">
        <v>4</v>
      </c>
      <c r="Q90" s="13">
        <v>128</v>
      </c>
      <c r="R90" s="17" t="s">
        <v>46</v>
      </c>
      <c r="S90" s="13" t="s">
        <v>47</v>
      </c>
      <c r="T90" s="13" t="s">
        <v>63</v>
      </c>
      <c r="U90" s="13" t="s">
        <v>183</v>
      </c>
      <c r="V90" s="13"/>
      <c r="W90" s="17" t="s">
        <v>63</v>
      </c>
      <c r="X90" s="17" t="s">
        <v>52</v>
      </c>
      <c r="Y90" s="17" t="s">
        <v>114</v>
      </c>
      <c r="Z90" s="13"/>
      <c r="AA90" s="13"/>
      <c r="AB90" s="14">
        <v>1599000</v>
      </c>
    </row>
    <row r="91" spans="1:28" x14ac:dyDescent="0.25">
      <c r="A91" s="13">
        <v>86</v>
      </c>
      <c r="B91" s="13" t="s">
        <v>321</v>
      </c>
      <c r="C91" s="13" t="s">
        <v>349</v>
      </c>
      <c r="D91" s="17" t="s">
        <v>350</v>
      </c>
      <c r="E91" s="17" t="s">
        <v>270</v>
      </c>
      <c r="F91" s="17" t="s">
        <v>202</v>
      </c>
      <c r="G91" s="13"/>
      <c r="H91" s="13"/>
      <c r="I91" s="13" t="s">
        <v>58</v>
      </c>
      <c r="J91" s="17" t="s">
        <v>543</v>
      </c>
      <c r="K91" s="17" t="s">
        <v>324</v>
      </c>
      <c r="L91" s="17" t="s">
        <v>43</v>
      </c>
      <c r="M91" s="17" t="s">
        <v>351</v>
      </c>
      <c r="N91" s="13" t="s">
        <v>45</v>
      </c>
      <c r="O91" s="13"/>
      <c r="P91" s="13">
        <v>8</v>
      </c>
      <c r="Q91" s="13">
        <v>256</v>
      </c>
      <c r="R91" s="13" t="s">
        <v>46</v>
      </c>
      <c r="S91" s="13" t="s">
        <v>61</v>
      </c>
      <c r="T91" s="17" t="s">
        <v>175</v>
      </c>
      <c r="U91" s="13" t="s">
        <v>46</v>
      </c>
      <c r="V91" s="13"/>
      <c r="W91" s="17" t="s">
        <v>63</v>
      </c>
      <c r="X91" s="17" t="s">
        <v>52</v>
      </c>
      <c r="Y91" s="17" t="s">
        <v>306</v>
      </c>
      <c r="Z91" s="13"/>
      <c r="AA91" s="13"/>
      <c r="AB91" s="14">
        <v>5999000</v>
      </c>
    </row>
    <row r="92" spans="1:28" x14ac:dyDescent="0.25">
      <c r="A92" s="13">
        <v>87</v>
      </c>
      <c r="B92" s="13" t="s">
        <v>321</v>
      </c>
      <c r="C92" s="13" t="s">
        <v>349</v>
      </c>
      <c r="D92" s="17" t="s">
        <v>350</v>
      </c>
      <c r="E92" s="17" t="s">
        <v>270</v>
      </c>
      <c r="F92" s="17" t="s">
        <v>202</v>
      </c>
      <c r="G92" s="13"/>
      <c r="H92" s="13"/>
      <c r="I92" s="13" t="s">
        <v>58</v>
      </c>
      <c r="J92" s="17" t="s">
        <v>543</v>
      </c>
      <c r="K92" s="17" t="s">
        <v>324</v>
      </c>
      <c r="L92" s="17" t="s">
        <v>43</v>
      </c>
      <c r="M92" s="17" t="s">
        <v>351</v>
      </c>
      <c r="N92" s="13" t="s">
        <v>45</v>
      </c>
      <c r="O92" s="13"/>
      <c r="P92" s="13">
        <v>12</v>
      </c>
      <c r="Q92" s="13">
        <v>512</v>
      </c>
      <c r="R92" s="13" t="s">
        <v>46</v>
      </c>
      <c r="S92" s="13" t="s">
        <v>61</v>
      </c>
      <c r="T92" s="17" t="s">
        <v>175</v>
      </c>
      <c r="U92" s="13" t="s">
        <v>46</v>
      </c>
      <c r="V92" s="13"/>
      <c r="W92" s="17" t="s">
        <v>63</v>
      </c>
      <c r="X92" s="17" t="s">
        <v>52</v>
      </c>
      <c r="Y92" s="17" t="s">
        <v>306</v>
      </c>
      <c r="Z92" s="13"/>
      <c r="AA92" s="13"/>
      <c r="AB92" s="14">
        <v>6999000</v>
      </c>
    </row>
    <row r="93" spans="1:28" x14ac:dyDescent="0.25">
      <c r="A93" s="13">
        <v>88</v>
      </c>
      <c r="B93" s="13" t="s">
        <v>321</v>
      </c>
      <c r="C93" s="13" t="s">
        <v>352</v>
      </c>
      <c r="D93" s="17" t="s">
        <v>353</v>
      </c>
      <c r="E93" s="17" t="s">
        <v>240</v>
      </c>
      <c r="F93" s="17" t="s">
        <v>241</v>
      </c>
      <c r="G93" s="13"/>
      <c r="H93" s="13"/>
      <c r="I93" s="13" t="s">
        <v>211</v>
      </c>
      <c r="J93" s="17" t="s">
        <v>551</v>
      </c>
      <c r="K93" s="17" t="s">
        <v>336</v>
      </c>
      <c r="L93" s="17" t="s">
        <v>43</v>
      </c>
      <c r="M93" s="17" t="s">
        <v>348</v>
      </c>
      <c r="N93" s="13" t="s">
        <v>45</v>
      </c>
      <c r="O93" s="13"/>
      <c r="P93" s="13">
        <v>6</v>
      </c>
      <c r="Q93" s="13">
        <v>128</v>
      </c>
      <c r="R93" s="13" t="s">
        <v>46</v>
      </c>
      <c r="S93" s="13" t="s">
        <v>47</v>
      </c>
      <c r="T93" s="13" t="s">
        <v>63</v>
      </c>
      <c r="U93" s="13" t="s">
        <v>46</v>
      </c>
      <c r="V93" s="13"/>
      <c r="W93" s="17" t="s">
        <v>63</v>
      </c>
      <c r="X93" s="17" t="s">
        <v>52</v>
      </c>
      <c r="Y93" s="17" t="s">
        <v>114</v>
      </c>
      <c r="Z93" s="13"/>
      <c r="AA93" s="13"/>
      <c r="AB93" s="14">
        <v>1749000</v>
      </c>
    </row>
    <row r="94" spans="1:28" x14ac:dyDescent="0.25">
      <c r="A94" s="13">
        <v>89</v>
      </c>
      <c r="B94" s="13" t="s">
        <v>321</v>
      </c>
      <c r="C94" s="13" t="s">
        <v>354</v>
      </c>
      <c r="D94" s="17" t="s">
        <v>353</v>
      </c>
      <c r="E94" s="17" t="s">
        <v>240</v>
      </c>
      <c r="F94" s="17" t="s">
        <v>241</v>
      </c>
      <c r="G94" s="13"/>
      <c r="H94" s="13"/>
      <c r="I94" s="13" t="s">
        <v>211</v>
      </c>
      <c r="J94" s="17" t="s">
        <v>551</v>
      </c>
      <c r="K94" s="17" t="s">
        <v>336</v>
      </c>
      <c r="L94" s="17" t="s">
        <v>43</v>
      </c>
      <c r="M94" s="17" t="s">
        <v>320</v>
      </c>
      <c r="N94" s="13" t="s">
        <v>45</v>
      </c>
      <c r="O94" s="13"/>
      <c r="P94" s="13">
        <v>6</v>
      </c>
      <c r="Q94" s="13">
        <v>128</v>
      </c>
      <c r="R94" s="13" t="s">
        <v>46</v>
      </c>
      <c r="S94" s="13" t="s">
        <v>47</v>
      </c>
      <c r="T94" s="13" t="s">
        <v>63</v>
      </c>
      <c r="U94" s="13" t="s">
        <v>46</v>
      </c>
      <c r="V94" s="13"/>
      <c r="W94" s="17" t="s">
        <v>63</v>
      </c>
      <c r="X94" s="17" t="s">
        <v>52</v>
      </c>
      <c r="Y94" s="17" t="s">
        <v>114</v>
      </c>
      <c r="Z94" s="13"/>
      <c r="AA94" s="13"/>
      <c r="AB94" s="14">
        <v>2599000</v>
      </c>
    </row>
    <row r="95" spans="1:28" ht="18" x14ac:dyDescent="0.25">
      <c r="A95" s="13">
        <v>90</v>
      </c>
      <c r="B95" s="13" t="s">
        <v>321</v>
      </c>
      <c r="C95" s="13" t="s">
        <v>355</v>
      </c>
      <c r="D95" s="17" t="s">
        <v>356</v>
      </c>
      <c r="E95" s="17" t="s">
        <v>270</v>
      </c>
      <c r="F95" s="17" t="s">
        <v>160</v>
      </c>
      <c r="G95" s="13"/>
      <c r="H95" s="13"/>
      <c r="I95" s="13" t="s">
        <v>211</v>
      </c>
      <c r="J95" s="17" t="s">
        <v>552</v>
      </c>
      <c r="K95" s="17" t="s">
        <v>181</v>
      </c>
      <c r="L95" s="17" t="s">
        <v>43</v>
      </c>
      <c r="M95" s="17" t="s">
        <v>357</v>
      </c>
      <c r="N95" s="13" t="s">
        <v>45</v>
      </c>
      <c r="O95" s="13"/>
      <c r="P95" s="13">
        <v>4</v>
      </c>
      <c r="Q95" s="13">
        <v>64</v>
      </c>
      <c r="R95" s="17" t="s">
        <v>183</v>
      </c>
      <c r="S95" s="13" t="s">
        <v>50</v>
      </c>
      <c r="T95" s="13" t="s">
        <v>63</v>
      </c>
      <c r="U95" s="13" t="s">
        <v>214</v>
      </c>
      <c r="V95" s="13"/>
      <c r="W95" s="17"/>
      <c r="X95" s="17" t="s">
        <v>358</v>
      </c>
      <c r="Y95" s="17" t="s">
        <v>114</v>
      </c>
      <c r="Z95" s="13"/>
      <c r="AA95" s="13"/>
      <c r="AB95" s="14">
        <v>1199000</v>
      </c>
    </row>
    <row r="96" spans="1:28" ht="18" x14ac:dyDescent="0.25">
      <c r="A96" s="13">
        <v>91</v>
      </c>
      <c r="B96" s="13" t="s">
        <v>359</v>
      </c>
      <c r="C96" s="13" t="s">
        <v>360</v>
      </c>
      <c r="D96" s="17" t="s">
        <v>361</v>
      </c>
      <c r="E96" s="17" t="s">
        <v>303</v>
      </c>
      <c r="F96" s="17" t="s">
        <v>160</v>
      </c>
      <c r="G96" s="13"/>
      <c r="H96" s="13"/>
      <c r="I96" s="13" t="s">
        <v>58</v>
      </c>
      <c r="J96" s="17" t="s">
        <v>553</v>
      </c>
      <c r="K96" s="17" t="s">
        <v>42</v>
      </c>
      <c r="L96" s="13" t="s">
        <v>43</v>
      </c>
      <c r="M96" s="17" t="s">
        <v>362</v>
      </c>
      <c r="N96" s="13" t="s">
        <v>45</v>
      </c>
      <c r="O96" s="13"/>
      <c r="P96" s="13">
        <v>12</v>
      </c>
      <c r="Q96" s="13">
        <v>256</v>
      </c>
      <c r="R96" s="17" t="s">
        <v>254</v>
      </c>
      <c r="S96" s="13" t="s">
        <v>61</v>
      </c>
      <c r="T96" s="17" t="s">
        <v>205</v>
      </c>
      <c r="U96" s="13" t="s">
        <v>227</v>
      </c>
      <c r="V96" s="13"/>
      <c r="W96" s="17" t="s">
        <v>164</v>
      </c>
      <c r="X96" s="17" t="s">
        <v>52</v>
      </c>
      <c r="Y96" s="17" t="s">
        <v>114</v>
      </c>
      <c r="Z96" s="13"/>
      <c r="AA96" s="13"/>
      <c r="AB96" s="14">
        <v>5499000</v>
      </c>
    </row>
    <row r="97" spans="1:28" ht="18" x14ac:dyDescent="0.25">
      <c r="A97" s="13">
        <v>92</v>
      </c>
      <c r="B97" s="13" t="s">
        <v>359</v>
      </c>
      <c r="C97" s="13" t="s">
        <v>360</v>
      </c>
      <c r="D97" s="17" t="s">
        <v>361</v>
      </c>
      <c r="E97" s="17" t="s">
        <v>303</v>
      </c>
      <c r="F97" s="17" t="s">
        <v>160</v>
      </c>
      <c r="G97" s="13"/>
      <c r="H97" s="13"/>
      <c r="I97" s="13" t="s">
        <v>58</v>
      </c>
      <c r="J97" s="17" t="s">
        <v>553</v>
      </c>
      <c r="K97" s="17" t="s">
        <v>42</v>
      </c>
      <c r="L97" s="13" t="s">
        <v>43</v>
      </c>
      <c r="M97" s="17" t="s">
        <v>362</v>
      </c>
      <c r="N97" s="13" t="s">
        <v>45</v>
      </c>
      <c r="O97" s="13"/>
      <c r="P97" s="13">
        <v>8</v>
      </c>
      <c r="Q97" s="13">
        <v>256</v>
      </c>
      <c r="R97" s="17" t="s">
        <v>254</v>
      </c>
      <c r="S97" s="13" t="s">
        <v>61</v>
      </c>
      <c r="T97" s="17" t="s">
        <v>205</v>
      </c>
      <c r="U97" s="13" t="s">
        <v>227</v>
      </c>
      <c r="V97" s="13"/>
      <c r="W97" s="17" t="s">
        <v>164</v>
      </c>
      <c r="X97" s="17" t="s">
        <v>52</v>
      </c>
      <c r="Y97" s="17" t="s">
        <v>114</v>
      </c>
      <c r="Z97" s="13"/>
      <c r="AA97" s="13"/>
      <c r="AB97" s="14">
        <v>4999000</v>
      </c>
    </row>
    <row r="98" spans="1:28" ht="18" x14ac:dyDescent="0.25">
      <c r="A98" s="13">
        <v>93</v>
      </c>
      <c r="B98" s="13" t="s">
        <v>359</v>
      </c>
      <c r="C98" s="13" t="s">
        <v>363</v>
      </c>
      <c r="D98" s="18" t="s">
        <v>364</v>
      </c>
      <c r="E98" s="17" t="s">
        <v>365</v>
      </c>
      <c r="F98" s="17" t="s">
        <v>160</v>
      </c>
      <c r="G98" s="13"/>
      <c r="H98" s="13"/>
      <c r="I98" s="13" t="s">
        <v>58</v>
      </c>
      <c r="J98" s="17" t="s">
        <v>553</v>
      </c>
      <c r="K98" s="17" t="s">
        <v>42</v>
      </c>
      <c r="L98" s="13" t="s">
        <v>275</v>
      </c>
      <c r="M98" s="17" t="s">
        <v>351</v>
      </c>
      <c r="N98" s="13" t="s">
        <v>45</v>
      </c>
      <c r="O98" s="13"/>
      <c r="P98" s="13">
        <v>6</v>
      </c>
      <c r="Q98" s="13">
        <v>128</v>
      </c>
      <c r="R98" s="17" t="s">
        <v>188</v>
      </c>
      <c r="S98" s="13" t="s">
        <v>61</v>
      </c>
      <c r="T98" s="17" t="s">
        <v>205</v>
      </c>
      <c r="U98" s="13" t="s">
        <v>227</v>
      </c>
      <c r="V98" s="13"/>
      <c r="W98" s="17" t="s">
        <v>164</v>
      </c>
      <c r="X98" s="17" t="s">
        <v>52</v>
      </c>
      <c r="Y98" s="17" t="s">
        <v>114</v>
      </c>
      <c r="Z98" s="13"/>
      <c r="AA98" s="13"/>
      <c r="AB98" s="14">
        <v>3499000</v>
      </c>
    </row>
    <row r="99" spans="1:28" ht="18" x14ac:dyDescent="0.25">
      <c r="A99" s="13">
        <v>94</v>
      </c>
      <c r="B99" s="13" t="s">
        <v>359</v>
      </c>
      <c r="C99" s="13" t="s">
        <v>363</v>
      </c>
      <c r="D99" s="18" t="s">
        <v>364</v>
      </c>
      <c r="E99" s="17" t="s">
        <v>365</v>
      </c>
      <c r="F99" s="17" t="s">
        <v>160</v>
      </c>
      <c r="G99" s="13"/>
      <c r="H99" s="13"/>
      <c r="I99" s="13" t="s">
        <v>58</v>
      </c>
      <c r="J99" s="17" t="s">
        <v>553</v>
      </c>
      <c r="K99" s="17" t="s">
        <v>42</v>
      </c>
      <c r="L99" s="13" t="s">
        <v>275</v>
      </c>
      <c r="M99" s="17" t="s">
        <v>351</v>
      </c>
      <c r="N99" s="13" t="s">
        <v>45</v>
      </c>
      <c r="O99" s="13"/>
      <c r="P99" s="13">
        <v>8</v>
      </c>
      <c r="Q99" s="13">
        <v>256</v>
      </c>
      <c r="R99" s="17" t="s">
        <v>188</v>
      </c>
      <c r="S99" s="13" t="s">
        <v>61</v>
      </c>
      <c r="T99" s="17" t="s">
        <v>205</v>
      </c>
      <c r="U99" s="13" t="s">
        <v>227</v>
      </c>
      <c r="V99" s="13"/>
      <c r="W99" s="17" t="s">
        <v>164</v>
      </c>
      <c r="X99" s="17" t="s">
        <v>52</v>
      </c>
      <c r="Y99" s="17" t="s">
        <v>114</v>
      </c>
      <c r="Z99" s="13"/>
      <c r="AA99" s="13"/>
      <c r="AB99" s="14">
        <v>3999000</v>
      </c>
    </row>
    <row r="100" spans="1:28" ht="18" x14ac:dyDescent="0.25">
      <c r="A100" s="13">
        <v>95</v>
      </c>
      <c r="B100" s="13" t="s">
        <v>359</v>
      </c>
      <c r="C100" s="13" t="s">
        <v>366</v>
      </c>
      <c r="D100" s="17" t="s">
        <v>367</v>
      </c>
      <c r="E100" s="17" t="s">
        <v>368</v>
      </c>
      <c r="F100" s="17" t="s">
        <v>160</v>
      </c>
      <c r="G100" s="13"/>
      <c r="H100" s="13"/>
      <c r="I100" s="13" t="s">
        <v>41</v>
      </c>
      <c r="J100" s="17" t="s">
        <v>553</v>
      </c>
      <c r="K100" s="17" t="s">
        <v>42</v>
      </c>
      <c r="L100" s="17" t="s">
        <v>275</v>
      </c>
      <c r="M100" s="17" t="s">
        <v>242</v>
      </c>
      <c r="N100" s="13" t="s">
        <v>45</v>
      </c>
      <c r="O100" s="13"/>
      <c r="P100" s="13">
        <v>6</v>
      </c>
      <c r="Q100" s="13">
        <v>128</v>
      </c>
      <c r="R100" s="17" t="s">
        <v>76</v>
      </c>
      <c r="S100" s="13" t="s">
        <v>61</v>
      </c>
      <c r="T100" s="17" t="s">
        <v>63</v>
      </c>
      <c r="U100" s="17" t="s">
        <v>165</v>
      </c>
      <c r="V100" s="13"/>
      <c r="W100" s="17" t="s">
        <v>63</v>
      </c>
      <c r="X100" s="17" t="s">
        <v>52</v>
      </c>
      <c r="Y100" s="17" t="s">
        <v>114</v>
      </c>
      <c r="Z100" s="13"/>
      <c r="AA100" s="13"/>
      <c r="AB100" s="14">
        <v>2499000</v>
      </c>
    </row>
    <row r="101" spans="1:28" ht="18" x14ac:dyDescent="0.25">
      <c r="A101" s="13">
        <v>96</v>
      </c>
      <c r="B101" s="13" t="s">
        <v>359</v>
      </c>
      <c r="C101" s="13" t="s">
        <v>366</v>
      </c>
      <c r="D101" s="17" t="s">
        <v>367</v>
      </c>
      <c r="E101" s="17" t="s">
        <v>368</v>
      </c>
      <c r="F101" s="17" t="s">
        <v>160</v>
      </c>
      <c r="G101" s="13"/>
      <c r="H101" s="13"/>
      <c r="I101" s="13" t="s">
        <v>41</v>
      </c>
      <c r="J101" s="17" t="s">
        <v>553</v>
      </c>
      <c r="K101" s="17" t="s">
        <v>42</v>
      </c>
      <c r="L101" s="17" t="s">
        <v>275</v>
      </c>
      <c r="M101" s="17" t="s">
        <v>242</v>
      </c>
      <c r="N101" s="13" t="s">
        <v>45</v>
      </c>
      <c r="O101" s="13"/>
      <c r="P101" s="13">
        <v>8</v>
      </c>
      <c r="Q101" s="13">
        <v>256</v>
      </c>
      <c r="R101" s="17" t="s">
        <v>76</v>
      </c>
      <c r="S101" s="13" t="s">
        <v>61</v>
      </c>
      <c r="T101" s="17" t="s">
        <v>63</v>
      </c>
      <c r="U101" s="17" t="s">
        <v>165</v>
      </c>
      <c r="V101" s="13"/>
      <c r="W101" s="17" t="s">
        <v>63</v>
      </c>
      <c r="X101" s="17" t="s">
        <v>52</v>
      </c>
      <c r="Y101" s="17" t="s">
        <v>114</v>
      </c>
      <c r="Z101" s="13"/>
      <c r="AA101" s="13"/>
      <c r="AB101" s="27">
        <v>2999000</v>
      </c>
    </row>
    <row r="102" spans="1:28" x14ac:dyDescent="0.25">
      <c r="A102" s="13">
        <v>97</v>
      </c>
      <c r="B102" s="22" t="s">
        <v>369</v>
      </c>
      <c r="C102" s="22" t="s">
        <v>370</v>
      </c>
      <c r="D102" s="22" t="s">
        <v>371</v>
      </c>
      <c r="E102" s="22" t="s">
        <v>372</v>
      </c>
      <c r="F102" s="22" t="s">
        <v>160</v>
      </c>
      <c r="G102" s="22" t="s">
        <v>40</v>
      </c>
      <c r="H102" s="22" t="s">
        <v>60</v>
      </c>
      <c r="I102" s="22" t="s">
        <v>211</v>
      </c>
      <c r="J102" s="22">
        <v>104</v>
      </c>
      <c r="K102" s="22" t="s">
        <v>373</v>
      </c>
      <c r="L102" s="22" t="s">
        <v>43</v>
      </c>
      <c r="M102" s="22" t="s">
        <v>374</v>
      </c>
      <c r="N102" s="22" t="s">
        <v>45</v>
      </c>
      <c r="O102" s="22" t="s">
        <v>40</v>
      </c>
      <c r="P102" s="22">
        <v>4</v>
      </c>
      <c r="Q102" s="22">
        <v>128</v>
      </c>
      <c r="R102" s="22" t="s">
        <v>165</v>
      </c>
      <c r="S102" s="22" t="s">
        <v>50</v>
      </c>
      <c r="T102" s="17" t="s">
        <v>63</v>
      </c>
      <c r="U102" s="22" t="s">
        <v>183</v>
      </c>
      <c r="V102" s="22"/>
      <c r="W102" s="22" t="s">
        <v>63</v>
      </c>
      <c r="X102" s="17" t="s">
        <v>52</v>
      </c>
      <c r="Y102" s="22" t="s">
        <v>114</v>
      </c>
      <c r="Z102" s="22"/>
      <c r="AA102" s="26"/>
      <c r="AB102" s="28">
        <v>1150000</v>
      </c>
    </row>
    <row r="103" spans="1:28" x14ac:dyDescent="0.25">
      <c r="A103" s="13">
        <v>98</v>
      </c>
      <c r="B103" s="22" t="s">
        <v>369</v>
      </c>
      <c r="C103" s="22" t="s">
        <v>375</v>
      </c>
      <c r="D103" s="23" t="s">
        <v>376</v>
      </c>
      <c r="E103" s="22" t="s">
        <v>240</v>
      </c>
      <c r="F103" s="22" t="s">
        <v>160</v>
      </c>
      <c r="G103" s="22" t="s">
        <v>40</v>
      </c>
      <c r="H103" s="22" t="s">
        <v>40</v>
      </c>
      <c r="I103" s="22" t="s">
        <v>211</v>
      </c>
      <c r="J103" s="22" t="s">
        <v>377</v>
      </c>
      <c r="K103" s="22" t="s">
        <v>373</v>
      </c>
      <c r="L103" s="22" t="s">
        <v>43</v>
      </c>
      <c r="M103" s="22" t="s">
        <v>374</v>
      </c>
      <c r="N103" s="22" t="s">
        <v>45</v>
      </c>
      <c r="O103" s="22" t="s">
        <v>40</v>
      </c>
      <c r="P103" s="22">
        <v>8</v>
      </c>
      <c r="Q103" s="22">
        <v>256</v>
      </c>
      <c r="R103" s="22" t="s">
        <v>46</v>
      </c>
      <c r="S103" s="22" t="s">
        <v>50</v>
      </c>
      <c r="T103" s="17" t="s">
        <v>63</v>
      </c>
      <c r="U103" s="22" t="s">
        <v>378</v>
      </c>
      <c r="V103" s="22"/>
      <c r="W103" s="22" t="s">
        <v>63</v>
      </c>
      <c r="X103" s="17" t="s">
        <v>52</v>
      </c>
      <c r="Y103" s="22" t="s">
        <v>114</v>
      </c>
      <c r="Z103" s="22"/>
      <c r="AA103" s="26"/>
      <c r="AB103" s="28">
        <v>1773000</v>
      </c>
    </row>
    <row r="104" spans="1:28" x14ac:dyDescent="0.25">
      <c r="A104" s="13">
        <v>99</v>
      </c>
      <c r="B104" s="22" t="s">
        <v>369</v>
      </c>
      <c r="C104" s="22" t="s">
        <v>379</v>
      </c>
      <c r="D104" s="22" t="s">
        <v>371</v>
      </c>
      <c r="E104" s="22" t="s">
        <v>372</v>
      </c>
      <c r="F104" s="22" t="s">
        <v>160</v>
      </c>
      <c r="G104" s="22" t="s">
        <v>40</v>
      </c>
      <c r="H104" s="22" t="s">
        <v>60</v>
      </c>
      <c r="I104" s="22" t="s">
        <v>211</v>
      </c>
      <c r="J104" s="22" t="s">
        <v>380</v>
      </c>
      <c r="K104" s="22" t="s">
        <v>333</v>
      </c>
      <c r="L104" s="22" t="s">
        <v>381</v>
      </c>
      <c r="M104" s="22" t="s">
        <v>374</v>
      </c>
      <c r="N104" s="22" t="s">
        <v>45</v>
      </c>
      <c r="O104" s="22" t="s">
        <v>40</v>
      </c>
      <c r="P104" s="22">
        <v>4</v>
      </c>
      <c r="Q104" s="22">
        <v>128</v>
      </c>
      <c r="R104" s="22" t="s">
        <v>165</v>
      </c>
      <c r="S104" s="22" t="s">
        <v>50</v>
      </c>
      <c r="T104" s="17" t="s">
        <v>63</v>
      </c>
      <c r="U104" s="22" t="s">
        <v>183</v>
      </c>
      <c r="V104" s="22"/>
      <c r="W104" s="22" t="s">
        <v>63</v>
      </c>
      <c r="X104" s="17" t="s">
        <v>52</v>
      </c>
      <c r="Y104" s="22" t="s">
        <v>114</v>
      </c>
      <c r="Z104" s="22"/>
      <c r="AA104" s="26"/>
      <c r="AB104" s="28">
        <v>1350000</v>
      </c>
    </row>
    <row r="105" spans="1:28" x14ac:dyDescent="0.25">
      <c r="A105" s="13">
        <v>100</v>
      </c>
      <c r="B105" s="22" t="s">
        <v>369</v>
      </c>
      <c r="C105" s="22" t="s">
        <v>382</v>
      </c>
      <c r="D105" s="22" t="s">
        <v>383</v>
      </c>
      <c r="E105" s="22" t="s">
        <v>84</v>
      </c>
      <c r="F105" s="22" t="s">
        <v>160</v>
      </c>
      <c r="G105" s="22" t="s">
        <v>384</v>
      </c>
      <c r="H105" s="22" t="s">
        <v>384</v>
      </c>
      <c r="I105" s="22" t="s">
        <v>58</v>
      </c>
      <c r="J105" s="22" t="s">
        <v>385</v>
      </c>
      <c r="K105" s="22" t="s">
        <v>386</v>
      </c>
      <c r="L105" s="22" t="s">
        <v>43</v>
      </c>
      <c r="M105" s="22" t="s">
        <v>387</v>
      </c>
      <c r="N105" s="22" t="s">
        <v>45</v>
      </c>
      <c r="O105" s="22" t="s">
        <v>384</v>
      </c>
      <c r="P105" s="22">
        <v>8</v>
      </c>
      <c r="Q105" s="22">
        <v>256</v>
      </c>
      <c r="R105" s="22" t="s">
        <v>188</v>
      </c>
      <c r="S105" s="22" t="s">
        <v>61</v>
      </c>
      <c r="T105" s="22" t="s">
        <v>189</v>
      </c>
      <c r="U105" s="22" t="s">
        <v>388</v>
      </c>
      <c r="V105" s="22"/>
      <c r="W105" s="22" t="s">
        <v>189</v>
      </c>
      <c r="X105" s="22" t="s">
        <v>52</v>
      </c>
      <c r="Y105" s="22" t="s">
        <v>114</v>
      </c>
      <c r="Z105" s="22"/>
      <c r="AA105" s="26"/>
      <c r="AB105" s="28">
        <v>2990000</v>
      </c>
    </row>
    <row r="106" spans="1:28" x14ac:dyDescent="0.25">
      <c r="A106" s="13">
        <v>101</v>
      </c>
      <c r="B106" s="22" t="s">
        <v>369</v>
      </c>
      <c r="C106" s="22" t="s">
        <v>389</v>
      </c>
      <c r="D106" s="22" t="s">
        <v>390</v>
      </c>
      <c r="E106" s="22" t="s">
        <v>391</v>
      </c>
      <c r="F106" s="22" t="s">
        <v>221</v>
      </c>
      <c r="G106" s="22" t="s">
        <v>40</v>
      </c>
      <c r="H106" s="22" t="s">
        <v>60</v>
      </c>
      <c r="I106" s="22" t="s">
        <v>58</v>
      </c>
      <c r="J106" s="22" t="s">
        <v>385</v>
      </c>
      <c r="K106" s="22" t="s">
        <v>42</v>
      </c>
      <c r="L106" s="22" t="s">
        <v>43</v>
      </c>
      <c r="M106" s="22" t="s">
        <v>177</v>
      </c>
      <c r="N106" s="22" t="s">
        <v>45</v>
      </c>
      <c r="O106" s="22" t="s">
        <v>40</v>
      </c>
      <c r="P106" s="22">
        <v>8</v>
      </c>
      <c r="Q106" s="22">
        <v>256</v>
      </c>
      <c r="R106" s="22" t="s">
        <v>188</v>
      </c>
      <c r="S106" s="22" t="s">
        <v>112</v>
      </c>
      <c r="T106" s="22" t="s">
        <v>392</v>
      </c>
      <c r="U106" s="22" t="s">
        <v>388</v>
      </c>
      <c r="V106" s="22"/>
      <c r="W106" s="22" t="s">
        <v>63</v>
      </c>
      <c r="X106" s="17" t="s">
        <v>52</v>
      </c>
      <c r="Y106" s="22" t="s">
        <v>114</v>
      </c>
      <c r="Z106" s="22"/>
      <c r="AA106" s="26"/>
      <c r="AB106" s="28">
        <v>3125000</v>
      </c>
    </row>
    <row r="107" spans="1:28" x14ac:dyDescent="0.25">
      <c r="A107" s="13">
        <v>102</v>
      </c>
      <c r="B107" s="22" t="s">
        <v>369</v>
      </c>
      <c r="C107" s="22" t="s">
        <v>393</v>
      </c>
      <c r="D107" s="22" t="s">
        <v>394</v>
      </c>
      <c r="E107" s="22" t="s">
        <v>395</v>
      </c>
      <c r="F107" s="22" t="s">
        <v>221</v>
      </c>
      <c r="G107" s="22" t="s">
        <v>40</v>
      </c>
      <c r="H107" s="22" t="s">
        <v>60</v>
      </c>
      <c r="I107" s="22" t="s">
        <v>211</v>
      </c>
      <c r="J107" s="22" t="s">
        <v>396</v>
      </c>
      <c r="K107" s="22" t="s">
        <v>222</v>
      </c>
      <c r="L107" s="22" t="s">
        <v>43</v>
      </c>
      <c r="M107" s="22" t="s">
        <v>177</v>
      </c>
      <c r="N107" s="22" t="s">
        <v>45</v>
      </c>
      <c r="O107" s="22" t="s">
        <v>40</v>
      </c>
      <c r="P107" s="22">
        <v>8</v>
      </c>
      <c r="Q107" s="22">
        <v>128</v>
      </c>
      <c r="R107" s="22" t="s">
        <v>254</v>
      </c>
      <c r="S107" s="22" t="s">
        <v>61</v>
      </c>
      <c r="T107" s="22" t="s">
        <v>397</v>
      </c>
      <c r="U107" s="22" t="s">
        <v>243</v>
      </c>
      <c r="V107" s="22"/>
      <c r="W107" s="22" t="s">
        <v>63</v>
      </c>
      <c r="X107" s="17" t="s">
        <v>52</v>
      </c>
      <c r="Y107" s="22" t="s">
        <v>114</v>
      </c>
      <c r="Z107" s="22"/>
      <c r="AA107" s="26"/>
      <c r="AB107" s="28">
        <v>2550000</v>
      </c>
    </row>
    <row r="108" spans="1:28" x14ac:dyDescent="0.25">
      <c r="A108" s="13">
        <v>103</v>
      </c>
      <c r="B108" s="22" t="s">
        <v>369</v>
      </c>
      <c r="C108" s="22" t="s">
        <v>398</v>
      </c>
      <c r="D108" s="22" t="s">
        <v>399</v>
      </c>
      <c r="E108" s="22" t="s">
        <v>339</v>
      </c>
      <c r="F108" s="22" t="s">
        <v>400</v>
      </c>
      <c r="G108" s="22" t="s">
        <v>40</v>
      </c>
      <c r="H108" s="22" t="s">
        <v>60</v>
      </c>
      <c r="I108" s="22" t="s">
        <v>211</v>
      </c>
      <c r="J108" s="22" t="s">
        <v>401</v>
      </c>
      <c r="K108" s="22" t="s">
        <v>333</v>
      </c>
      <c r="L108" s="22" t="s">
        <v>43</v>
      </c>
      <c r="M108" s="22" t="s">
        <v>374</v>
      </c>
      <c r="N108" s="22" t="s">
        <v>45</v>
      </c>
      <c r="O108" s="22" t="s">
        <v>40</v>
      </c>
      <c r="P108" s="22">
        <v>8</v>
      </c>
      <c r="Q108" s="22">
        <v>128</v>
      </c>
      <c r="R108" s="22" t="s">
        <v>165</v>
      </c>
      <c r="S108" s="22" t="s">
        <v>50</v>
      </c>
      <c r="T108" s="22" t="s">
        <v>63</v>
      </c>
      <c r="U108" s="22" t="s">
        <v>378</v>
      </c>
      <c r="V108" s="22"/>
      <c r="W108" s="22" t="s">
        <v>63</v>
      </c>
      <c r="X108" s="17" t="s">
        <v>52</v>
      </c>
      <c r="Y108" s="22" t="s">
        <v>114</v>
      </c>
      <c r="Z108" s="22"/>
      <c r="AA108" s="26"/>
      <c r="AB108" s="28">
        <v>1660000</v>
      </c>
    </row>
  </sheetData>
  <mergeCells count="10">
    <mergeCell ref="R4:T4"/>
    <mergeCell ref="U4:W4"/>
    <mergeCell ref="X4:AA4"/>
    <mergeCell ref="D1:I1"/>
    <mergeCell ref="D2:I2"/>
    <mergeCell ref="B4:C4"/>
    <mergeCell ref="D4:H4"/>
    <mergeCell ref="I4:K4"/>
    <mergeCell ref="L4:N4"/>
    <mergeCell ref="O4:Q4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CE23750-F16D-4AE0-861F-C9DC111AC5FD}">
          <x14:formula1>
            <xm:f>'[Data Smartphone-1nim.xlsx]VALIDATE'!#REF!</xm:f>
          </x14:formula1>
          <xm:sqref>V102:V108 S102:S108 I102:I108 Z102:AA108 P102:Q108</xm:sqref>
        </x14:dataValidation>
        <x14:dataValidation type="list" allowBlank="1" showInputMessage="1" showErrorMessage="1" xr:uid="{8E5064B1-1F28-43B3-930D-C1123A4C33D5}">
          <x14:formula1>
            <xm:f>'D:\SKRIPSI\project\sirese\[Data Smartphone-1.xlsx]VALIDATE'!#REF!</xm:f>
          </x14:formula1>
          <xm:sqref>P6:P101 H30:H41 G30:G36 G6:H29 O6:O41 AA6:AA101 V6:V101 B1:B3 B5 S1:S80 S88:S101 I1 I3:I33 I47:I52 I55:I71 I84:I101 P1:Q5 Z1:Z101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BCB2-560B-4968-8D23-AE9457C6D62C}">
  <dimension ref="A4:AD151"/>
  <sheetViews>
    <sheetView topLeftCell="Q67" zoomScale="85" zoomScaleNormal="85" workbookViewId="0">
      <selection activeCell="W89" sqref="W89"/>
    </sheetView>
  </sheetViews>
  <sheetFormatPr defaultRowHeight="15" x14ac:dyDescent="0.25"/>
  <cols>
    <col min="1" max="1" width="6.140625" style="8" bestFit="1" customWidth="1"/>
    <col min="2" max="2" width="10" style="8" bestFit="1" customWidth="1"/>
    <col min="3" max="3" width="28.7109375" style="8" bestFit="1" customWidth="1"/>
    <col min="4" max="6" width="14.42578125" style="8" bestFit="1" customWidth="1"/>
    <col min="7" max="7" width="9.85546875" style="8" bestFit="1" customWidth="1"/>
    <col min="8" max="9" width="21" style="8" bestFit="1" customWidth="1"/>
    <col min="10" max="10" width="21.28515625" style="8" bestFit="1" customWidth="1"/>
    <col min="11" max="11" width="7.140625" style="8" bestFit="1" customWidth="1"/>
    <col min="12" max="13" width="14.42578125" style="8" bestFit="1" customWidth="1"/>
    <col min="14" max="14" width="10.85546875" style="8" bestFit="1" customWidth="1"/>
    <col min="15" max="15" width="29.5703125" style="8" bestFit="1" customWidth="1"/>
    <col min="16" max="16" width="10" style="8" bestFit="1" customWidth="1"/>
    <col min="17" max="17" width="7.85546875" style="8" bestFit="1" customWidth="1"/>
    <col min="18" max="18" width="8" style="8" bestFit="1" customWidth="1"/>
    <col min="19" max="19" width="10.28515625" style="8" bestFit="1" customWidth="1"/>
    <col min="20" max="20" width="8.85546875" style="8" bestFit="1" customWidth="1"/>
    <col min="21" max="21" width="17.28515625" style="8" bestFit="1" customWidth="1"/>
    <col min="22" max="22" width="22.85546875" style="8" bestFit="1" customWidth="1"/>
    <col min="23" max="23" width="26.85546875" style="8" bestFit="1" customWidth="1"/>
    <col min="24" max="24" width="12.7109375" style="8" bestFit="1" customWidth="1"/>
    <col min="25" max="25" width="11.28515625" style="8" bestFit="1" customWidth="1"/>
    <col min="26" max="26" width="17.28515625" style="8" bestFit="1" customWidth="1"/>
    <col min="27" max="27" width="22.85546875" style="8" bestFit="1" customWidth="1"/>
    <col min="28" max="28" width="19.140625" style="8" bestFit="1" customWidth="1"/>
    <col min="29" max="29" width="10.85546875" style="8" bestFit="1" customWidth="1"/>
    <col min="30" max="30" width="16.5703125" style="8" bestFit="1" customWidth="1"/>
    <col min="31" max="16384" width="9.140625" style="8"/>
  </cols>
  <sheetData>
    <row r="4" spans="1:30" x14ac:dyDescent="0.25">
      <c r="A4" s="8" t="s">
        <v>10</v>
      </c>
      <c r="B4" s="8" t="s">
        <v>11</v>
      </c>
      <c r="C4" s="8" t="s">
        <v>1</v>
      </c>
      <c r="D4" s="8" t="s">
        <v>406</v>
      </c>
      <c r="E4" s="8" t="s">
        <v>407</v>
      </c>
      <c r="F4" s="8" t="s">
        <v>408</v>
      </c>
      <c r="G4" s="8" t="s">
        <v>13</v>
      </c>
      <c r="H4" s="8" t="s">
        <v>409</v>
      </c>
      <c r="I4" s="8" t="s">
        <v>410</v>
      </c>
      <c r="J4" s="8" t="s">
        <v>17</v>
      </c>
      <c r="K4" s="8" t="s">
        <v>18</v>
      </c>
      <c r="L4" s="8" t="s">
        <v>411</v>
      </c>
      <c r="M4" s="8" t="s">
        <v>412</v>
      </c>
      <c r="N4" s="8" t="s">
        <v>20</v>
      </c>
      <c r="O4" s="8" t="s">
        <v>21</v>
      </c>
      <c r="P4" s="8" t="s">
        <v>22</v>
      </c>
      <c r="Q4" s="8" t="s">
        <v>24</v>
      </c>
      <c r="R4" s="8" t="s">
        <v>25</v>
      </c>
      <c r="S4" s="8" t="s">
        <v>26</v>
      </c>
      <c r="T4" s="8" t="s">
        <v>27</v>
      </c>
      <c r="U4" s="8" t="s">
        <v>413</v>
      </c>
      <c r="V4" s="8" t="s">
        <v>414</v>
      </c>
      <c r="W4" s="8" t="s">
        <v>415</v>
      </c>
      <c r="X4" s="8" t="s">
        <v>416</v>
      </c>
      <c r="Y4" s="8" t="s">
        <v>29</v>
      </c>
      <c r="Z4" s="8" t="s">
        <v>417</v>
      </c>
      <c r="AA4" s="8" t="s">
        <v>418</v>
      </c>
      <c r="AB4" s="8" t="s">
        <v>32</v>
      </c>
      <c r="AC4" s="8" t="s">
        <v>33</v>
      </c>
      <c r="AD4" s="29" t="s">
        <v>9</v>
      </c>
    </row>
    <row r="5" spans="1:30" x14ac:dyDescent="0.25">
      <c r="A5" s="8">
        <v>1</v>
      </c>
      <c r="B5" s="8" t="s">
        <v>36</v>
      </c>
      <c r="C5" s="8" t="s">
        <v>37</v>
      </c>
      <c r="D5" s="8">
        <v>146.5</v>
      </c>
      <c r="E5" s="8">
        <v>68.099999999999994</v>
      </c>
      <c r="F5" s="8">
        <v>9.4</v>
      </c>
      <c r="G5" s="8">
        <v>172</v>
      </c>
      <c r="H5" s="8" t="s">
        <v>424</v>
      </c>
      <c r="I5" s="8" t="s">
        <v>419</v>
      </c>
      <c r="J5" s="8" t="s">
        <v>440</v>
      </c>
      <c r="K5" s="8">
        <v>84.6</v>
      </c>
      <c r="L5" s="8">
        <v>1080</v>
      </c>
      <c r="M5" s="8">
        <v>2400</v>
      </c>
      <c r="N5" s="8" t="s">
        <v>441</v>
      </c>
      <c r="O5" s="8" t="s">
        <v>442</v>
      </c>
      <c r="P5" s="8" t="s">
        <v>443</v>
      </c>
      <c r="Q5" s="8">
        <v>8</v>
      </c>
      <c r="R5" s="8">
        <v>128</v>
      </c>
      <c r="S5" s="8">
        <v>50</v>
      </c>
      <c r="T5" s="8" t="s">
        <v>444</v>
      </c>
      <c r="U5" s="8" t="s">
        <v>445</v>
      </c>
      <c r="V5" s="8" t="s">
        <v>446</v>
      </c>
      <c r="Y5" s="8">
        <v>32</v>
      </c>
      <c r="Z5" s="8" t="s">
        <v>63</v>
      </c>
      <c r="AB5" s="8" t="s">
        <v>447</v>
      </c>
      <c r="AC5" s="8">
        <v>4300</v>
      </c>
      <c r="AD5" s="30">
        <v>8999000</v>
      </c>
    </row>
    <row r="6" spans="1:30" x14ac:dyDescent="0.25">
      <c r="A6" s="8">
        <v>2</v>
      </c>
      <c r="B6" s="8" t="s">
        <v>36</v>
      </c>
      <c r="C6" s="8" t="s">
        <v>37</v>
      </c>
      <c r="D6" s="8">
        <v>146.5</v>
      </c>
      <c r="E6" s="8">
        <v>68.099999999999994</v>
      </c>
      <c r="F6" s="8">
        <v>9.4</v>
      </c>
      <c r="G6" s="8">
        <v>172</v>
      </c>
      <c r="H6" s="8" t="s">
        <v>424</v>
      </c>
      <c r="I6" s="8" t="s">
        <v>419</v>
      </c>
      <c r="J6" s="8" t="s">
        <v>440</v>
      </c>
      <c r="K6" s="8">
        <v>84.6</v>
      </c>
      <c r="L6" s="8">
        <v>1080</v>
      </c>
      <c r="M6" s="8">
        <v>2400</v>
      </c>
      <c r="N6" s="8" t="s">
        <v>441</v>
      </c>
      <c r="O6" s="8" t="s">
        <v>442</v>
      </c>
      <c r="P6" s="8" t="s">
        <v>443</v>
      </c>
      <c r="Q6" s="8">
        <v>16</v>
      </c>
      <c r="R6" s="8">
        <v>512</v>
      </c>
      <c r="S6" s="8">
        <v>50</v>
      </c>
      <c r="T6" s="8" t="s">
        <v>444</v>
      </c>
      <c r="U6" s="8" t="s">
        <v>445</v>
      </c>
      <c r="V6" s="8" t="s">
        <v>446</v>
      </c>
      <c r="Y6" s="8">
        <v>32</v>
      </c>
      <c r="Z6" s="8" t="s">
        <v>63</v>
      </c>
      <c r="AB6" s="8" t="s">
        <v>447</v>
      </c>
      <c r="AC6" s="8">
        <v>4300</v>
      </c>
      <c r="AD6" s="30">
        <v>11999000</v>
      </c>
    </row>
    <row r="7" spans="1:30" x14ac:dyDescent="0.25">
      <c r="A7" s="8">
        <v>3</v>
      </c>
      <c r="B7" s="8" t="s">
        <v>36</v>
      </c>
      <c r="C7" s="8" t="s">
        <v>55</v>
      </c>
      <c r="D7" s="8">
        <v>173</v>
      </c>
      <c r="E7" s="8">
        <v>77</v>
      </c>
      <c r="F7" s="8">
        <v>10.3</v>
      </c>
      <c r="G7" s="8">
        <v>239</v>
      </c>
      <c r="H7" s="8" t="s">
        <v>424</v>
      </c>
      <c r="I7" s="8" t="s">
        <v>426</v>
      </c>
      <c r="J7" s="8" t="s">
        <v>448</v>
      </c>
      <c r="K7" s="8">
        <v>109.5</v>
      </c>
      <c r="L7" s="8">
        <v>1080</v>
      </c>
      <c r="M7" s="8">
        <v>2448</v>
      </c>
      <c r="N7" s="8" t="s">
        <v>441</v>
      </c>
      <c r="O7" s="8" t="s">
        <v>442</v>
      </c>
      <c r="P7" s="8" t="s">
        <v>443</v>
      </c>
      <c r="Q7" s="8">
        <v>16</v>
      </c>
      <c r="R7" s="8">
        <v>512</v>
      </c>
      <c r="S7" s="8">
        <v>50</v>
      </c>
      <c r="T7" s="8" t="s">
        <v>449</v>
      </c>
      <c r="U7" s="8" t="s">
        <v>445</v>
      </c>
      <c r="V7" s="8" t="s">
        <v>446</v>
      </c>
      <c r="W7" s="8" t="s">
        <v>420</v>
      </c>
      <c r="Y7" s="8">
        <v>32</v>
      </c>
      <c r="Z7" s="8" t="s">
        <v>63</v>
      </c>
      <c r="AB7" s="8" t="s">
        <v>450</v>
      </c>
      <c r="AC7" s="8">
        <v>6000</v>
      </c>
      <c r="AD7" s="30">
        <v>23499000</v>
      </c>
    </row>
    <row r="8" spans="1:30" x14ac:dyDescent="0.25">
      <c r="A8" s="8">
        <v>4</v>
      </c>
      <c r="B8" s="8" t="s">
        <v>36</v>
      </c>
      <c r="C8" s="8" t="s">
        <v>66</v>
      </c>
      <c r="D8" s="8">
        <v>173</v>
      </c>
      <c r="E8" s="8">
        <v>77</v>
      </c>
      <c r="F8" s="8">
        <v>10.3</v>
      </c>
      <c r="G8" s="8">
        <v>239</v>
      </c>
      <c r="H8" s="8" t="s">
        <v>424</v>
      </c>
      <c r="I8" s="8" t="s">
        <v>426</v>
      </c>
      <c r="J8" s="8" t="s">
        <v>448</v>
      </c>
      <c r="K8" s="8">
        <v>109.5</v>
      </c>
      <c r="L8" s="8">
        <v>1080</v>
      </c>
      <c r="M8" s="8">
        <v>2448</v>
      </c>
      <c r="N8" s="8" t="s">
        <v>441</v>
      </c>
      <c r="O8" s="8" t="s">
        <v>442</v>
      </c>
      <c r="P8" s="8" t="s">
        <v>443</v>
      </c>
      <c r="Q8" s="8">
        <v>12</v>
      </c>
      <c r="R8" s="8">
        <v>256</v>
      </c>
      <c r="S8" s="8">
        <v>50</v>
      </c>
      <c r="T8" s="8" t="s">
        <v>449</v>
      </c>
      <c r="U8" s="8" t="s">
        <v>445</v>
      </c>
      <c r="V8" s="8" t="s">
        <v>446</v>
      </c>
      <c r="W8" s="8" t="s">
        <v>420</v>
      </c>
      <c r="Y8" s="8">
        <v>32</v>
      </c>
      <c r="Z8" s="8" t="s">
        <v>63</v>
      </c>
      <c r="AB8" s="8" t="s">
        <v>450</v>
      </c>
      <c r="AC8" s="8">
        <v>6000</v>
      </c>
      <c r="AD8" s="30">
        <v>13499000</v>
      </c>
    </row>
    <row r="9" spans="1:30" x14ac:dyDescent="0.25">
      <c r="A9" s="8">
        <v>5</v>
      </c>
      <c r="B9" s="8" t="s">
        <v>36</v>
      </c>
      <c r="C9" s="8" t="s">
        <v>66</v>
      </c>
      <c r="D9" s="8">
        <v>173</v>
      </c>
      <c r="E9" s="8">
        <v>77</v>
      </c>
      <c r="F9" s="8">
        <v>10.3</v>
      </c>
      <c r="G9" s="8">
        <v>239</v>
      </c>
      <c r="H9" s="8" t="s">
        <v>424</v>
      </c>
      <c r="I9" s="8" t="s">
        <v>426</v>
      </c>
      <c r="J9" s="8" t="s">
        <v>448</v>
      </c>
      <c r="K9" s="8">
        <v>109.5</v>
      </c>
      <c r="L9" s="8">
        <v>1080</v>
      </c>
      <c r="M9" s="8">
        <v>2448</v>
      </c>
      <c r="N9" s="8" t="s">
        <v>441</v>
      </c>
      <c r="O9" s="8" t="s">
        <v>442</v>
      </c>
      <c r="P9" s="8" t="s">
        <v>443</v>
      </c>
      <c r="Q9" s="8">
        <v>16</v>
      </c>
      <c r="R9" s="8">
        <v>512</v>
      </c>
      <c r="S9" s="8">
        <v>50</v>
      </c>
      <c r="T9" s="8" t="s">
        <v>449</v>
      </c>
      <c r="U9" s="8" t="s">
        <v>445</v>
      </c>
      <c r="V9" s="8" t="s">
        <v>446</v>
      </c>
      <c r="W9" s="8" t="s">
        <v>420</v>
      </c>
      <c r="Y9" s="8">
        <v>32</v>
      </c>
      <c r="Z9" s="8" t="s">
        <v>63</v>
      </c>
      <c r="AB9" s="8" t="s">
        <v>450</v>
      </c>
      <c r="AC9" s="8">
        <v>6000</v>
      </c>
      <c r="AD9" s="30">
        <v>26990000</v>
      </c>
    </row>
    <row r="10" spans="1:30" x14ac:dyDescent="0.25">
      <c r="A10" s="8">
        <v>6</v>
      </c>
      <c r="B10" s="8" t="s">
        <v>67</v>
      </c>
      <c r="C10" s="8" t="s">
        <v>68</v>
      </c>
      <c r="D10" s="8">
        <v>159.9</v>
      </c>
      <c r="E10" s="8">
        <v>76.7</v>
      </c>
      <c r="F10" s="8">
        <v>8.3000000000000007</v>
      </c>
      <c r="G10" s="8">
        <v>221</v>
      </c>
      <c r="H10" s="8" t="s">
        <v>421</v>
      </c>
      <c r="I10" s="8" t="s">
        <v>426</v>
      </c>
      <c r="J10" s="8" t="s">
        <v>451</v>
      </c>
      <c r="K10" s="8">
        <v>110.2</v>
      </c>
      <c r="L10" s="8">
        <v>1290</v>
      </c>
      <c r="M10" s="8">
        <v>2796</v>
      </c>
      <c r="N10" s="8" t="s">
        <v>452</v>
      </c>
      <c r="O10" s="8" t="s">
        <v>453</v>
      </c>
      <c r="P10" s="8" t="s">
        <v>454</v>
      </c>
      <c r="Q10" s="8">
        <v>8</v>
      </c>
      <c r="R10" s="8">
        <v>256</v>
      </c>
      <c r="S10" s="8">
        <v>48</v>
      </c>
      <c r="T10" s="8" t="s">
        <v>449</v>
      </c>
      <c r="U10" s="8" t="s">
        <v>455</v>
      </c>
      <c r="V10" s="8" t="s">
        <v>420</v>
      </c>
      <c r="Y10" s="8">
        <v>12</v>
      </c>
      <c r="Z10" s="8" t="s">
        <v>455</v>
      </c>
      <c r="AA10" s="8" t="s">
        <v>420</v>
      </c>
      <c r="AB10" s="8" t="s">
        <v>456</v>
      </c>
      <c r="AC10" s="8">
        <v>4441</v>
      </c>
      <c r="AD10" s="30">
        <v>22999000</v>
      </c>
    </row>
    <row r="11" spans="1:30" x14ac:dyDescent="0.25">
      <c r="A11" s="8">
        <v>7</v>
      </c>
      <c r="B11" s="8" t="s">
        <v>67</v>
      </c>
      <c r="C11" s="8" t="s">
        <v>68</v>
      </c>
      <c r="D11" s="8">
        <v>159.9</v>
      </c>
      <c r="E11" s="8">
        <v>76.7</v>
      </c>
      <c r="F11" s="8">
        <v>8.3000000000000007</v>
      </c>
      <c r="G11" s="8">
        <v>221</v>
      </c>
      <c r="H11" s="8" t="s">
        <v>421</v>
      </c>
      <c r="I11" s="8" t="s">
        <v>426</v>
      </c>
      <c r="J11" s="8" t="s">
        <v>451</v>
      </c>
      <c r="K11" s="8">
        <v>110.2</v>
      </c>
      <c r="L11" s="8">
        <v>1290</v>
      </c>
      <c r="M11" s="8">
        <v>2796</v>
      </c>
      <c r="N11" s="8" t="s">
        <v>452</v>
      </c>
      <c r="O11" s="8" t="s">
        <v>453</v>
      </c>
      <c r="P11" s="8" t="s">
        <v>454</v>
      </c>
      <c r="Q11" s="8">
        <v>8</v>
      </c>
      <c r="R11" s="8">
        <v>512</v>
      </c>
      <c r="S11" s="8">
        <v>48</v>
      </c>
      <c r="T11" s="8" t="s">
        <v>449</v>
      </c>
      <c r="U11" s="8" t="s">
        <v>455</v>
      </c>
      <c r="V11" s="8" t="s">
        <v>420</v>
      </c>
      <c r="Y11" s="8">
        <v>12</v>
      </c>
      <c r="Z11" s="8" t="s">
        <v>455</v>
      </c>
      <c r="AA11" s="8" t="s">
        <v>420</v>
      </c>
      <c r="AB11" s="8" t="s">
        <v>456</v>
      </c>
      <c r="AC11" s="8">
        <v>4441</v>
      </c>
      <c r="AD11" s="30">
        <v>27999000</v>
      </c>
    </row>
    <row r="12" spans="1:30" x14ac:dyDescent="0.25">
      <c r="A12" s="8">
        <v>8</v>
      </c>
      <c r="B12" s="8" t="s">
        <v>67</v>
      </c>
      <c r="C12" s="8" t="s">
        <v>68</v>
      </c>
      <c r="D12" s="8">
        <v>159.9</v>
      </c>
      <c r="E12" s="8">
        <v>76.7</v>
      </c>
      <c r="F12" s="8">
        <v>8.3000000000000007</v>
      </c>
      <c r="G12" s="8">
        <v>221</v>
      </c>
      <c r="H12" s="8" t="s">
        <v>421</v>
      </c>
      <c r="I12" s="8" t="s">
        <v>426</v>
      </c>
      <c r="J12" s="8" t="s">
        <v>451</v>
      </c>
      <c r="K12" s="8">
        <v>110.2</v>
      </c>
      <c r="L12" s="8">
        <v>1290</v>
      </c>
      <c r="M12" s="8">
        <v>2796</v>
      </c>
      <c r="N12" s="8" t="s">
        <v>452</v>
      </c>
      <c r="O12" s="8" t="s">
        <v>453</v>
      </c>
      <c r="P12" s="8" t="s">
        <v>454</v>
      </c>
      <c r="Q12" s="8">
        <v>8</v>
      </c>
      <c r="R12" s="8">
        <v>1000</v>
      </c>
      <c r="S12" s="8">
        <v>48</v>
      </c>
      <c r="T12" s="8" t="s">
        <v>449</v>
      </c>
      <c r="U12" s="8" t="s">
        <v>455</v>
      </c>
      <c r="V12" s="8" t="s">
        <v>420</v>
      </c>
      <c r="Y12" s="8">
        <v>12</v>
      </c>
      <c r="Z12" s="8" t="s">
        <v>455</v>
      </c>
      <c r="AA12" s="8" t="s">
        <v>420</v>
      </c>
      <c r="AB12" s="8" t="s">
        <v>456</v>
      </c>
      <c r="AC12" s="8">
        <v>4441</v>
      </c>
      <c r="AD12" s="30">
        <v>31999000</v>
      </c>
    </row>
    <row r="13" spans="1:30" x14ac:dyDescent="0.25">
      <c r="A13" s="8">
        <v>9</v>
      </c>
      <c r="B13" s="8" t="s">
        <v>67</v>
      </c>
      <c r="C13" s="8" t="s">
        <v>82</v>
      </c>
      <c r="D13" s="8">
        <v>146.6</v>
      </c>
      <c r="E13" s="8">
        <v>70.599999999999994</v>
      </c>
      <c r="F13" s="8">
        <v>8.3000000000000007</v>
      </c>
      <c r="G13" s="8">
        <v>187</v>
      </c>
      <c r="H13" s="8" t="s">
        <v>421</v>
      </c>
      <c r="I13" s="8" t="s">
        <v>426</v>
      </c>
      <c r="J13" s="8" t="s">
        <v>451</v>
      </c>
      <c r="K13" s="8">
        <v>91.3</v>
      </c>
      <c r="L13" s="8">
        <v>1179</v>
      </c>
      <c r="M13" s="8">
        <v>2556</v>
      </c>
      <c r="N13" s="8" t="s">
        <v>452</v>
      </c>
      <c r="O13" s="8" t="s">
        <v>453</v>
      </c>
      <c r="P13" s="8" t="s">
        <v>454</v>
      </c>
      <c r="Q13" s="8">
        <v>8</v>
      </c>
      <c r="R13" s="8">
        <v>128</v>
      </c>
      <c r="S13" s="8">
        <v>48</v>
      </c>
      <c r="T13" s="8" t="s">
        <v>449</v>
      </c>
      <c r="U13" s="8" t="s">
        <v>455</v>
      </c>
      <c r="V13" s="8" t="s">
        <v>420</v>
      </c>
      <c r="Y13" s="8">
        <v>12</v>
      </c>
      <c r="Z13" s="8" t="s">
        <v>455</v>
      </c>
      <c r="AA13" s="8" t="s">
        <v>420</v>
      </c>
      <c r="AB13" s="8" t="s">
        <v>456</v>
      </c>
      <c r="AC13" s="8">
        <v>3274</v>
      </c>
      <c r="AD13" s="30">
        <v>18999000</v>
      </c>
    </row>
    <row r="14" spans="1:30" x14ac:dyDescent="0.25">
      <c r="A14" s="8">
        <v>10</v>
      </c>
      <c r="B14" s="8" t="s">
        <v>67</v>
      </c>
      <c r="C14" s="8" t="s">
        <v>82</v>
      </c>
      <c r="D14" s="8">
        <v>146.6</v>
      </c>
      <c r="E14" s="8">
        <v>70.599999999999994</v>
      </c>
      <c r="F14" s="8">
        <v>8.3000000000000007</v>
      </c>
      <c r="G14" s="8">
        <v>187</v>
      </c>
      <c r="H14" s="8" t="s">
        <v>421</v>
      </c>
      <c r="I14" s="8" t="s">
        <v>426</v>
      </c>
      <c r="J14" s="8" t="s">
        <v>451</v>
      </c>
      <c r="K14" s="8">
        <v>91.3</v>
      </c>
      <c r="L14" s="8">
        <v>1179</v>
      </c>
      <c r="M14" s="8">
        <v>2556</v>
      </c>
      <c r="N14" s="8" t="s">
        <v>452</v>
      </c>
      <c r="O14" s="8" t="s">
        <v>453</v>
      </c>
      <c r="P14" s="8" t="s">
        <v>454</v>
      </c>
      <c r="Q14" s="8">
        <v>8</v>
      </c>
      <c r="R14" s="8">
        <v>256</v>
      </c>
      <c r="S14" s="8">
        <v>48</v>
      </c>
      <c r="T14" s="8" t="s">
        <v>449</v>
      </c>
      <c r="U14" s="8" t="s">
        <v>455</v>
      </c>
      <c r="V14" s="8" t="s">
        <v>420</v>
      </c>
      <c r="Y14" s="8">
        <v>12</v>
      </c>
      <c r="Z14" s="8" t="s">
        <v>455</v>
      </c>
      <c r="AA14" s="8" t="s">
        <v>420</v>
      </c>
      <c r="AB14" s="8" t="s">
        <v>456</v>
      </c>
      <c r="AC14" s="8">
        <v>3274</v>
      </c>
      <c r="AD14" s="30">
        <v>21999000</v>
      </c>
    </row>
    <row r="15" spans="1:30" x14ac:dyDescent="0.25">
      <c r="A15" s="8">
        <v>11</v>
      </c>
      <c r="B15" s="8" t="s">
        <v>67</v>
      </c>
      <c r="C15" s="8" t="s">
        <v>82</v>
      </c>
      <c r="D15" s="8">
        <v>146.6</v>
      </c>
      <c r="E15" s="8">
        <v>70.599999999999994</v>
      </c>
      <c r="F15" s="8">
        <v>8.3000000000000007</v>
      </c>
      <c r="G15" s="8">
        <v>187</v>
      </c>
      <c r="H15" s="8" t="s">
        <v>421</v>
      </c>
      <c r="I15" s="8" t="s">
        <v>426</v>
      </c>
      <c r="J15" s="8" t="s">
        <v>451</v>
      </c>
      <c r="K15" s="8">
        <v>91.3</v>
      </c>
      <c r="L15" s="8">
        <v>1179</v>
      </c>
      <c r="M15" s="8">
        <v>2556</v>
      </c>
      <c r="N15" s="8" t="s">
        <v>452</v>
      </c>
      <c r="O15" s="8" t="s">
        <v>453</v>
      </c>
      <c r="P15" s="8" t="s">
        <v>454</v>
      </c>
      <c r="Q15" s="8">
        <v>8</v>
      </c>
      <c r="R15" s="8">
        <v>512</v>
      </c>
      <c r="S15" s="8">
        <v>48</v>
      </c>
      <c r="T15" s="8" t="s">
        <v>449</v>
      </c>
      <c r="U15" s="8" t="s">
        <v>455</v>
      </c>
      <c r="V15" s="8" t="s">
        <v>420</v>
      </c>
      <c r="Y15" s="8">
        <v>12</v>
      </c>
      <c r="Z15" s="8" t="s">
        <v>455</v>
      </c>
      <c r="AA15" s="8" t="s">
        <v>420</v>
      </c>
      <c r="AB15" s="8" t="s">
        <v>456</v>
      </c>
      <c r="AC15" s="8">
        <v>3274</v>
      </c>
      <c r="AD15" s="30">
        <v>25999000</v>
      </c>
    </row>
    <row r="16" spans="1:30" x14ac:dyDescent="0.25">
      <c r="A16" s="8">
        <v>12</v>
      </c>
      <c r="B16" s="8" t="s">
        <v>67</v>
      </c>
      <c r="C16" s="8" t="s">
        <v>82</v>
      </c>
      <c r="D16" s="8">
        <v>146.6</v>
      </c>
      <c r="E16" s="8">
        <v>70.599999999999994</v>
      </c>
      <c r="F16" s="8">
        <v>8.3000000000000007</v>
      </c>
      <c r="G16" s="8">
        <v>187</v>
      </c>
      <c r="H16" s="8" t="s">
        <v>421</v>
      </c>
      <c r="I16" s="8" t="s">
        <v>426</v>
      </c>
      <c r="J16" s="8" t="s">
        <v>451</v>
      </c>
      <c r="K16" s="8">
        <v>91.3</v>
      </c>
      <c r="L16" s="8">
        <v>1179</v>
      </c>
      <c r="M16" s="8">
        <v>2556</v>
      </c>
      <c r="N16" s="8" t="s">
        <v>452</v>
      </c>
      <c r="O16" s="8" t="s">
        <v>453</v>
      </c>
      <c r="P16" s="8" t="s">
        <v>454</v>
      </c>
      <c r="Q16" s="8">
        <v>8</v>
      </c>
      <c r="R16" s="8">
        <v>1000</v>
      </c>
      <c r="S16" s="8">
        <v>48</v>
      </c>
      <c r="T16" s="8" t="s">
        <v>449</v>
      </c>
      <c r="U16" s="8" t="s">
        <v>455</v>
      </c>
      <c r="V16" s="8" t="s">
        <v>420</v>
      </c>
      <c r="Y16" s="8">
        <v>12</v>
      </c>
      <c r="Z16" s="8" t="s">
        <v>455</v>
      </c>
      <c r="AA16" s="8" t="s">
        <v>420</v>
      </c>
      <c r="AB16" s="8" t="s">
        <v>456</v>
      </c>
      <c r="AC16" s="8">
        <v>3274</v>
      </c>
      <c r="AD16" s="30">
        <v>29999000</v>
      </c>
    </row>
    <row r="17" spans="1:30" x14ac:dyDescent="0.25">
      <c r="A17" s="8">
        <v>13</v>
      </c>
      <c r="B17" s="8" t="s">
        <v>67</v>
      </c>
      <c r="C17" s="8" t="s">
        <v>87</v>
      </c>
      <c r="D17" s="8">
        <v>160.9</v>
      </c>
      <c r="E17" s="8">
        <v>77.8</v>
      </c>
      <c r="F17" s="8">
        <v>7.8</v>
      </c>
      <c r="G17" s="8">
        <v>201</v>
      </c>
      <c r="H17" s="8" t="s">
        <v>424</v>
      </c>
      <c r="I17" s="8" t="s">
        <v>426</v>
      </c>
      <c r="J17" s="8" t="s">
        <v>451</v>
      </c>
      <c r="K17" s="8">
        <v>110.2</v>
      </c>
      <c r="L17" s="8">
        <v>1290</v>
      </c>
      <c r="M17" s="8">
        <v>2796</v>
      </c>
      <c r="N17" s="8" t="s">
        <v>452</v>
      </c>
      <c r="O17" s="8" t="s">
        <v>457</v>
      </c>
      <c r="P17" s="8" t="s">
        <v>454</v>
      </c>
      <c r="Q17" s="8">
        <v>8</v>
      </c>
      <c r="R17" s="8">
        <v>128</v>
      </c>
      <c r="S17" s="8">
        <v>48</v>
      </c>
      <c r="T17" s="8" t="s">
        <v>444</v>
      </c>
      <c r="U17" s="8" t="s">
        <v>455</v>
      </c>
      <c r="V17" s="8" t="s">
        <v>420</v>
      </c>
      <c r="Y17" s="8">
        <v>12</v>
      </c>
      <c r="Z17" s="8" t="s">
        <v>455</v>
      </c>
      <c r="AA17" s="8" t="s">
        <v>422</v>
      </c>
      <c r="AB17" s="8" t="s">
        <v>447</v>
      </c>
      <c r="AC17" s="8">
        <v>4382</v>
      </c>
      <c r="AD17" s="30">
        <v>15999000</v>
      </c>
    </row>
    <row r="18" spans="1:30" x14ac:dyDescent="0.25">
      <c r="A18" s="8">
        <v>14</v>
      </c>
      <c r="B18" s="8" t="s">
        <v>67</v>
      </c>
      <c r="C18" s="8" t="s">
        <v>87</v>
      </c>
      <c r="D18" s="8">
        <v>160.9</v>
      </c>
      <c r="E18" s="8">
        <v>77.8</v>
      </c>
      <c r="F18" s="8">
        <v>7.8</v>
      </c>
      <c r="G18" s="8">
        <v>201</v>
      </c>
      <c r="H18" s="8" t="s">
        <v>424</v>
      </c>
      <c r="I18" s="8" t="s">
        <v>426</v>
      </c>
      <c r="J18" s="8" t="s">
        <v>451</v>
      </c>
      <c r="K18" s="8">
        <v>110.2</v>
      </c>
      <c r="L18" s="8">
        <v>1290</v>
      </c>
      <c r="M18" s="8">
        <v>2796</v>
      </c>
      <c r="N18" s="8" t="s">
        <v>452</v>
      </c>
      <c r="O18" s="8" t="s">
        <v>457</v>
      </c>
      <c r="P18" s="8" t="s">
        <v>454</v>
      </c>
      <c r="Q18" s="8">
        <v>8</v>
      </c>
      <c r="R18" s="8">
        <v>256</v>
      </c>
      <c r="S18" s="8">
        <v>48</v>
      </c>
      <c r="T18" s="8" t="s">
        <v>444</v>
      </c>
      <c r="U18" s="8" t="s">
        <v>455</v>
      </c>
      <c r="V18" s="8" t="s">
        <v>420</v>
      </c>
      <c r="Y18" s="8">
        <v>12</v>
      </c>
      <c r="Z18" s="8" t="s">
        <v>455</v>
      </c>
      <c r="AA18" s="8" t="s">
        <v>422</v>
      </c>
      <c r="AB18" s="8" t="s">
        <v>447</v>
      </c>
      <c r="AC18" s="8">
        <v>4382</v>
      </c>
      <c r="AD18" s="30">
        <v>18999000</v>
      </c>
    </row>
    <row r="19" spans="1:30" x14ac:dyDescent="0.25">
      <c r="A19" s="8">
        <v>15</v>
      </c>
      <c r="B19" s="8" t="s">
        <v>67</v>
      </c>
      <c r="C19" s="8" t="s">
        <v>87</v>
      </c>
      <c r="D19" s="8">
        <v>160.9</v>
      </c>
      <c r="E19" s="8">
        <v>77.8</v>
      </c>
      <c r="F19" s="8">
        <v>7.8</v>
      </c>
      <c r="G19" s="8">
        <v>201</v>
      </c>
      <c r="H19" s="8" t="s">
        <v>421</v>
      </c>
      <c r="I19" s="8" t="s">
        <v>426</v>
      </c>
      <c r="J19" s="8" t="s">
        <v>451</v>
      </c>
      <c r="K19" s="8">
        <v>110.2</v>
      </c>
      <c r="L19" s="8">
        <v>1290</v>
      </c>
      <c r="M19" s="8">
        <v>2796</v>
      </c>
      <c r="N19" s="8" t="s">
        <v>452</v>
      </c>
      <c r="O19" s="8" t="s">
        <v>457</v>
      </c>
      <c r="P19" s="8" t="s">
        <v>454</v>
      </c>
      <c r="Q19" s="8">
        <v>8</v>
      </c>
      <c r="R19" s="8">
        <v>512</v>
      </c>
      <c r="S19" s="8">
        <v>48</v>
      </c>
      <c r="T19" s="8" t="s">
        <v>444</v>
      </c>
      <c r="U19" s="8" t="s">
        <v>455</v>
      </c>
      <c r="V19" s="8" t="s">
        <v>420</v>
      </c>
      <c r="Y19" s="8">
        <v>12</v>
      </c>
      <c r="Z19" s="8" t="s">
        <v>455</v>
      </c>
      <c r="AA19" s="8" t="s">
        <v>422</v>
      </c>
      <c r="AB19" s="8" t="s">
        <v>447</v>
      </c>
      <c r="AC19" s="8">
        <v>4382</v>
      </c>
      <c r="AD19" s="30">
        <v>22999000</v>
      </c>
    </row>
    <row r="20" spans="1:30" x14ac:dyDescent="0.25">
      <c r="A20" s="8">
        <v>16</v>
      </c>
      <c r="B20" s="8" t="s">
        <v>67</v>
      </c>
      <c r="C20" s="8" t="s">
        <v>93</v>
      </c>
      <c r="D20" s="8">
        <v>147.6</v>
      </c>
      <c r="E20" s="8">
        <v>71.599999999999994</v>
      </c>
      <c r="F20" s="8">
        <v>7.8</v>
      </c>
      <c r="G20" s="8">
        <v>171</v>
      </c>
      <c r="H20" s="8" t="s">
        <v>424</v>
      </c>
      <c r="I20" s="8" t="s">
        <v>426</v>
      </c>
      <c r="J20" s="8" t="s">
        <v>451</v>
      </c>
      <c r="K20" s="8">
        <v>91.3</v>
      </c>
      <c r="L20" s="8">
        <v>1179</v>
      </c>
      <c r="M20" s="8">
        <v>2556</v>
      </c>
      <c r="N20" s="8" t="s">
        <v>452</v>
      </c>
      <c r="O20" s="8" t="s">
        <v>457</v>
      </c>
      <c r="P20" s="8" t="s">
        <v>454</v>
      </c>
      <c r="Q20" s="8">
        <v>8</v>
      </c>
      <c r="R20" s="8">
        <v>128</v>
      </c>
      <c r="S20" s="8">
        <v>48</v>
      </c>
      <c r="T20" s="8" t="s">
        <v>444</v>
      </c>
      <c r="U20" s="8" t="s">
        <v>455</v>
      </c>
      <c r="V20" s="8" t="s">
        <v>420</v>
      </c>
      <c r="Y20" s="8">
        <v>12</v>
      </c>
      <c r="Z20" s="8" t="s">
        <v>455</v>
      </c>
      <c r="AA20" s="8" t="s">
        <v>422</v>
      </c>
      <c r="AB20" s="8" t="s">
        <v>447</v>
      </c>
      <c r="AC20" s="8">
        <v>3349</v>
      </c>
      <c r="AD20" s="30">
        <v>15999000</v>
      </c>
    </row>
    <row r="21" spans="1:30" x14ac:dyDescent="0.25">
      <c r="A21" s="8">
        <v>17</v>
      </c>
      <c r="B21" s="8" t="s">
        <v>67</v>
      </c>
      <c r="C21" s="8" t="s">
        <v>93</v>
      </c>
      <c r="D21" s="8">
        <v>147.6</v>
      </c>
      <c r="E21" s="8">
        <v>71.599999999999994</v>
      </c>
      <c r="F21" s="8">
        <v>7.8</v>
      </c>
      <c r="G21" s="8">
        <v>171</v>
      </c>
      <c r="H21" s="8" t="s">
        <v>424</v>
      </c>
      <c r="I21" s="8" t="s">
        <v>426</v>
      </c>
      <c r="J21" s="8" t="s">
        <v>451</v>
      </c>
      <c r="K21" s="8">
        <v>91.3</v>
      </c>
      <c r="L21" s="8">
        <v>1179</v>
      </c>
      <c r="M21" s="8">
        <v>2556</v>
      </c>
      <c r="N21" s="8" t="s">
        <v>452</v>
      </c>
      <c r="O21" s="8" t="s">
        <v>457</v>
      </c>
      <c r="P21" s="8" t="s">
        <v>454</v>
      </c>
      <c r="Q21" s="8">
        <v>8</v>
      </c>
      <c r="R21" s="8">
        <v>256</v>
      </c>
      <c r="S21" s="8">
        <v>48</v>
      </c>
      <c r="T21" s="8" t="s">
        <v>444</v>
      </c>
      <c r="U21" s="8" t="s">
        <v>455</v>
      </c>
      <c r="V21" s="8" t="s">
        <v>420</v>
      </c>
      <c r="Y21" s="8">
        <v>12</v>
      </c>
      <c r="Z21" s="8" t="s">
        <v>455</v>
      </c>
      <c r="AA21" s="8" t="s">
        <v>422</v>
      </c>
      <c r="AB21" s="8" t="s">
        <v>447</v>
      </c>
      <c r="AC21" s="8">
        <v>3349</v>
      </c>
      <c r="AD21" s="30">
        <v>18999000</v>
      </c>
    </row>
    <row r="22" spans="1:30" x14ac:dyDescent="0.25">
      <c r="A22" s="8">
        <v>18</v>
      </c>
      <c r="B22" s="8" t="s">
        <v>67</v>
      </c>
      <c r="C22" s="8" t="s">
        <v>93</v>
      </c>
      <c r="D22" s="8">
        <v>147.6</v>
      </c>
      <c r="E22" s="8">
        <v>71.599999999999994</v>
      </c>
      <c r="F22" s="8">
        <v>7.8</v>
      </c>
      <c r="G22" s="8">
        <v>171</v>
      </c>
      <c r="H22" s="8" t="s">
        <v>424</v>
      </c>
      <c r="I22" s="8" t="s">
        <v>426</v>
      </c>
      <c r="J22" s="8" t="s">
        <v>451</v>
      </c>
      <c r="K22" s="8">
        <v>91.3</v>
      </c>
      <c r="L22" s="8">
        <v>1179</v>
      </c>
      <c r="M22" s="8">
        <v>2556</v>
      </c>
      <c r="N22" s="8" t="s">
        <v>452</v>
      </c>
      <c r="O22" s="8" t="s">
        <v>457</v>
      </c>
      <c r="P22" s="8" t="s">
        <v>454</v>
      </c>
      <c r="Q22" s="8">
        <v>8</v>
      </c>
      <c r="R22" s="8">
        <v>512</v>
      </c>
      <c r="S22" s="8">
        <v>48</v>
      </c>
      <c r="T22" s="8" t="s">
        <v>444</v>
      </c>
      <c r="U22" s="8" t="s">
        <v>455</v>
      </c>
      <c r="V22" s="8" t="s">
        <v>420</v>
      </c>
      <c r="Y22" s="8">
        <v>12</v>
      </c>
      <c r="Z22" s="8" t="s">
        <v>455</v>
      </c>
      <c r="AA22" s="8" t="s">
        <v>422</v>
      </c>
      <c r="AB22" s="8" t="s">
        <v>447</v>
      </c>
      <c r="AC22" s="8">
        <v>3349</v>
      </c>
      <c r="AD22" s="30">
        <v>22999000</v>
      </c>
    </row>
    <row r="23" spans="1:30" x14ac:dyDescent="0.25">
      <c r="A23" s="8">
        <v>19</v>
      </c>
      <c r="B23" s="8" t="s">
        <v>97</v>
      </c>
      <c r="C23" s="8" t="s">
        <v>98</v>
      </c>
      <c r="D23" s="8">
        <v>147</v>
      </c>
      <c r="E23" s="8">
        <v>70.599999999999994</v>
      </c>
      <c r="F23" s="8">
        <v>7.6</v>
      </c>
      <c r="G23" s="8">
        <v>167</v>
      </c>
      <c r="H23" s="8" t="s">
        <v>421</v>
      </c>
      <c r="I23" s="8" t="s">
        <v>426</v>
      </c>
      <c r="J23" s="8" t="s">
        <v>458</v>
      </c>
      <c r="K23" s="8">
        <v>94.4</v>
      </c>
      <c r="L23" s="8">
        <v>1080</v>
      </c>
      <c r="M23" s="8">
        <v>2340</v>
      </c>
      <c r="N23" s="8" t="s">
        <v>459</v>
      </c>
      <c r="O23" s="8" t="s">
        <v>460</v>
      </c>
      <c r="P23" s="8" t="s">
        <v>443</v>
      </c>
      <c r="Q23" s="8">
        <v>8</v>
      </c>
      <c r="R23" s="8">
        <v>512</v>
      </c>
      <c r="S23" s="8">
        <v>50</v>
      </c>
      <c r="T23" s="8" t="s">
        <v>449</v>
      </c>
      <c r="U23" s="8" t="s">
        <v>445</v>
      </c>
      <c r="V23" s="8" t="s">
        <v>446</v>
      </c>
      <c r="W23" s="8" t="s">
        <v>420</v>
      </c>
      <c r="Y23" s="8">
        <v>12</v>
      </c>
      <c r="Z23" s="8" t="s">
        <v>446</v>
      </c>
      <c r="AA23" s="8" t="s">
        <v>63</v>
      </c>
      <c r="AB23" s="8" t="s">
        <v>456</v>
      </c>
      <c r="AC23" s="8">
        <v>4000</v>
      </c>
      <c r="AD23" s="30">
        <v>15999000</v>
      </c>
    </row>
    <row r="24" spans="1:30" x14ac:dyDescent="0.25">
      <c r="A24" s="8">
        <v>20</v>
      </c>
      <c r="B24" s="8" t="s">
        <v>97</v>
      </c>
      <c r="C24" s="8" t="s">
        <v>107</v>
      </c>
      <c r="D24" s="8">
        <v>162.30000000000001</v>
      </c>
      <c r="E24" s="8">
        <v>79</v>
      </c>
      <c r="F24" s="8">
        <v>8.6</v>
      </c>
      <c r="G24" s="8">
        <v>232</v>
      </c>
      <c r="H24" s="8" t="s">
        <v>421</v>
      </c>
      <c r="I24" s="8" t="s">
        <v>426</v>
      </c>
      <c r="J24" s="8" t="s">
        <v>458</v>
      </c>
      <c r="K24" s="8">
        <v>113.5</v>
      </c>
      <c r="L24" s="8">
        <v>1440</v>
      </c>
      <c r="M24" s="8">
        <v>3120</v>
      </c>
      <c r="N24" s="8" t="s">
        <v>459</v>
      </c>
      <c r="O24" s="8" t="s">
        <v>460</v>
      </c>
      <c r="P24" s="8" t="s">
        <v>443</v>
      </c>
      <c r="Q24" s="8">
        <v>12</v>
      </c>
      <c r="R24" s="8">
        <v>512</v>
      </c>
      <c r="S24" s="8">
        <v>200</v>
      </c>
      <c r="T24" s="8" t="s">
        <v>461</v>
      </c>
      <c r="U24" s="8" t="s">
        <v>462</v>
      </c>
      <c r="V24" s="8" t="s">
        <v>463</v>
      </c>
      <c r="W24" s="8" t="s">
        <v>423</v>
      </c>
      <c r="Y24" s="8">
        <v>12</v>
      </c>
      <c r="Z24" s="8" t="s">
        <v>446</v>
      </c>
      <c r="AA24" s="8" t="s">
        <v>63</v>
      </c>
      <c r="AB24" s="8" t="s">
        <v>456</v>
      </c>
      <c r="AC24" s="8">
        <v>5000</v>
      </c>
      <c r="AD24" s="30">
        <v>23999000</v>
      </c>
    </row>
    <row r="25" spans="1:30" x14ac:dyDescent="0.25">
      <c r="A25" s="8">
        <v>21</v>
      </c>
      <c r="B25" s="8" t="s">
        <v>97</v>
      </c>
      <c r="C25" s="8" t="s">
        <v>107</v>
      </c>
      <c r="D25" s="8">
        <v>162.30000000000001</v>
      </c>
      <c r="E25" s="8">
        <v>79</v>
      </c>
      <c r="F25" s="8">
        <v>8.6</v>
      </c>
      <c r="G25" s="8">
        <v>232</v>
      </c>
      <c r="H25" s="8" t="s">
        <v>421</v>
      </c>
      <c r="I25" s="8" t="s">
        <v>426</v>
      </c>
      <c r="J25" s="8" t="s">
        <v>458</v>
      </c>
      <c r="K25" s="8">
        <v>113.5</v>
      </c>
      <c r="L25" s="8">
        <v>1440</v>
      </c>
      <c r="M25" s="8">
        <v>3120</v>
      </c>
      <c r="N25" s="8" t="s">
        <v>459</v>
      </c>
      <c r="O25" s="8" t="s">
        <v>460</v>
      </c>
      <c r="P25" s="8" t="s">
        <v>443</v>
      </c>
      <c r="Q25" s="8">
        <v>12</v>
      </c>
      <c r="R25" s="8">
        <v>1000</v>
      </c>
      <c r="S25" s="8">
        <v>200</v>
      </c>
      <c r="T25" s="8" t="s">
        <v>461</v>
      </c>
      <c r="U25" s="8" t="s">
        <v>462</v>
      </c>
      <c r="V25" s="8" t="s">
        <v>463</v>
      </c>
      <c r="W25" s="8" t="s">
        <v>423</v>
      </c>
      <c r="Y25" s="8">
        <v>12</v>
      </c>
      <c r="Z25" s="8" t="s">
        <v>446</v>
      </c>
      <c r="AA25" s="8" t="s">
        <v>63</v>
      </c>
      <c r="AB25" s="8" t="s">
        <v>456</v>
      </c>
      <c r="AC25" s="8">
        <v>5000</v>
      </c>
      <c r="AD25" s="30">
        <v>27999000</v>
      </c>
    </row>
    <row r="26" spans="1:30" x14ac:dyDescent="0.25">
      <c r="A26" s="8">
        <v>22</v>
      </c>
      <c r="B26" s="8" t="s">
        <v>97</v>
      </c>
      <c r="C26" s="8" t="s">
        <v>115</v>
      </c>
      <c r="D26" s="8">
        <v>158.5</v>
      </c>
      <c r="E26" s="8">
        <v>75.900000000000006</v>
      </c>
      <c r="F26" s="8">
        <v>7.7</v>
      </c>
      <c r="G26" s="8">
        <v>196</v>
      </c>
      <c r="H26" s="8" t="s">
        <v>424</v>
      </c>
      <c r="I26" s="8" t="s">
        <v>426</v>
      </c>
      <c r="J26" s="8" t="s">
        <v>458</v>
      </c>
      <c r="K26" s="8">
        <v>110.2</v>
      </c>
      <c r="L26" s="8">
        <v>1440</v>
      </c>
      <c r="M26" s="8">
        <v>3120</v>
      </c>
      <c r="N26" s="8" t="s">
        <v>459</v>
      </c>
      <c r="O26" s="8" t="s">
        <v>460</v>
      </c>
      <c r="P26" s="8" t="s">
        <v>464</v>
      </c>
      <c r="Q26" s="8">
        <v>12</v>
      </c>
      <c r="R26" s="8">
        <v>512</v>
      </c>
      <c r="S26" s="8">
        <v>50</v>
      </c>
      <c r="T26" s="8" t="s">
        <v>449</v>
      </c>
      <c r="U26" s="8" t="s">
        <v>462</v>
      </c>
      <c r="V26" s="8" t="s">
        <v>446</v>
      </c>
      <c r="W26" s="8" t="s">
        <v>423</v>
      </c>
      <c r="Y26" s="8">
        <v>12</v>
      </c>
      <c r="Z26" s="8" t="s">
        <v>446</v>
      </c>
      <c r="AA26" s="8" t="s">
        <v>63</v>
      </c>
      <c r="AB26" s="8" t="s">
        <v>456</v>
      </c>
      <c r="AC26" s="8">
        <v>4900</v>
      </c>
      <c r="AD26" s="30">
        <v>18999000</v>
      </c>
    </row>
    <row r="27" spans="1:30" x14ac:dyDescent="0.25">
      <c r="A27" s="8">
        <v>23</v>
      </c>
      <c r="B27" s="8" t="s">
        <v>97</v>
      </c>
      <c r="C27" s="8" t="s">
        <v>107</v>
      </c>
      <c r="D27" s="8">
        <v>162.30000000000001</v>
      </c>
      <c r="E27" s="8">
        <v>79</v>
      </c>
      <c r="F27" s="8">
        <v>8.6</v>
      </c>
      <c r="G27" s="8">
        <v>232</v>
      </c>
      <c r="H27" s="8" t="s">
        <v>421</v>
      </c>
      <c r="I27" s="8" t="s">
        <v>426</v>
      </c>
      <c r="J27" s="8" t="s">
        <v>458</v>
      </c>
      <c r="K27" s="8">
        <v>113.5</v>
      </c>
      <c r="L27" s="8">
        <v>1440</v>
      </c>
      <c r="M27" s="8">
        <v>3120</v>
      </c>
      <c r="N27" s="8" t="s">
        <v>459</v>
      </c>
      <c r="O27" s="8" t="s">
        <v>460</v>
      </c>
      <c r="P27" s="8" t="s">
        <v>443</v>
      </c>
      <c r="Q27" s="8">
        <v>12</v>
      </c>
      <c r="R27" s="8">
        <v>256</v>
      </c>
      <c r="S27" s="8">
        <v>200</v>
      </c>
      <c r="T27" s="8" t="s">
        <v>461</v>
      </c>
      <c r="U27" s="8" t="s">
        <v>462</v>
      </c>
      <c r="V27" s="8" t="s">
        <v>463</v>
      </c>
      <c r="W27" s="8" t="s">
        <v>423</v>
      </c>
      <c r="Y27" s="8">
        <v>12</v>
      </c>
      <c r="Z27" s="8" t="s">
        <v>446</v>
      </c>
      <c r="AA27" s="8" t="s">
        <v>63</v>
      </c>
      <c r="AB27" s="8" t="s">
        <v>456</v>
      </c>
      <c r="AC27" s="8">
        <v>5000</v>
      </c>
      <c r="AD27" s="30">
        <v>21499000</v>
      </c>
    </row>
    <row r="28" spans="1:30" x14ac:dyDescent="0.25">
      <c r="A28" s="8">
        <v>24</v>
      </c>
      <c r="B28" s="8" t="s">
        <v>97</v>
      </c>
      <c r="C28" s="8" t="s">
        <v>121</v>
      </c>
      <c r="D28" s="8">
        <v>158</v>
      </c>
      <c r="E28" s="8">
        <v>76.5</v>
      </c>
      <c r="F28" s="8">
        <v>8.1999999999999993</v>
      </c>
      <c r="G28" s="8">
        <v>209</v>
      </c>
      <c r="H28" s="8" t="s">
        <v>424</v>
      </c>
      <c r="I28" s="8" t="s">
        <v>426</v>
      </c>
      <c r="J28" s="8" t="s">
        <v>465</v>
      </c>
      <c r="K28" s="8">
        <v>100.5</v>
      </c>
      <c r="L28" s="8">
        <v>1080</v>
      </c>
      <c r="M28" s="8">
        <v>2340</v>
      </c>
      <c r="N28" s="8" t="s">
        <v>441</v>
      </c>
      <c r="O28" s="8" t="s">
        <v>466</v>
      </c>
      <c r="P28" s="8" t="s">
        <v>443</v>
      </c>
      <c r="Q28" s="8">
        <v>8</v>
      </c>
      <c r="R28" s="8">
        <v>256</v>
      </c>
      <c r="S28" s="8">
        <v>50</v>
      </c>
      <c r="T28" s="8" t="s">
        <v>449</v>
      </c>
      <c r="U28" s="8" t="s">
        <v>445</v>
      </c>
      <c r="V28" s="8" t="s">
        <v>446</v>
      </c>
      <c r="W28" s="8" t="s">
        <v>420</v>
      </c>
      <c r="Y28" s="8">
        <v>10</v>
      </c>
      <c r="Z28" s="8" t="s">
        <v>446</v>
      </c>
      <c r="AA28" s="8" t="s">
        <v>164</v>
      </c>
      <c r="AB28" s="8" t="s">
        <v>467</v>
      </c>
      <c r="AC28" s="8">
        <v>4500</v>
      </c>
      <c r="AD28" s="30">
        <v>9999000</v>
      </c>
    </row>
    <row r="29" spans="1:30" x14ac:dyDescent="0.25">
      <c r="A29" s="8">
        <v>25</v>
      </c>
      <c r="B29" s="8" t="s">
        <v>97</v>
      </c>
      <c r="C29" s="8" t="s">
        <v>121</v>
      </c>
      <c r="D29" s="8">
        <v>158</v>
      </c>
      <c r="E29" s="8">
        <v>76.5</v>
      </c>
      <c r="F29" s="8">
        <v>8.1999999999999993</v>
      </c>
      <c r="G29" s="8">
        <v>209</v>
      </c>
      <c r="H29" s="8" t="s">
        <v>424</v>
      </c>
      <c r="I29" s="8" t="s">
        <v>426</v>
      </c>
      <c r="J29" s="8" t="s">
        <v>465</v>
      </c>
      <c r="K29" s="8">
        <v>100.5</v>
      </c>
      <c r="L29" s="8">
        <v>1080</v>
      </c>
      <c r="M29" s="8">
        <v>2340</v>
      </c>
      <c r="N29" s="8" t="s">
        <v>441</v>
      </c>
      <c r="O29" s="8" t="s">
        <v>466</v>
      </c>
      <c r="P29" s="8" t="s">
        <v>443</v>
      </c>
      <c r="Q29" s="8">
        <v>8</v>
      </c>
      <c r="R29" s="8">
        <v>128</v>
      </c>
      <c r="S29" s="8">
        <v>50</v>
      </c>
      <c r="T29" s="8" t="s">
        <v>449</v>
      </c>
      <c r="U29" s="8" t="s">
        <v>445</v>
      </c>
      <c r="V29" s="8" t="s">
        <v>446</v>
      </c>
      <c r="W29" s="8" t="s">
        <v>420</v>
      </c>
      <c r="Y29" s="8">
        <v>10</v>
      </c>
      <c r="Z29" s="8" t="s">
        <v>446</v>
      </c>
      <c r="AA29" s="8" t="s">
        <v>164</v>
      </c>
      <c r="AB29" s="8" t="s">
        <v>467</v>
      </c>
      <c r="AC29" s="8">
        <v>4500</v>
      </c>
      <c r="AD29" s="30">
        <v>8999000</v>
      </c>
    </row>
    <row r="30" spans="1:30" x14ac:dyDescent="0.25">
      <c r="A30" s="8">
        <v>26</v>
      </c>
      <c r="B30" s="8" t="s">
        <v>97</v>
      </c>
      <c r="C30" s="8" t="s">
        <v>130</v>
      </c>
      <c r="D30" s="8">
        <v>163.4</v>
      </c>
      <c r="E30" s="8">
        <v>78.099999999999994</v>
      </c>
      <c r="F30" s="8">
        <v>8.9</v>
      </c>
      <c r="G30" s="8">
        <v>234</v>
      </c>
      <c r="H30" s="8" t="s">
        <v>424</v>
      </c>
      <c r="I30" s="8" t="s">
        <v>426</v>
      </c>
      <c r="J30" s="8" t="s">
        <v>465</v>
      </c>
      <c r="K30" s="8">
        <v>114.7</v>
      </c>
      <c r="L30" s="8">
        <v>1440</v>
      </c>
      <c r="M30" s="8">
        <v>3088</v>
      </c>
      <c r="N30" s="8" t="s">
        <v>441</v>
      </c>
      <c r="O30" s="8" t="s">
        <v>442</v>
      </c>
      <c r="P30" s="8" t="s">
        <v>443</v>
      </c>
      <c r="Q30" s="8">
        <v>12</v>
      </c>
      <c r="R30" s="8">
        <v>512</v>
      </c>
      <c r="S30" s="8">
        <v>200</v>
      </c>
      <c r="T30" s="8" t="s">
        <v>461</v>
      </c>
      <c r="U30" s="8" t="s">
        <v>462</v>
      </c>
      <c r="V30" s="8" t="s">
        <v>446</v>
      </c>
      <c r="W30" s="8" t="s">
        <v>423</v>
      </c>
      <c r="X30" s="8" t="s">
        <v>425</v>
      </c>
      <c r="Y30" s="8">
        <v>12</v>
      </c>
      <c r="Z30" s="8" t="s">
        <v>446</v>
      </c>
      <c r="AA30" s="8" t="s">
        <v>63</v>
      </c>
      <c r="AB30" s="8" t="s">
        <v>467</v>
      </c>
      <c r="AC30" s="8">
        <v>5000</v>
      </c>
      <c r="AD30" s="30">
        <v>19999000</v>
      </c>
    </row>
    <row r="31" spans="1:30" x14ac:dyDescent="0.25">
      <c r="A31" s="8">
        <v>27</v>
      </c>
      <c r="B31" s="8" t="s">
        <v>97</v>
      </c>
      <c r="C31" s="8" t="s">
        <v>135</v>
      </c>
      <c r="D31" s="8">
        <v>157.80000000000001</v>
      </c>
      <c r="E31" s="8">
        <v>76.2</v>
      </c>
      <c r="F31" s="8">
        <v>7.6</v>
      </c>
      <c r="G31" s="8">
        <v>196</v>
      </c>
      <c r="H31" s="8" t="s">
        <v>424</v>
      </c>
      <c r="I31" s="8" t="s">
        <v>426</v>
      </c>
      <c r="J31" s="8" t="s">
        <v>465</v>
      </c>
      <c r="K31" s="8">
        <v>105.3</v>
      </c>
      <c r="L31" s="8">
        <v>1080</v>
      </c>
      <c r="M31" s="8">
        <v>2340</v>
      </c>
      <c r="N31" s="8" t="s">
        <v>441</v>
      </c>
      <c r="O31" s="8" t="s">
        <v>442</v>
      </c>
      <c r="P31" s="8" t="s">
        <v>443</v>
      </c>
      <c r="Q31" s="8">
        <v>8</v>
      </c>
      <c r="R31" s="8">
        <v>256</v>
      </c>
      <c r="S31" s="8">
        <v>50</v>
      </c>
      <c r="T31" s="8" t="s">
        <v>449</v>
      </c>
      <c r="U31" s="8" t="s">
        <v>462</v>
      </c>
      <c r="V31" s="8" t="s">
        <v>446</v>
      </c>
      <c r="W31" s="8" t="s">
        <v>423</v>
      </c>
      <c r="X31" s="8" t="s">
        <v>425</v>
      </c>
      <c r="Y31" s="8">
        <v>12</v>
      </c>
      <c r="Z31" s="8" t="s">
        <v>446</v>
      </c>
      <c r="AA31" s="8" t="s">
        <v>63</v>
      </c>
      <c r="AB31" s="8" t="s">
        <v>467</v>
      </c>
      <c r="AC31" s="8">
        <v>4700</v>
      </c>
      <c r="AD31" s="30">
        <v>15999000</v>
      </c>
    </row>
    <row r="32" spans="1:30" x14ac:dyDescent="0.25">
      <c r="A32" s="8">
        <v>28</v>
      </c>
      <c r="B32" s="8" t="s">
        <v>97</v>
      </c>
      <c r="C32" s="8" t="s">
        <v>138</v>
      </c>
      <c r="D32" s="8">
        <v>146.30000000000001</v>
      </c>
      <c r="E32" s="8">
        <v>70.900000000000006</v>
      </c>
      <c r="F32" s="8">
        <v>7.6</v>
      </c>
      <c r="G32" s="8">
        <v>168</v>
      </c>
      <c r="H32" s="8" t="s">
        <v>424</v>
      </c>
      <c r="I32" s="8" t="s">
        <v>426</v>
      </c>
      <c r="J32" s="8" t="s">
        <v>465</v>
      </c>
      <c r="K32" s="8">
        <v>90.1</v>
      </c>
      <c r="L32" s="8">
        <v>1080</v>
      </c>
      <c r="M32" s="8">
        <v>2340</v>
      </c>
      <c r="N32" s="8" t="s">
        <v>441</v>
      </c>
      <c r="O32" s="8" t="s">
        <v>442</v>
      </c>
      <c r="P32" s="8" t="s">
        <v>443</v>
      </c>
      <c r="Q32" s="8">
        <v>8</v>
      </c>
      <c r="R32" s="8">
        <v>256</v>
      </c>
      <c r="S32" s="8">
        <v>50</v>
      </c>
      <c r="T32" s="8" t="s">
        <v>449</v>
      </c>
      <c r="U32" s="8" t="s">
        <v>462</v>
      </c>
      <c r="V32" s="8" t="s">
        <v>446</v>
      </c>
      <c r="W32" s="8" t="s">
        <v>423</v>
      </c>
      <c r="X32" s="8" t="s">
        <v>425</v>
      </c>
      <c r="Y32" s="8">
        <v>12</v>
      </c>
      <c r="Z32" s="8" t="s">
        <v>446</v>
      </c>
      <c r="AA32" s="8" t="s">
        <v>63</v>
      </c>
      <c r="AB32" s="8" t="s">
        <v>467</v>
      </c>
      <c r="AC32" s="8">
        <v>3900</v>
      </c>
      <c r="AD32" s="30">
        <v>13999000</v>
      </c>
    </row>
    <row r="33" spans="1:30" x14ac:dyDescent="0.25">
      <c r="A33" s="8">
        <v>29</v>
      </c>
      <c r="B33" s="8" t="s">
        <v>97</v>
      </c>
      <c r="C33" s="8" t="s">
        <v>142</v>
      </c>
      <c r="D33" s="8">
        <v>165.1</v>
      </c>
      <c r="E33" s="8">
        <v>71.900000000000006</v>
      </c>
      <c r="F33" s="8">
        <v>6.9</v>
      </c>
      <c r="G33" s="8">
        <v>187</v>
      </c>
      <c r="H33" s="8" t="s">
        <v>426</v>
      </c>
      <c r="I33" s="8" t="s">
        <v>424</v>
      </c>
      <c r="J33" s="8" t="s">
        <v>465</v>
      </c>
      <c r="K33" s="8">
        <v>102</v>
      </c>
      <c r="L33" s="8">
        <v>1080</v>
      </c>
      <c r="M33" s="8">
        <v>2640</v>
      </c>
      <c r="N33" s="8" t="s">
        <v>441</v>
      </c>
      <c r="O33" s="8" t="s">
        <v>442</v>
      </c>
      <c r="P33" s="8" t="s">
        <v>443</v>
      </c>
      <c r="Q33" s="8">
        <v>8</v>
      </c>
      <c r="R33" s="8">
        <v>256</v>
      </c>
      <c r="S33" s="8">
        <v>12</v>
      </c>
      <c r="T33" s="8" t="s">
        <v>444</v>
      </c>
      <c r="U33" s="8" t="s">
        <v>446</v>
      </c>
      <c r="V33" s="8" t="s">
        <v>427</v>
      </c>
      <c r="W33" s="8" t="s">
        <v>428</v>
      </c>
      <c r="Y33" s="8">
        <v>10</v>
      </c>
      <c r="Z33" s="8" t="s">
        <v>468</v>
      </c>
      <c r="AB33" s="8" t="s">
        <v>469</v>
      </c>
      <c r="AC33" s="8">
        <v>3700</v>
      </c>
      <c r="AD33" s="30">
        <v>14999000</v>
      </c>
    </row>
    <row r="34" spans="1:30" x14ac:dyDescent="0.25">
      <c r="A34" s="8">
        <v>30</v>
      </c>
      <c r="B34" s="8" t="s">
        <v>97</v>
      </c>
      <c r="C34" s="8" t="s">
        <v>142</v>
      </c>
      <c r="D34" s="8">
        <v>165.1</v>
      </c>
      <c r="E34" s="8">
        <v>71.900000000000006</v>
      </c>
      <c r="F34" s="8">
        <v>6.9</v>
      </c>
      <c r="G34" s="8">
        <v>187</v>
      </c>
      <c r="H34" s="8" t="s">
        <v>426</v>
      </c>
      <c r="I34" s="8" t="s">
        <v>424</v>
      </c>
      <c r="J34" s="8" t="s">
        <v>465</v>
      </c>
      <c r="K34" s="8">
        <v>102</v>
      </c>
      <c r="L34" s="8">
        <v>1080</v>
      </c>
      <c r="M34" s="8">
        <v>2640</v>
      </c>
      <c r="N34" s="8" t="s">
        <v>441</v>
      </c>
      <c r="O34" s="8" t="s">
        <v>442</v>
      </c>
      <c r="P34" s="8" t="s">
        <v>443</v>
      </c>
      <c r="Q34" s="8">
        <v>8</v>
      </c>
      <c r="R34" s="8">
        <v>512</v>
      </c>
      <c r="S34" s="8">
        <v>12</v>
      </c>
      <c r="T34" s="8" t="s">
        <v>444</v>
      </c>
      <c r="U34" s="8" t="s">
        <v>446</v>
      </c>
      <c r="V34" s="8" t="s">
        <v>427</v>
      </c>
      <c r="W34" s="8" t="s">
        <v>428</v>
      </c>
      <c r="Y34" s="8">
        <v>10</v>
      </c>
      <c r="Z34" s="8" t="s">
        <v>468</v>
      </c>
      <c r="AB34" s="8" t="s">
        <v>469</v>
      </c>
      <c r="AC34" s="8">
        <v>3700</v>
      </c>
      <c r="AD34" s="30">
        <v>16499000</v>
      </c>
    </row>
    <row r="35" spans="1:30" x14ac:dyDescent="0.25">
      <c r="A35" s="8">
        <v>31</v>
      </c>
      <c r="B35" s="8" t="s">
        <v>97</v>
      </c>
      <c r="C35" s="8" t="s">
        <v>150</v>
      </c>
      <c r="D35" s="8">
        <v>154.9</v>
      </c>
      <c r="E35" s="8">
        <v>129.9</v>
      </c>
      <c r="F35" s="8">
        <v>6.1</v>
      </c>
      <c r="G35" s="8">
        <v>253</v>
      </c>
      <c r="H35" s="8" t="s">
        <v>426</v>
      </c>
      <c r="I35" s="8" t="s">
        <v>424</v>
      </c>
      <c r="J35" s="8" t="s">
        <v>465</v>
      </c>
      <c r="K35" s="8">
        <v>183.2</v>
      </c>
      <c r="L35" s="8">
        <v>1812</v>
      </c>
      <c r="M35" s="8">
        <v>2176</v>
      </c>
      <c r="N35" s="8" t="s">
        <v>441</v>
      </c>
      <c r="O35" s="8" t="s">
        <v>442</v>
      </c>
      <c r="P35" s="8" t="s">
        <v>443</v>
      </c>
      <c r="Q35" s="8">
        <v>12</v>
      </c>
      <c r="R35" s="8">
        <v>256</v>
      </c>
      <c r="S35" s="8">
        <v>50</v>
      </c>
      <c r="T35" s="8" t="s">
        <v>449</v>
      </c>
      <c r="U35" s="8" t="s">
        <v>470</v>
      </c>
      <c r="V35" s="8" t="s">
        <v>471</v>
      </c>
      <c r="W35" s="8" t="s">
        <v>427</v>
      </c>
      <c r="X35" s="8" t="s">
        <v>428</v>
      </c>
      <c r="Y35" s="8">
        <v>4</v>
      </c>
      <c r="Z35" s="8" t="s">
        <v>446</v>
      </c>
      <c r="AA35" s="8" t="s">
        <v>164</v>
      </c>
      <c r="AB35" s="8" t="s">
        <v>469</v>
      </c>
      <c r="AC35" s="8">
        <v>4400</v>
      </c>
      <c r="AD35" s="30">
        <v>23499000</v>
      </c>
    </row>
    <row r="36" spans="1:30" x14ac:dyDescent="0.25">
      <c r="A36" s="8">
        <v>32</v>
      </c>
      <c r="B36" s="8" t="s">
        <v>97</v>
      </c>
      <c r="C36" s="8" t="s">
        <v>150</v>
      </c>
      <c r="D36" s="8">
        <v>154.9</v>
      </c>
      <c r="E36" s="8">
        <v>129.9</v>
      </c>
      <c r="F36" s="8">
        <v>6.1</v>
      </c>
      <c r="G36" s="8">
        <v>253</v>
      </c>
      <c r="H36" s="8" t="s">
        <v>426</v>
      </c>
      <c r="I36" s="8" t="s">
        <v>424</v>
      </c>
      <c r="J36" s="8" t="s">
        <v>465</v>
      </c>
      <c r="K36" s="8">
        <v>183.2</v>
      </c>
      <c r="L36" s="8">
        <v>1812</v>
      </c>
      <c r="M36" s="8">
        <v>2176</v>
      </c>
      <c r="N36" s="8" t="s">
        <v>441</v>
      </c>
      <c r="O36" s="8" t="s">
        <v>442</v>
      </c>
      <c r="P36" s="8" t="s">
        <v>443</v>
      </c>
      <c r="Q36" s="8">
        <v>12</v>
      </c>
      <c r="R36" s="8">
        <v>512</v>
      </c>
      <c r="S36" s="8">
        <v>50</v>
      </c>
      <c r="T36" s="8" t="s">
        <v>449</v>
      </c>
      <c r="U36" s="8" t="s">
        <v>470</v>
      </c>
      <c r="V36" s="8" t="s">
        <v>471</v>
      </c>
      <c r="W36" s="8" t="s">
        <v>427</v>
      </c>
      <c r="X36" s="8" t="s">
        <v>428</v>
      </c>
      <c r="Y36" s="8">
        <v>4</v>
      </c>
      <c r="Z36" s="8" t="s">
        <v>446</v>
      </c>
      <c r="AA36" s="8" t="s">
        <v>164</v>
      </c>
      <c r="AB36" s="8" t="s">
        <v>469</v>
      </c>
      <c r="AC36" s="8">
        <v>4400</v>
      </c>
      <c r="AD36" s="30">
        <v>24999000</v>
      </c>
    </row>
    <row r="37" spans="1:30" x14ac:dyDescent="0.25">
      <c r="A37" s="8">
        <v>33</v>
      </c>
      <c r="B37" s="8" t="s">
        <v>97</v>
      </c>
      <c r="C37" s="8" t="s">
        <v>157</v>
      </c>
      <c r="D37" s="8">
        <v>168</v>
      </c>
      <c r="E37" s="8">
        <v>77.8</v>
      </c>
      <c r="F37" s="8">
        <v>8.8000000000000007</v>
      </c>
      <c r="G37" s="8">
        <v>194</v>
      </c>
      <c r="H37" s="8" t="s">
        <v>419</v>
      </c>
      <c r="I37" s="8" t="s">
        <v>429</v>
      </c>
      <c r="J37" s="8" t="s">
        <v>472</v>
      </c>
      <c r="K37" s="8">
        <v>108.4</v>
      </c>
      <c r="L37" s="8">
        <v>1080</v>
      </c>
      <c r="M37" s="8">
        <v>2400</v>
      </c>
      <c r="N37" s="8" t="s">
        <v>441</v>
      </c>
      <c r="O37" s="8" t="s">
        <v>473</v>
      </c>
      <c r="P37" s="8" t="s">
        <v>443</v>
      </c>
      <c r="Q37" s="8">
        <v>6</v>
      </c>
      <c r="R37" s="8">
        <v>128</v>
      </c>
      <c r="S37" s="8">
        <v>50</v>
      </c>
      <c r="T37" s="8" t="s">
        <v>449</v>
      </c>
      <c r="U37" s="8" t="s">
        <v>164</v>
      </c>
      <c r="Y37" s="8">
        <v>13</v>
      </c>
      <c r="Z37" s="8" t="s">
        <v>63</v>
      </c>
      <c r="AB37" s="8" t="s">
        <v>447</v>
      </c>
      <c r="AC37" s="8">
        <v>5000</v>
      </c>
      <c r="AD37" s="30">
        <v>2199000</v>
      </c>
    </row>
    <row r="38" spans="1:30" x14ac:dyDescent="0.25">
      <c r="A38" s="8">
        <v>34</v>
      </c>
      <c r="B38" s="8" t="s">
        <v>97</v>
      </c>
      <c r="C38" s="8" t="s">
        <v>166</v>
      </c>
      <c r="D38" s="8">
        <v>160.1</v>
      </c>
      <c r="E38" s="8">
        <v>76.8</v>
      </c>
      <c r="F38" s="8">
        <v>8.4</v>
      </c>
      <c r="G38" s="8">
        <v>200</v>
      </c>
      <c r="H38" s="8" t="s">
        <v>419</v>
      </c>
      <c r="I38" s="8" t="s">
        <v>429</v>
      </c>
      <c r="J38" s="8" t="s">
        <v>440</v>
      </c>
      <c r="K38" s="8">
        <v>103.7</v>
      </c>
      <c r="L38" s="8">
        <v>1080</v>
      </c>
      <c r="M38" s="8">
        <v>2340</v>
      </c>
      <c r="N38" s="8" t="s">
        <v>459</v>
      </c>
      <c r="O38" s="8" t="s">
        <v>474</v>
      </c>
      <c r="P38" s="8" t="s">
        <v>443</v>
      </c>
      <c r="Q38" s="8">
        <v>8</v>
      </c>
      <c r="R38" s="8">
        <v>256</v>
      </c>
      <c r="S38" s="8">
        <v>50</v>
      </c>
      <c r="T38" s="8" t="s">
        <v>449</v>
      </c>
      <c r="U38" s="8" t="s">
        <v>63</v>
      </c>
      <c r="Y38" s="8">
        <v>13</v>
      </c>
      <c r="Z38" s="8" t="s">
        <v>63</v>
      </c>
      <c r="AB38" s="8" t="s">
        <v>447</v>
      </c>
      <c r="AC38" s="8">
        <v>5000</v>
      </c>
      <c r="AD38" s="30">
        <v>3599000</v>
      </c>
    </row>
    <row r="39" spans="1:30" x14ac:dyDescent="0.25">
      <c r="A39" s="8">
        <v>35</v>
      </c>
      <c r="B39" s="8" t="s">
        <v>97</v>
      </c>
      <c r="C39" s="8" t="s">
        <v>171</v>
      </c>
      <c r="D39" s="8">
        <v>161</v>
      </c>
      <c r="E39" s="8">
        <v>76.5</v>
      </c>
      <c r="F39" s="8">
        <v>8.3000000000000007</v>
      </c>
      <c r="G39" s="8">
        <v>197</v>
      </c>
      <c r="H39" s="8" t="s">
        <v>419</v>
      </c>
      <c r="I39" s="8" t="s">
        <v>429</v>
      </c>
      <c r="J39" s="8" t="s">
        <v>440</v>
      </c>
      <c r="K39" s="8">
        <v>103.7</v>
      </c>
      <c r="L39" s="8">
        <v>1080</v>
      </c>
      <c r="M39" s="8">
        <v>2340</v>
      </c>
      <c r="N39" s="8" t="s">
        <v>459</v>
      </c>
      <c r="O39" s="8" t="s">
        <v>475</v>
      </c>
      <c r="P39" s="8" t="s">
        <v>443</v>
      </c>
      <c r="Q39" s="8">
        <v>8</v>
      </c>
      <c r="R39" s="8">
        <v>128</v>
      </c>
      <c r="S39" s="8">
        <v>50</v>
      </c>
      <c r="T39" s="8" t="s">
        <v>449</v>
      </c>
      <c r="U39" s="8" t="s">
        <v>468</v>
      </c>
      <c r="V39" s="8" t="s">
        <v>63</v>
      </c>
      <c r="Y39" s="8">
        <v>13</v>
      </c>
      <c r="Z39" s="8" t="s">
        <v>63</v>
      </c>
      <c r="AB39" s="8" t="s">
        <v>447</v>
      </c>
      <c r="AC39" s="8">
        <v>5000</v>
      </c>
      <c r="AD39" s="30">
        <v>3999000</v>
      </c>
    </row>
    <row r="40" spans="1:30" x14ac:dyDescent="0.25">
      <c r="A40" s="8">
        <v>36</v>
      </c>
      <c r="B40" s="8" t="s">
        <v>97</v>
      </c>
      <c r="C40" s="8" t="s">
        <v>176</v>
      </c>
      <c r="D40" s="8">
        <v>160.1</v>
      </c>
      <c r="E40" s="8">
        <v>76.8</v>
      </c>
      <c r="F40" s="8">
        <v>8.4</v>
      </c>
      <c r="G40" s="8">
        <v>200</v>
      </c>
      <c r="H40" s="8" t="s">
        <v>419</v>
      </c>
      <c r="I40" s="8" t="s">
        <v>429</v>
      </c>
      <c r="J40" s="8" t="s">
        <v>440</v>
      </c>
      <c r="K40" s="8">
        <v>103.7</v>
      </c>
      <c r="L40" s="8">
        <v>1080</v>
      </c>
      <c r="M40" s="8">
        <v>2340</v>
      </c>
      <c r="N40" s="8" t="s">
        <v>459</v>
      </c>
      <c r="O40" s="8" t="s">
        <v>476</v>
      </c>
      <c r="P40" s="8" t="s">
        <v>443</v>
      </c>
      <c r="Q40" s="8">
        <v>8</v>
      </c>
      <c r="R40" s="8">
        <v>256</v>
      </c>
      <c r="S40" s="8">
        <v>50</v>
      </c>
      <c r="T40" s="8" t="s">
        <v>449</v>
      </c>
      <c r="U40" s="8" t="s">
        <v>63</v>
      </c>
      <c r="Y40" s="8">
        <v>13</v>
      </c>
      <c r="Z40" s="8" t="s">
        <v>63</v>
      </c>
      <c r="AB40" s="8" t="s">
        <v>447</v>
      </c>
      <c r="AC40" s="8">
        <v>5000</v>
      </c>
      <c r="AD40" s="30">
        <v>2999000</v>
      </c>
    </row>
    <row r="41" spans="1:30" x14ac:dyDescent="0.25">
      <c r="A41" s="8">
        <v>37</v>
      </c>
      <c r="B41" s="8" t="s">
        <v>97</v>
      </c>
      <c r="C41" s="8" t="s">
        <v>178</v>
      </c>
      <c r="D41" s="8">
        <v>168.8</v>
      </c>
      <c r="E41" s="8">
        <v>78.2</v>
      </c>
      <c r="F41" s="8">
        <v>8.8000000000000007</v>
      </c>
      <c r="G41" s="8">
        <v>195</v>
      </c>
      <c r="H41" s="8" t="s">
        <v>419</v>
      </c>
      <c r="I41" s="8" t="s">
        <v>429</v>
      </c>
      <c r="J41" s="8" t="s">
        <v>472</v>
      </c>
      <c r="K41" s="8">
        <v>108.4</v>
      </c>
      <c r="L41" s="8">
        <v>720</v>
      </c>
      <c r="M41" s="8">
        <v>1600</v>
      </c>
      <c r="N41" s="8" t="s">
        <v>441</v>
      </c>
      <c r="O41" s="8" t="s">
        <v>477</v>
      </c>
      <c r="P41" s="8" t="s">
        <v>443</v>
      </c>
      <c r="Q41" s="8">
        <v>4</v>
      </c>
      <c r="R41" s="8">
        <v>128</v>
      </c>
      <c r="S41" s="8">
        <v>50</v>
      </c>
      <c r="T41" s="8" t="s">
        <v>444</v>
      </c>
      <c r="U41" s="8" t="s">
        <v>164</v>
      </c>
      <c r="Y41" s="8">
        <v>8</v>
      </c>
      <c r="AB41" s="8" t="s">
        <v>447</v>
      </c>
      <c r="AC41" s="8">
        <v>5000</v>
      </c>
      <c r="AD41" s="30">
        <v>1599000</v>
      </c>
    </row>
    <row r="42" spans="1:30" x14ac:dyDescent="0.25">
      <c r="A42" s="8">
        <v>38</v>
      </c>
      <c r="B42" s="8" t="s">
        <v>97</v>
      </c>
      <c r="C42" s="8" t="s">
        <v>178</v>
      </c>
      <c r="D42" s="8">
        <v>168.8</v>
      </c>
      <c r="E42" s="8">
        <v>78.2</v>
      </c>
      <c r="F42" s="8">
        <v>8.8000000000000007</v>
      </c>
      <c r="G42" s="8">
        <v>195</v>
      </c>
      <c r="H42" s="8" t="s">
        <v>419</v>
      </c>
      <c r="I42" s="8" t="s">
        <v>429</v>
      </c>
      <c r="J42" s="8" t="s">
        <v>472</v>
      </c>
      <c r="K42" s="8">
        <v>108.4</v>
      </c>
      <c r="L42" s="8">
        <v>720</v>
      </c>
      <c r="M42" s="8">
        <v>1600</v>
      </c>
      <c r="N42" s="8" t="s">
        <v>441</v>
      </c>
      <c r="O42" s="8" t="s">
        <v>477</v>
      </c>
      <c r="P42" s="8" t="s">
        <v>443</v>
      </c>
      <c r="Q42" s="8">
        <v>6</v>
      </c>
      <c r="R42" s="8">
        <v>128</v>
      </c>
      <c r="S42" s="8">
        <v>50</v>
      </c>
      <c r="T42" s="8" t="s">
        <v>444</v>
      </c>
      <c r="U42" s="8" t="s">
        <v>164</v>
      </c>
      <c r="Y42" s="8">
        <v>8</v>
      </c>
      <c r="AB42" s="8" t="s">
        <v>447</v>
      </c>
      <c r="AC42" s="8">
        <v>5000</v>
      </c>
      <c r="AD42" s="30">
        <v>1899000</v>
      </c>
    </row>
    <row r="43" spans="1:30" x14ac:dyDescent="0.25">
      <c r="A43" s="8">
        <v>39</v>
      </c>
      <c r="B43" s="8" t="s">
        <v>97</v>
      </c>
      <c r="C43" s="8" t="s">
        <v>184</v>
      </c>
      <c r="D43" s="8">
        <v>164.9</v>
      </c>
      <c r="E43" s="8">
        <v>77.3</v>
      </c>
      <c r="F43" s="8">
        <v>8.4</v>
      </c>
      <c r="G43" s="8">
        <v>199</v>
      </c>
      <c r="H43" s="8" t="s">
        <v>419</v>
      </c>
      <c r="I43" s="8" t="s">
        <v>429</v>
      </c>
      <c r="J43" s="8" t="s">
        <v>440</v>
      </c>
      <c r="K43" s="8">
        <v>108.4</v>
      </c>
      <c r="L43" s="8">
        <v>1080</v>
      </c>
      <c r="M43" s="8">
        <v>2400</v>
      </c>
      <c r="N43" s="8" t="s">
        <v>441</v>
      </c>
      <c r="O43" s="8" t="s">
        <v>478</v>
      </c>
      <c r="P43" s="8" t="s">
        <v>443</v>
      </c>
      <c r="Q43" s="8">
        <v>8</v>
      </c>
      <c r="R43" s="8">
        <v>256</v>
      </c>
      <c r="S43" s="8">
        <v>108</v>
      </c>
      <c r="T43" s="8" t="s">
        <v>449</v>
      </c>
      <c r="U43" s="8" t="s">
        <v>468</v>
      </c>
      <c r="V43" s="8" t="s">
        <v>164</v>
      </c>
      <c r="Y43" s="8">
        <v>32</v>
      </c>
      <c r="Z43" s="8" t="s">
        <v>468</v>
      </c>
      <c r="AA43" s="8" t="s">
        <v>63</v>
      </c>
      <c r="AB43" s="8" t="s">
        <v>447</v>
      </c>
      <c r="AC43" s="8">
        <v>6000</v>
      </c>
      <c r="AD43" s="30">
        <v>6499000</v>
      </c>
    </row>
    <row r="44" spans="1:30" x14ac:dyDescent="0.25">
      <c r="A44" s="8">
        <v>40</v>
      </c>
      <c r="B44" s="8" t="s">
        <v>191</v>
      </c>
      <c r="C44" s="8" t="s">
        <v>192</v>
      </c>
      <c r="D44" s="8">
        <v>152.80000000000001</v>
      </c>
      <c r="E44" s="8">
        <v>71.5</v>
      </c>
      <c r="F44" s="8">
        <v>8.1999999999999993</v>
      </c>
      <c r="G44" s="8">
        <v>188</v>
      </c>
      <c r="H44" s="8" t="s">
        <v>426</v>
      </c>
      <c r="I44" s="8" t="s">
        <v>424</v>
      </c>
      <c r="J44" s="8" t="s">
        <v>479</v>
      </c>
      <c r="K44" s="8">
        <v>97.6</v>
      </c>
      <c r="L44" s="8">
        <v>1200</v>
      </c>
      <c r="M44" s="8">
        <v>2670</v>
      </c>
      <c r="N44" s="8" t="s">
        <v>459</v>
      </c>
      <c r="O44" s="8" t="s">
        <v>460</v>
      </c>
      <c r="P44" s="8" t="s">
        <v>443</v>
      </c>
      <c r="Q44" s="8">
        <v>12</v>
      </c>
      <c r="R44" s="8">
        <v>256</v>
      </c>
      <c r="S44" s="8">
        <v>50</v>
      </c>
      <c r="T44" s="8" t="s">
        <v>449</v>
      </c>
      <c r="U44" s="8" t="s">
        <v>445</v>
      </c>
      <c r="V44" s="8" t="s">
        <v>480</v>
      </c>
      <c r="W44" s="8" t="s">
        <v>430</v>
      </c>
      <c r="X44" s="8" t="s">
        <v>431</v>
      </c>
      <c r="Y44" s="8">
        <v>32</v>
      </c>
      <c r="Z44" s="8" t="s">
        <v>446</v>
      </c>
      <c r="AA44" s="8" t="s">
        <v>164</v>
      </c>
      <c r="AB44" s="8" t="s">
        <v>469</v>
      </c>
      <c r="AC44" s="8">
        <v>4610</v>
      </c>
      <c r="AD44" s="30">
        <v>11999000</v>
      </c>
    </row>
    <row r="45" spans="1:30" x14ac:dyDescent="0.25">
      <c r="A45" s="8">
        <v>41</v>
      </c>
      <c r="B45" s="8" t="s">
        <v>191</v>
      </c>
      <c r="C45" s="8" t="s">
        <v>199</v>
      </c>
      <c r="D45" s="8">
        <v>162.19999999999999</v>
      </c>
      <c r="E45" s="8">
        <v>75.7</v>
      </c>
      <c r="F45" s="8">
        <v>8.5</v>
      </c>
      <c r="G45" s="8">
        <v>193</v>
      </c>
      <c r="H45" s="8" t="s">
        <v>426</v>
      </c>
      <c r="I45" s="8" t="s">
        <v>429</v>
      </c>
      <c r="J45" s="8" t="s">
        <v>448</v>
      </c>
      <c r="K45" s="8">
        <v>107.4</v>
      </c>
      <c r="L45" s="8">
        <v>1220</v>
      </c>
      <c r="M45" s="8">
        <v>2712</v>
      </c>
      <c r="N45" s="8" t="s">
        <v>441</v>
      </c>
      <c r="O45" s="8" t="s">
        <v>481</v>
      </c>
      <c r="P45" s="8" t="s">
        <v>443</v>
      </c>
      <c r="Q45" s="8">
        <v>12</v>
      </c>
      <c r="R45" s="8">
        <v>256</v>
      </c>
      <c r="S45" s="8">
        <v>50</v>
      </c>
      <c r="T45" s="8" t="s">
        <v>449</v>
      </c>
      <c r="U45" s="8" t="s">
        <v>468</v>
      </c>
      <c r="V45" s="8" t="s">
        <v>422</v>
      </c>
      <c r="Y45" s="8">
        <v>20</v>
      </c>
      <c r="Z45" s="8" t="s">
        <v>63</v>
      </c>
      <c r="AB45" s="8" t="s">
        <v>447</v>
      </c>
      <c r="AC45" s="8">
        <v>5000</v>
      </c>
      <c r="AD45" s="30">
        <v>6499000</v>
      </c>
    </row>
    <row r="46" spans="1:30" x14ac:dyDescent="0.25">
      <c r="A46" s="8">
        <v>42</v>
      </c>
      <c r="B46" s="8" t="s">
        <v>207</v>
      </c>
      <c r="C46" s="8" t="s">
        <v>208</v>
      </c>
      <c r="D46" s="8">
        <v>168.3</v>
      </c>
      <c r="E46" s="8">
        <v>76.3</v>
      </c>
      <c r="F46" s="8">
        <v>8.3000000000000007</v>
      </c>
      <c r="G46" s="8">
        <v>193</v>
      </c>
      <c r="H46" s="8" t="s">
        <v>426</v>
      </c>
      <c r="I46" s="8" t="s">
        <v>429</v>
      </c>
      <c r="J46" s="8" t="s">
        <v>482</v>
      </c>
      <c r="K46" s="8">
        <v>106.5</v>
      </c>
      <c r="L46" s="8">
        <v>720</v>
      </c>
      <c r="M46" s="8">
        <v>1650</v>
      </c>
      <c r="N46" s="8" t="s">
        <v>459</v>
      </c>
      <c r="O46" s="8" t="s">
        <v>483</v>
      </c>
      <c r="P46" s="8" t="s">
        <v>443</v>
      </c>
      <c r="Q46" s="8">
        <v>4</v>
      </c>
      <c r="R46" s="8">
        <v>128</v>
      </c>
      <c r="S46" s="8">
        <v>8</v>
      </c>
      <c r="T46" s="8" t="s">
        <v>484</v>
      </c>
      <c r="U46" s="8" t="s">
        <v>63</v>
      </c>
      <c r="Y46" s="8">
        <v>5</v>
      </c>
      <c r="Z46" s="8" t="s">
        <v>63</v>
      </c>
      <c r="AB46" s="8" t="s">
        <v>447</v>
      </c>
      <c r="AC46" s="8">
        <v>5000</v>
      </c>
      <c r="AD46" s="30">
        <v>1199000</v>
      </c>
    </row>
    <row r="47" spans="1:30" x14ac:dyDescent="0.25">
      <c r="A47" s="8">
        <v>43</v>
      </c>
      <c r="B47" s="8" t="s">
        <v>207</v>
      </c>
      <c r="C47" s="8" t="s">
        <v>215</v>
      </c>
      <c r="D47" s="8">
        <v>168</v>
      </c>
      <c r="E47" s="8">
        <v>78</v>
      </c>
      <c r="F47" s="8">
        <v>8.1</v>
      </c>
      <c r="G47" s="8">
        <v>192</v>
      </c>
      <c r="H47" s="8" t="s">
        <v>419</v>
      </c>
      <c r="I47" s="8" t="s">
        <v>429</v>
      </c>
      <c r="J47" s="8" t="s">
        <v>482</v>
      </c>
      <c r="K47" s="8">
        <v>109.7</v>
      </c>
      <c r="L47" s="8">
        <v>720</v>
      </c>
      <c r="M47" s="8">
        <v>1600</v>
      </c>
      <c r="N47" s="8" t="s">
        <v>441</v>
      </c>
      <c r="O47" s="8" t="s">
        <v>477</v>
      </c>
      <c r="P47" s="8" t="s">
        <v>443</v>
      </c>
      <c r="Q47" s="8">
        <v>6</v>
      </c>
      <c r="R47" s="8">
        <v>128</v>
      </c>
      <c r="S47" s="8">
        <v>50</v>
      </c>
      <c r="T47" s="8" t="s">
        <v>444</v>
      </c>
      <c r="U47" s="8" t="s">
        <v>63</v>
      </c>
      <c r="Y47" s="8">
        <v>8</v>
      </c>
      <c r="Z47" s="8" t="s">
        <v>63</v>
      </c>
      <c r="AB47" s="8" t="s">
        <v>447</v>
      </c>
      <c r="AC47" s="8">
        <v>5000</v>
      </c>
      <c r="AD47" s="30">
        <v>1499000</v>
      </c>
    </row>
    <row r="48" spans="1:30" x14ac:dyDescent="0.25">
      <c r="A48" s="8">
        <v>44</v>
      </c>
      <c r="B48" s="8" t="s">
        <v>207</v>
      </c>
      <c r="C48" s="8" t="s">
        <v>215</v>
      </c>
      <c r="D48" s="8">
        <v>168</v>
      </c>
      <c r="E48" s="8">
        <v>78</v>
      </c>
      <c r="F48" s="8">
        <v>8.1</v>
      </c>
      <c r="G48" s="8">
        <v>192</v>
      </c>
      <c r="H48" s="8" t="s">
        <v>419</v>
      </c>
      <c r="I48" s="8" t="s">
        <v>429</v>
      </c>
      <c r="J48" s="8" t="s">
        <v>482</v>
      </c>
      <c r="K48" s="8">
        <v>109.7</v>
      </c>
      <c r="L48" s="8">
        <v>720</v>
      </c>
      <c r="M48" s="8">
        <v>1600</v>
      </c>
      <c r="N48" s="8" t="s">
        <v>441</v>
      </c>
      <c r="O48" s="8" t="s">
        <v>477</v>
      </c>
      <c r="P48" s="8" t="s">
        <v>443</v>
      </c>
      <c r="Q48" s="8">
        <v>8</v>
      </c>
      <c r="R48" s="8">
        <v>256</v>
      </c>
      <c r="S48" s="8">
        <v>50</v>
      </c>
      <c r="T48" s="8" t="s">
        <v>444</v>
      </c>
      <c r="U48" s="8" t="s">
        <v>63</v>
      </c>
      <c r="Y48" s="8">
        <v>8</v>
      </c>
      <c r="Z48" s="8" t="s">
        <v>63</v>
      </c>
      <c r="AB48" s="8" t="s">
        <v>447</v>
      </c>
      <c r="AC48" s="8">
        <v>5000</v>
      </c>
      <c r="AD48" s="30">
        <v>1799000</v>
      </c>
    </row>
    <row r="49" spans="1:30" x14ac:dyDescent="0.25">
      <c r="A49" s="8">
        <v>45</v>
      </c>
      <c r="B49" s="8" t="s">
        <v>207</v>
      </c>
      <c r="C49" s="8" t="s">
        <v>218</v>
      </c>
      <c r="D49" s="8">
        <v>168.6</v>
      </c>
      <c r="E49" s="8">
        <v>76.3</v>
      </c>
      <c r="F49" s="8">
        <v>8.1999999999999993</v>
      </c>
      <c r="G49" s="8">
        <v>198.5</v>
      </c>
      <c r="H49" s="8" t="s">
        <v>429</v>
      </c>
      <c r="I49" s="8" t="s">
        <v>426</v>
      </c>
      <c r="J49" s="8" t="s">
        <v>482</v>
      </c>
      <c r="K49" s="8">
        <v>109.5</v>
      </c>
      <c r="L49" s="8">
        <v>1080</v>
      </c>
      <c r="M49" s="8">
        <v>2460</v>
      </c>
      <c r="N49" s="8" t="s">
        <v>441</v>
      </c>
      <c r="O49" s="8" t="s">
        <v>485</v>
      </c>
      <c r="P49" s="8" t="s">
        <v>443</v>
      </c>
      <c r="Q49" s="8">
        <v>8</v>
      </c>
      <c r="R49" s="8">
        <v>128</v>
      </c>
      <c r="S49" s="8">
        <v>50</v>
      </c>
      <c r="T49" s="8" t="s">
        <v>449</v>
      </c>
      <c r="U49" s="8" t="s">
        <v>63</v>
      </c>
      <c r="Y49" s="8">
        <v>8</v>
      </c>
      <c r="Z49" s="8" t="s">
        <v>63</v>
      </c>
      <c r="AB49" s="8" t="s">
        <v>447</v>
      </c>
      <c r="AC49" s="8">
        <v>5000</v>
      </c>
      <c r="AD49" s="30">
        <v>1799000</v>
      </c>
    </row>
    <row r="50" spans="1:30" x14ac:dyDescent="0.25">
      <c r="A50" s="8">
        <v>46</v>
      </c>
      <c r="B50" s="8" t="s">
        <v>207</v>
      </c>
      <c r="C50" s="8" t="s">
        <v>218</v>
      </c>
      <c r="D50" s="8">
        <v>168.6</v>
      </c>
      <c r="E50" s="8">
        <v>76.3</v>
      </c>
      <c r="F50" s="8">
        <v>8.1999999999999993</v>
      </c>
      <c r="G50" s="8">
        <v>198.5</v>
      </c>
      <c r="H50" s="8" t="s">
        <v>429</v>
      </c>
      <c r="I50" s="8" t="s">
        <v>426</v>
      </c>
      <c r="J50" s="8" t="s">
        <v>482</v>
      </c>
      <c r="K50" s="8">
        <v>109.5</v>
      </c>
      <c r="L50" s="8">
        <v>1080</v>
      </c>
      <c r="M50" s="8">
        <v>2460</v>
      </c>
      <c r="N50" s="8" t="s">
        <v>441</v>
      </c>
      <c r="O50" s="8" t="s">
        <v>485</v>
      </c>
      <c r="P50" s="8" t="s">
        <v>443</v>
      </c>
      <c r="Q50" s="8">
        <v>8</v>
      </c>
      <c r="R50" s="8">
        <v>256</v>
      </c>
      <c r="S50" s="8">
        <v>50</v>
      </c>
      <c r="T50" s="8" t="s">
        <v>449</v>
      </c>
      <c r="U50" s="8" t="s">
        <v>63</v>
      </c>
      <c r="Y50" s="8">
        <v>8</v>
      </c>
      <c r="Z50" s="8" t="s">
        <v>63</v>
      </c>
      <c r="AB50" s="8" t="s">
        <v>447</v>
      </c>
      <c r="AC50" s="8">
        <v>5000</v>
      </c>
      <c r="AD50" s="30">
        <v>1999000</v>
      </c>
    </row>
    <row r="51" spans="1:30" x14ac:dyDescent="0.25">
      <c r="A51" s="8">
        <v>47</v>
      </c>
      <c r="B51" s="8" t="s">
        <v>207</v>
      </c>
      <c r="C51" s="8" t="s">
        <v>224</v>
      </c>
      <c r="D51" s="8">
        <v>161.19999999999999</v>
      </c>
      <c r="E51" s="8">
        <v>74.2</v>
      </c>
      <c r="F51" s="8">
        <v>8</v>
      </c>
      <c r="G51" s="8">
        <v>187</v>
      </c>
      <c r="H51" s="8" t="s">
        <v>429</v>
      </c>
      <c r="I51" s="8" t="s">
        <v>426</v>
      </c>
      <c r="J51" s="8" t="s">
        <v>448</v>
      </c>
      <c r="K51" s="8">
        <v>107.4</v>
      </c>
      <c r="L51" s="8">
        <v>1220</v>
      </c>
      <c r="M51" s="8">
        <v>2712</v>
      </c>
      <c r="N51" s="8" t="s">
        <v>441</v>
      </c>
      <c r="O51" s="8" t="s">
        <v>486</v>
      </c>
      <c r="P51" s="8" t="s">
        <v>443</v>
      </c>
      <c r="Q51" s="8">
        <v>8</v>
      </c>
      <c r="R51" s="8">
        <v>256</v>
      </c>
      <c r="S51" s="8">
        <v>200</v>
      </c>
      <c r="T51" s="8" t="s">
        <v>449</v>
      </c>
      <c r="U51" s="8" t="s">
        <v>468</v>
      </c>
      <c r="V51" s="8" t="s">
        <v>422</v>
      </c>
      <c r="Y51" s="8">
        <v>16</v>
      </c>
      <c r="Z51" s="8" t="s">
        <v>164</v>
      </c>
      <c r="AB51" s="8" t="s">
        <v>447</v>
      </c>
      <c r="AC51" s="8">
        <v>5100</v>
      </c>
      <c r="AD51" s="30">
        <v>4399000</v>
      </c>
    </row>
    <row r="52" spans="1:30" x14ac:dyDescent="0.25">
      <c r="A52" s="8">
        <v>48</v>
      </c>
      <c r="B52" s="8" t="s">
        <v>36</v>
      </c>
      <c r="C52" s="8" t="s">
        <v>229</v>
      </c>
      <c r="D52" s="8">
        <v>163.80000000000001</v>
      </c>
      <c r="E52" s="8">
        <v>76.8</v>
      </c>
      <c r="F52" s="8">
        <v>8.9</v>
      </c>
      <c r="G52" s="8">
        <v>225</v>
      </c>
      <c r="H52" s="8" t="s">
        <v>424</v>
      </c>
      <c r="I52" s="8" t="s">
        <v>426</v>
      </c>
      <c r="J52" s="8" t="s">
        <v>487</v>
      </c>
      <c r="K52" s="8">
        <v>111</v>
      </c>
      <c r="L52" s="8">
        <v>1080</v>
      </c>
      <c r="M52" s="8">
        <v>2400</v>
      </c>
      <c r="N52" s="8" t="s">
        <v>459</v>
      </c>
      <c r="O52" s="8" t="s">
        <v>460</v>
      </c>
      <c r="P52" s="8" t="s">
        <v>443</v>
      </c>
      <c r="Q52" s="8">
        <v>16</v>
      </c>
      <c r="R52" s="8">
        <v>512</v>
      </c>
      <c r="S52" s="8">
        <v>50</v>
      </c>
      <c r="T52" s="8" t="s">
        <v>449</v>
      </c>
      <c r="U52" s="8" t="s">
        <v>445</v>
      </c>
      <c r="V52" s="8" t="s">
        <v>446</v>
      </c>
      <c r="W52" s="8" t="s">
        <v>420</v>
      </c>
      <c r="Y52" s="8">
        <v>32</v>
      </c>
      <c r="Z52" s="8" t="s">
        <v>63</v>
      </c>
      <c r="AB52" s="8" t="s">
        <v>456</v>
      </c>
      <c r="AC52" s="8">
        <v>5500</v>
      </c>
      <c r="AD52" s="30">
        <v>14999000</v>
      </c>
    </row>
    <row r="53" spans="1:30" x14ac:dyDescent="0.25">
      <c r="A53" s="8">
        <v>49</v>
      </c>
      <c r="B53" s="8" t="s">
        <v>36</v>
      </c>
      <c r="C53" s="8" t="s">
        <v>235</v>
      </c>
      <c r="D53" s="8">
        <v>163.80000000000001</v>
      </c>
      <c r="E53" s="8">
        <v>76.8</v>
      </c>
      <c r="F53" s="8">
        <v>8.9</v>
      </c>
      <c r="G53" s="8">
        <v>225</v>
      </c>
      <c r="H53" s="8" t="s">
        <v>424</v>
      </c>
      <c r="I53" s="8" t="s">
        <v>426</v>
      </c>
      <c r="J53" s="8" t="s">
        <v>487</v>
      </c>
      <c r="K53" s="8">
        <v>111</v>
      </c>
      <c r="L53" s="8">
        <v>1080</v>
      </c>
      <c r="M53" s="8">
        <v>2400</v>
      </c>
      <c r="N53" s="8" t="s">
        <v>459</v>
      </c>
      <c r="O53" s="8" t="s">
        <v>460</v>
      </c>
      <c r="P53" s="8" t="s">
        <v>443</v>
      </c>
      <c r="Q53" s="8">
        <v>12</v>
      </c>
      <c r="R53" s="8">
        <v>256</v>
      </c>
      <c r="S53" s="8">
        <v>50</v>
      </c>
      <c r="T53" s="8" t="s">
        <v>449</v>
      </c>
      <c r="U53" s="8" t="s">
        <v>445</v>
      </c>
      <c r="V53" s="8" t="s">
        <v>446</v>
      </c>
      <c r="W53" s="8" t="s">
        <v>420</v>
      </c>
      <c r="Y53" s="8">
        <v>32</v>
      </c>
      <c r="Z53" s="8" t="s">
        <v>63</v>
      </c>
      <c r="AB53" s="8" t="s">
        <v>456</v>
      </c>
      <c r="AC53" s="8">
        <v>5500</v>
      </c>
      <c r="AD53" s="30">
        <v>10999000</v>
      </c>
    </row>
    <row r="54" spans="1:30" x14ac:dyDescent="0.25">
      <c r="A54" s="8">
        <v>50</v>
      </c>
      <c r="B54" s="8" t="s">
        <v>237</v>
      </c>
      <c r="C54" s="8" t="s">
        <v>238</v>
      </c>
      <c r="D54" s="8">
        <v>163.69999999999999</v>
      </c>
      <c r="E54" s="8">
        <v>74.2</v>
      </c>
      <c r="F54" s="8">
        <v>8.1</v>
      </c>
      <c r="G54" s="8">
        <v>190</v>
      </c>
      <c r="H54" s="8" t="s">
        <v>429</v>
      </c>
      <c r="I54" s="8" t="s">
        <v>419</v>
      </c>
      <c r="J54" s="8" t="s">
        <v>482</v>
      </c>
      <c r="K54" s="8">
        <v>109</v>
      </c>
      <c r="L54" s="8">
        <v>1080</v>
      </c>
      <c r="M54" s="8">
        <v>2400</v>
      </c>
      <c r="N54" s="8" t="s">
        <v>441</v>
      </c>
      <c r="O54" s="8" t="s">
        <v>488</v>
      </c>
      <c r="P54" s="8" t="s">
        <v>443</v>
      </c>
      <c r="Q54" s="8">
        <v>8</v>
      </c>
      <c r="R54" s="8">
        <v>128</v>
      </c>
      <c r="S54" s="8">
        <v>108</v>
      </c>
      <c r="T54" s="8" t="s">
        <v>444</v>
      </c>
      <c r="U54" s="8" t="s">
        <v>63</v>
      </c>
      <c r="Y54" s="8">
        <v>16</v>
      </c>
      <c r="Z54" s="8" t="s">
        <v>63</v>
      </c>
      <c r="AB54" s="8" t="s">
        <v>447</v>
      </c>
      <c r="AC54" s="8">
        <v>5000</v>
      </c>
      <c r="AD54" s="30">
        <v>4299000</v>
      </c>
    </row>
    <row r="55" spans="1:30" x14ac:dyDescent="0.25">
      <c r="A55" s="8">
        <v>51</v>
      </c>
      <c r="B55" s="8" t="s">
        <v>237</v>
      </c>
      <c r="C55" s="8" t="s">
        <v>244</v>
      </c>
      <c r="D55" s="8">
        <v>161.5</v>
      </c>
      <c r="E55" s="8">
        <v>73.900000000000006</v>
      </c>
      <c r="F55" s="8">
        <v>7.8</v>
      </c>
      <c r="G55" s="8">
        <v>173</v>
      </c>
      <c r="H55" s="8" t="s">
        <v>429</v>
      </c>
      <c r="I55" s="8" t="s">
        <v>419</v>
      </c>
      <c r="J55" s="8" t="s">
        <v>482</v>
      </c>
      <c r="K55" s="8">
        <v>108</v>
      </c>
      <c r="L55" s="8">
        <v>1080</v>
      </c>
      <c r="M55" s="8">
        <v>2412</v>
      </c>
      <c r="N55" s="8" t="s">
        <v>441</v>
      </c>
      <c r="O55" s="8" t="s">
        <v>489</v>
      </c>
      <c r="P55" s="8" t="s">
        <v>443</v>
      </c>
      <c r="Q55" s="8">
        <v>8</v>
      </c>
      <c r="R55" s="8">
        <v>256</v>
      </c>
      <c r="S55" s="8">
        <v>108</v>
      </c>
      <c r="T55" s="8" t="s">
        <v>449</v>
      </c>
      <c r="U55" s="8" t="s">
        <v>468</v>
      </c>
      <c r="V55" s="8" t="s">
        <v>432</v>
      </c>
      <c r="W55" s="8" t="s">
        <v>428</v>
      </c>
      <c r="Y55" s="8">
        <v>16</v>
      </c>
      <c r="Z55" s="8" t="s">
        <v>63</v>
      </c>
      <c r="AB55" s="8" t="s">
        <v>447</v>
      </c>
      <c r="AC55" s="8">
        <v>5000</v>
      </c>
      <c r="AD55" s="30">
        <v>5999000</v>
      </c>
    </row>
    <row r="56" spans="1:30" x14ac:dyDescent="0.25">
      <c r="A56" s="8">
        <v>52</v>
      </c>
      <c r="B56" s="8" t="s">
        <v>237</v>
      </c>
      <c r="C56" s="8" t="s">
        <v>244</v>
      </c>
      <c r="D56" s="8">
        <v>161.5</v>
      </c>
      <c r="E56" s="8">
        <v>73.900000000000006</v>
      </c>
      <c r="F56" s="8">
        <v>7.8</v>
      </c>
      <c r="G56" s="8">
        <v>173</v>
      </c>
      <c r="H56" s="8" t="s">
        <v>429</v>
      </c>
      <c r="I56" s="8" t="s">
        <v>419</v>
      </c>
      <c r="J56" s="8" t="s">
        <v>448</v>
      </c>
      <c r="K56" s="8">
        <v>108</v>
      </c>
      <c r="L56" s="8">
        <v>1080</v>
      </c>
      <c r="M56" s="8">
        <v>2412</v>
      </c>
      <c r="N56" s="8" t="s">
        <v>441</v>
      </c>
      <c r="O56" s="8" t="s">
        <v>489</v>
      </c>
      <c r="P56" s="8" t="s">
        <v>443</v>
      </c>
      <c r="Q56" s="8">
        <v>12</v>
      </c>
      <c r="R56" s="8">
        <v>512</v>
      </c>
      <c r="S56" s="8">
        <v>108</v>
      </c>
      <c r="T56" s="8" t="s">
        <v>449</v>
      </c>
      <c r="U56" s="8" t="s">
        <v>468</v>
      </c>
      <c r="V56" s="8" t="s">
        <v>432</v>
      </c>
      <c r="W56" s="8" t="s">
        <v>428</v>
      </c>
      <c r="Y56" s="8">
        <v>16</v>
      </c>
      <c r="Z56" s="8" t="s">
        <v>63</v>
      </c>
      <c r="AB56" s="8" t="s">
        <v>447</v>
      </c>
      <c r="AC56" s="8">
        <v>5000</v>
      </c>
      <c r="AD56" s="30">
        <v>6999000</v>
      </c>
    </row>
    <row r="57" spans="1:30" x14ac:dyDescent="0.25">
      <c r="A57" s="8">
        <v>53</v>
      </c>
      <c r="B57" s="8" t="s">
        <v>237</v>
      </c>
      <c r="C57" s="8" t="s">
        <v>250</v>
      </c>
      <c r="D57" s="8">
        <v>165.5</v>
      </c>
      <c r="E57" s="8">
        <v>75.900000000000006</v>
      </c>
      <c r="F57" s="8">
        <v>7.9</v>
      </c>
      <c r="G57" s="8">
        <v>189.5</v>
      </c>
      <c r="H57" s="8" t="s">
        <v>429</v>
      </c>
      <c r="I57" s="8" t="s">
        <v>419</v>
      </c>
      <c r="J57" s="8" t="s">
        <v>482</v>
      </c>
      <c r="K57" s="8">
        <v>109</v>
      </c>
      <c r="L57" s="8">
        <v>1080</v>
      </c>
      <c r="M57" s="8">
        <v>2400</v>
      </c>
      <c r="N57" s="8" t="s">
        <v>441</v>
      </c>
      <c r="O57" s="8" t="s">
        <v>490</v>
      </c>
      <c r="P57" s="8" t="s">
        <v>443</v>
      </c>
      <c r="Q57" s="8">
        <v>6</v>
      </c>
      <c r="R57" s="8">
        <v>128</v>
      </c>
      <c r="S57" s="8">
        <v>64</v>
      </c>
      <c r="T57" s="8" t="s">
        <v>444</v>
      </c>
      <c r="U57" s="8" t="s">
        <v>63</v>
      </c>
      <c r="Y57" s="8">
        <v>8</v>
      </c>
      <c r="Z57" s="8" t="s">
        <v>63</v>
      </c>
      <c r="AB57" s="8" t="s">
        <v>447</v>
      </c>
      <c r="AC57" s="8">
        <v>5000</v>
      </c>
      <c r="AD57" s="30">
        <v>2299000</v>
      </c>
    </row>
    <row r="58" spans="1:30" x14ac:dyDescent="0.25">
      <c r="A58" s="8">
        <v>54</v>
      </c>
      <c r="B58" s="8" t="s">
        <v>237</v>
      </c>
      <c r="C58" s="8" t="s">
        <v>255</v>
      </c>
      <c r="D58" s="8">
        <v>167.3</v>
      </c>
      <c r="E58" s="8">
        <v>76.7</v>
      </c>
      <c r="F58" s="8">
        <v>7.5</v>
      </c>
      <c r="G58" s="8">
        <v>182</v>
      </c>
      <c r="H58" s="8" t="s">
        <v>429</v>
      </c>
      <c r="I58" s="8" t="s">
        <v>419</v>
      </c>
      <c r="J58" s="8" t="s">
        <v>482</v>
      </c>
      <c r="K58" s="8">
        <v>108.7</v>
      </c>
      <c r="L58" s="8">
        <v>1080</v>
      </c>
      <c r="M58" s="8">
        <v>2400</v>
      </c>
      <c r="N58" s="8" t="s">
        <v>441</v>
      </c>
      <c r="O58" s="8" t="s">
        <v>491</v>
      </c>
      <c r="P58" s="8" t="s">
        <v>443</v>
      </c>
      <c r="Q58" s="8">
        <v>6</v>
      </c>
      <c r="R58" s="8">
        <v>128</v>
      </c>
      <c r="S58" s="8">
        <v>50</v>
      </c>
      <c r="T58" s="8" t="s">
        <v>444</v>
      </c>
      <c r="U58" s="8" t="s">
        <v>63</v>
      </c>
      <c r="Y58" s="8">
        <v>8</v>
      </c>
      <c r="Z58" s="8" t="s">
        <v>259</v>
      </c>
      <c r="AB58" s="8" t="s">
        <v>447</v>
      </c>
      <c r="AC58" s="8">
        <v>5000</v>
      </c>
      <c r="AD58" s="30">
        <v>1999000</v>
      </c>
    </row>
    <row r="59" spans="1:30" x14ac:dyDescent="0.25">
      <c r="A59" s="8">
        <v>55</v>
      </c>
      <c r="B59" s="8" t="s">
        <v>237</v>
      </c>
      <c r="C59" s="8" t="s">
        <v>255</v>
      </c>
      <c r="D59" s="8">
        <v>167.3</v>
      </c>
      <c r="E59" s="8">
        <v>76.7</v>
      </c>
      <c r="F59" s="8">
        <v>7.5</v>
      </c>
      <c r="G59" s="8">
        <v>182</v>
      </c>
      <c r="H59" s="8" t="s">
        <v>429</v>
      </c>
      <c r="I59" s="8" t="s">
        <v>419</v>
      </c>
      <c r="J59" s="8" t="s">
        <v>482</v>
      </c>
      <c r="K59" s="8">
        <v>108.7</v>
      </c>
      <c r="L59" s="8">
        <v>1080</v>
      </c>
      <c r="M59" s="8">
        <v>2400</v>
      </c>
      <c r="N59" s="8" t="s">
        <v>441</v>
      </c>
      <c r="O59" s="8" t="s">
        <v>491</v>
      </c>
      <c r="P59" s="8" t="s">
        <v>443</v>
      </c>
      <c r="Q59" s="8">
        <v>8</v>
      </c>
      <c r="R59" s="8">
        <v>256</v>
      </c>
      <c r="S59" s="8">
        <v>50</v>
      </c>
      <c r="T59" s="8" t="s">
        <v>444</v>
      </c>
      <c r="U59" s="8" t="s">
        <v>63</v>
      </c>
      <c r="Y59" s="8">
        <v>8</v>
      </c>
      <c r="Z59" s="8" t="s">
        <v>259</v>
      </c>
      <c r="AB59" s="8" t="s">
        <v>447</v>
      </c>
      <c r="AC59" s="8">
        <v>5000</v>
      </c>
      <c r="AD59" s="30">
        <v>2299000</v>
      </c>
    </row>
    <row r="60" spans="1:30" x14ac:dyDescent="0.25">
      <c r="A60" s="8">
        <v>56</v>
      </c>
      <c r="B60" s="8" t="s">
        <v>237</v>
      </c>
      <c r="C60" s="8" t="s">
        <v>260</v>
      </c>
      <c r="D60" s="8">
        <v>161.69999999999999</v>
      </c>
      <c r="E60" s="8">
        <v>73.900000000000006</v>
      </c>
      <c r="F60" s="8">
        <v>8.1999999999999993</v>
      </c>
      <c r="G60" s="8">
        <v>183</v>
      </c>
      <c r="H60" s="8" t="s">
        <v>419</v>
      </c>
      <c r="I60" s="8" t="s">
        <v>429</v>
      </c>
      <c r="J60" s="8" t="s">
        <v>448</v>
      </c>
      <c r="K60" s="8">
        <v>108</v>
      </c>
      <c r="L60" s="8">
        <v>1080</v>
      </c>
      <c r="M60" s="8">
        <v>2412</v>
      </c>
      <c r="N60" s="8" t="s">
        <v>441</v>
      </c>
      <c r="O60" s="8" t="s">
        <v>492</v>
      </c>
      <c r="P60" s="8" t="s">
        <v>443</v>
      </c>
      <c r="Q60" s="8">
        <v>8</v>
      </c>
      <c r="R60" s="8">
        <v>256</v>
      </c>
      <c r="S60" s="8">
        <v>100</v>
      </c>
      <c r="T60" s="8" t="s">
        <v>444</v>
      </c>
      <c r="U60" s="8" t="s">
        <v>468</v>
      </c>
      <c r="V60" s="8" t="s">
        <v>432</v>
      </c>
      <c r="W60" s="8" t="s">
        <v>428</v>
      </c>
      <c r="Y60" s="8">
        <v>16</v>
      </c>
      <c r="Z60" s="8" t="s">
        <v>63</v>
      </c>
      <c r="AB60" s="8" t="s">
        <v>447</v>
      </c>
      <c r="AC60" s="8">
        <v>5000</v>
      </c>
      <c r="AD60" s="30">
        <v>4599000</v>
      </c>
    </row>
    <row r="61" spans="1:30" x14ac:dyDescent="0.25">
      <c r="A61" s="8">
        <v>57</v>
      </c>
      <c r="B61" s="8" t="s">
        <v>237</v>
      </c>
      <c r="C61" s="8" t="s">
        <v>266</v>
      </c>
      <c r="D61" s="8">
        <v>161.1</v>
      </c>
      <c r="E61" s="8">
        <v>73.900000000000006</v>
      </c>
      <c r="F61" s="8">
        <v>8.1999999999999993</v>
      </c>
      <c r="G61" s="8">
        <v>183</v>
      </c>
      <c r="H61" s="8" t="s">
        <v>419</v>
      </c>
      <c r="I61" s="8" t="s">
        <v>429</v>
      </c>
      <c r="J61" s="8" t="s">
        <v>448</v>
      </c>
      <c r="K61" s="8">
        <v>108</v>
      </c>
      <c r="L61" s="8">
        <v>1080</v>
      </c>
      <c r="M61" s="8">
        <v>2412</v>
      </c>
      <c r="N61" s="8" t="s">
        <v>441</v>
      </c>
      <c r="O61" s="8" t="s">
        <v>492</v>
      </c>
      <c r="P61" s="8" t="s">
        <v>443</v>
      </c>
      <c r="Q61" s="8">
        <v>12</v>
      </c>
      <c r="R61" s="8">
        <v>512</v>
      </c>
      <c r="S61" s="8">
        <v>200</v>
      </c>
      <c r="T61" s="8" t="s">
        <v>449</v>
      </c>
      <c r="U61" s="8" t="s">
        <v>468</v>
      </c>
      <c r="V61" s="8" t="s">
        <v>432</v>
      </c>
      <c r="W61" s="8" t="s">
        <v>428</v>
      </c>
      <c r="Y61" s="8">
        <v>32</v>
      </c>
      <c r="Z61" s="8" t="s">
        <v>63</v>
      </c>
      <c r="AB61" s="8" t="s">
        <v>447</v>
      </c>
      <c r="AC61" s="8">
        <v>5000</v>
      </c>
      <c r="AD61" s="30">
        <v>6599000</v>
      </c>
    </row>
    <row r="62" spans="1:30" x14ac:dyDescent="0.25">
      <c r="A62" s="8">
        <v>58</v>
      </c>
      <c r="B62" s="8" t="s">
        <v>237</v>
      </c>
      <c r="C62" s="8" t="s">
        <v>268</v>
      </c>
      <c r="D62" s="8">
        <v>167.2</v>
      </c>
      <c r="E62" s="8">
        <v>76.7</v>
      </c>
      <c r="F62" s="8">
        <v>8</v>
      </c>
      <c r="G62" s="8">
        <v>186</v>
      </c>
      <c r="H62" s="8" t="s">
        <v>429</v>
      </c>
      <c r="I62" s="8" t="s">
        <v>419</v>
      </c>
      <c r="J62" s="8" t="s">
        <v>482</v>
      </c>
      <c r="K62" s="8">
        <v>109.7</v>
      </c>
      <c r="L62" s="8">
        <v>720</v>
      </c>
      <c r="M62" s="8">
        <v>1600</v>
      </c>
      <c r="N62" s="8" t="s">
        <v>441</v>
      </c>
      <c r="O62" s="8" t="s">
        <v>491</v>
      </c>
      <c r="P62" s="8" t="s">
        <v>443</v>
      </c>
      <c r="Q62" s="8">
        <v>4</v>
      </c>
      <c r="R62" s="8">
        <v>128</v>
      </c>
      <c r="S62" s="8">
        <v>50</v>
      </c>
      <c r="T62" s="8" t="s">
        <v>484</v>
      </c>
      <c r="U62" s="8" t="s">
        <v>63</v>
      </c>
      <c r="Y62" s="8">
        <v>5</v>
      </c>
      <c r="Z62" s="8" t="s">
        <v>259</v>
      </c>
      <c r="AB62" s="8" t="s">
        <v>447</v>
      </c>
      <c r="AC62" s="8">
        <v>5000</v>
      </c>
      <c r="AD62" s="30">
        <v>1699000</v>
      </c>
    </row>
    <row r="63" spans="1:30" x14ac:dyDescent="0.25">
      <c r="A63" s="8">
        <v>59</v>
      </c>
      <c r="B63" s="8" t="s">
        <v>237</v>
      </c>
      <c r="C63" s="8" t="s">
        <v>272</v>
      </c>
      <c r="D63" s="8">
        <v>159.9</v>
      </c>
      <c r="E63" s="8">
        <v>73.3</v>
      </c>
      <c r="F63" s="8">
        <v>8</v>
      </c>
      <c r="G63" s="8">
        <v>178</v>
      </c>
      <c r="H63" s="8" t="s">
        <v>429</v>
      </c>
      <c r="I63" s="8" t="s">
        <v>419</v>
      </c>
      <c r="J63" s="8" t="s">
        <v>440</v>
      </c>
      <c r="K63" s="8">
        <v>98.9</v>
      </c>
      <c r="L63" s="8">
        <v>1080</v>
      </c>
      <c r="M63" s="8">
        <v>2400</v>
      </c>
      <c r="N63" s="8" t="s">
        <v>493</v>
      </c>
      <c r="O63" s="8" t="s">
        <v>476</v>
      </c>
      <c r="P63" s="8" t="s">
        <v>443</v>
      </c>
      <c r="Q63" s="8">
        <v>8</v>
      </c>
      <c r="R63" s="8">
        <v>256</v>
      </c>
      <c r="S63" s="8">
        <v>108</v>
      </c>
      <c r="T63" s="8" t="s">
        <v>444</v>
      </c>
      <c r="U63" s="8" t="s">
        <v>63</v>
      </c>
      <c r="Y63" s="8">
        <v>16</v>
      </c>
      <c r="Z63" s="8" t="s">
        <v>63</v>
      </c>
      <c r="AB63" s="8" t="s">
        <v>447</v>
      </c>
      <c r="AC63" s="8">
        <v>5000</v>
      </c>
      <c r="AD63" s="30">
        <v>3299000</v>
      </c>
    </row>
    <row r="64" spans="1:30" x14ac:dyDescent="0.25">
      <c r="A64" s="8">
        <v>60</v>
      </c>
      <c r="B64" s="8" t="s">
        <v>237</v>
      </c>
      <c r="C64" s="8" t="s">
        <v>276</v>
      </c>
      <c r="D64" s="8">
        <v>165.7</v>
      </c>
      <c r="E64" s="8">
        <v>76</v>
      </c>
      <c r="F64" s="8">
        <v>7.9</v>
      </c>
      <c r="G64" s="8">
        <v>190</v>
      </c>
      <c r="H64" s="8" t="s">
        <v>429</v>
      </c>
      <c r="I64" s="8" t="s">
        <v>419</v>
      </c>
      <c r="J64" s="8" t="s">
        <v>482</v>
      </c>
      <c r="K64" s="8">
        <v>109</v>
      </c>
      <c r="L64" s="8">
        <v>1080</v>
      </c>
      <c r="M64" s="8">
        <v>2400</v>
      </c>
      <c r="N64" s="8" t="s">
        <v>441</v>
      </c>
      <c r="O64" s="8" t="s">
        <v>474</v>
      </c>
      <c r="P64" s="8" t="s">
        <v>443</v>
      </c>
      <c r="Q64" s="8">
        <v>8</v>
      </c>
      <c r="R64" s="8">
        <v>128</v>
      </c>
      <c r="S64" s="8">
        <v>50</v>
      </c>
      <c r="T64" s="8" t="s">
        <v>444</v>
      </c>
      <c r="U64" s="8" t="s">
        <v>63</v>
      </c>
      <c r="Y64" s="8">
        <v>8</v>
      </c>
      <c r="Z64" s="8" t="s">
        <v>63</v>
      </c>
      <c r="AB64" s="8" t="s">
        <v>447</v>
      </c>
      <c r="AC64" s="8">
        <v>5000</v>
      </c>
      <c r="AD64" s="30">
        <v>2399000</v>
      </c>
    </row>
    <row r="65" spans="1:30" x14ac:dyDescent="0.25">
      <c r="A65" s="8">
        <v>61</v>
      </c>
      <c r="B65" s="8" t="s">
        <v>237</v>
      </c>
      <c r="C65" s="8" t="s">
        <v>276</v>
      </c>
      <c r="D65" s="8">
        <v>165.7</v>
      </c>
      <c r="E65" s="8">
        <v>76</v>
      </c>
      <c r="F65" s="8">
        <v>7.9</v>
      </c>
      <c r="G65" s="8">
        <v>190</v>
      </c>
      <c r="H65" s="8" t="s">
        <v>429</v>
      </c>
      <c r="I65" s="8" t="s">
        <v>419</v>
      </c>
      <c r="J65" s="8" t="s">
        <v>482</v>
      </c>
      <c r="K65" s="8">
        <v>109</v>
      </c>
      <c r="L65" s="8">
        <v>1080</v>
      </c>
      <c r="M65" s="8">
        <v>2400</v>
      </c>
      <c r="N65" s="8" t="s">
        <v>441</v>
      </c>
      <c r="O65" s="8" t="s">
        <v>474</v>
      </c>
      <c r="P65" s="8" t="s">
        <v>443</v>
      </c>
      <c r="Q65" s="8">
        <v>8</v>
      </c>
      <c r="R65" s="8">
        <v>256</v>
      </c>
      <c r="S65" s="8">
        <v>50</v>
      </c>
      <c r="T65" s="8" t="s">
        <v>444</v>
      </c>
      <c r="U65" s="8" t="s">
        <v>63</v>
      </c>
      <c r="Y65" s="8">
        <v>8</v>
      </c>
      <c r="Z65" s="8" t="s">
        <v>63</v>
      </c>
      <c r="AB65" s="8" t="s">
        <v>447</v>
      </c>
      <c r="AC65" s="8">
        <v>5000</v>
      </c>
      <c r="AD65" s="30">
        <v>2799000</v>
      </c>
    </row>
    <row r="66" spans="1:30" x14ac:dyDescent="0.25">
      <c r="A66" s="8">
        <v>62</v>
      </c>
      <c r="B66" s="8" t="s">
        <v>237</v>
      </c>
      <c r="C66" s="8" t="s">
        <v>279</v>
      </c>
      <c r="D66" s="8">
        <v>161.5</v>
      </c>
      <c r="E66" s="8">
        <v>74</v>
      </c>
      <c r="F66" s="8">
        <v>8.8000000000000007</v>
      </c>
      <c r="G66" s="8">
        <v>196</v>
      </c>
      <c r="H66" s="8" t="s">
        <v>518</v>
      </c>
      <c r="I66" s="8" t="s">
        <v>419</v>
      </c>
      <c r="J66" s="8" t="s">
        <v>448</v>
      </c>
      <c r="K66" s="8">
        <v>108</v>
      </c>
      <c r="L66" s="8">
        <v>1080</v>
      </c>
      <c r="M66" s="8">
        <v>2412</v>
      </c>
      <c r="N66" s="8" t="s">
        <v>459</v>
      </c>
      <c r="O66" s="8" t="s">
        <v>486</v>
      </c>
      <c r="P66" s="8" t="s">
        <v>443</v>
      </c>
      <c r="Q66" s="8">
        <v>8</v>
      </c>
      <c r="R66" s="8">
        <v>256</v>
      </c>
      <c r="S66" s="8">
        <v>50</v>
      </c>
      <c r="T66" s="8" t="s">
        <v>449</v>
      </c>
      <c r="U66" s="8" t="s">
        <v>468</v>
      </c>
      <c r="V66" s="8" t="s">
        <v>422</v>
      </c>
      <c r="Y66" s="8">
        <v>32</v>
      </c>
      <c r="Z66" s="8" t="s">
        <v>63</v>
      </c>
      <c r="AB66" s="8" t="s">
        <v>447</v>
      </c>
      <c r="AC66" s="8">
        <v>5000</v>
      </c>
      <c r="AD66" s="30">
        <v>5999000</v>
      </c>
    </row>
    <row r="67" spans="1:30" x14ac:dyDescent="0.25">
      <c r="A67" s="8">
        <v>63</v>
      </c>
      <c r="B67" s="8" t="s">
        <v>237</v>
      </c>
      <c r="C67" s="8" t="s">
        <v>279</v>
      </c>
      <c r="D67" s="8">
        <v>161.5</v>
      </c>
      <c r="E67" s="8">
        <v>74</v>
      </c>
      <c r="F67" s="8">
        <v>8.8000000000000007</v>
      </c>
      <c r="G67" s="8">
        <v>196</v>
      </c>
      <c r="H67" s="8" t="s">
        <v>518</v>
      </c>
      <c r="I67" s="8" t="s">
        <v>419</v>
      </c>
      <c r="J67" s="8" t="s">
        <v>448</v>
      </c>
      <c r="K67" s="8">
        <v>108</v>
      </c>
      <c r="L67" s="8">
        <v>1080</v>
      </c>
      <c r="M67" s="8">
        <v>2412</v>
      </c>
      <c r="N67" s="8" t="s">
        <v>459</v>
      </c>
      <c r="O67" s="8" t="s">
        <v>486</v>
      </c>
      <c r="P67" s="8" t="s">
        <v>443</v>
      </c>
      <c r="Q67" s="8">
        <v>12</v>
      </c>
      <c r="R67" s="8">
        <v>512</v>
      </c>
      <c r="S67" s="8">
        <v>50</v>
      </c>
      <c r="T67" s="8" t="s">
        <v>449</v>
      </c>
      <c r="U67" s="8" t="s">
        <v>468</v>
      </c>
      <c r="V67" s="8" t="s">
        <v>422</v>
      </c>
      <c r="Y67" s="8">
        <v>32</v>
      </c>
      <c r="Z67" s="8" t="s">
        <v>63</v>
      </c>
      <c r="AB67" s="8" t="s">
        <v>447</v>
      </c>
      <c r="AC67" s="8">
        <v>5000</v>
      </c>
      <c r="AD67" s="30">
        <v>6999000</v>
      </c>
    </row>
    <row r="68" spans="1:30" x14ac:dyDescent="0.25">
      <c r="A68" s="8">
        <v>64</v>
      </c>
      <c r="B68" s="8" t="s">
        <v>237</v>
      </c>
      <c r="C68" s="8" t="s">
        <v>282</v>
      </c>
      <c r="D68" s="8">
        <v>167.2</v>
      </c>
      <c r="E68" s="8">
        <v>76.7</v>
      </c>
      <c r="F68" s="8">
        <v>8</v>
      </c>
      <c r="G68" s="8">
        <v>186</v>
      </c>
      <c r="H68" s="8" t="s">
        <v>429</v>
      </c>
      <c r="I68" s="8" t="s">
        <v>419</v>
      </c>
      <c r="J68" s="8" t="s">
        <v>482</v>
      </c>
      <c r="K68" s="8">
        <v>109.7</v>
      </c>
      <c r="L68" s="8">
        <v>720</v>
      </c>
      <c r="M68" s="8">
        <v>1600</v>
      </c>
      <c r="N68" s="8" t="s">
        <v>441</v>
      </c>
      <c r="O68" s="8" t="s">
        <v>491</v>
      </c>
      <c r="P68" s="8" t="s">
        <v>443</v>
      </c>
      <c r="Q68" s="8">
        <v>4</v>
      </c>
      <c r="R68" s="8">
        <v>128</v>
      </c>
      <c r="S68" s="8">
        <v>13</v>
      </c>
      <c r="T68" s="8" t="s">
        <v>484</v>
      </c>
      <c r="U68" s="8" t="s">
        <v>63</v>
      </c>
      <c r="Y68" s="8">
        <v>5</v>
      </c>
      <c r="Z68" s="8" t="s">
        <v>259</v>
      </c>
      <c r="AB68" s="8" t="s">
        <v>447</v>
      </c>
      <c r="AC68" s="8">
        <v>5000</v>
      </c>
      <c r="AD68" s="30">
        <v>1549000</v>
      </c>
    </row>
    <row r="69" spans="1:30" x14ac:dyDescent="0.25">
      <c r="A69" s="8">
        <v>65</v>
      </c>
      <c r="B69" s="8" t="s">
        <v>237</v>
      </c>
      <c r="C69" s="8" t="s">
        <v>284</v>
      </c>
      <c r="D69" s="8">
        <v>163</v>
      </c>
      <c r="E69" s="8">
        <v>75.5</v>
      </c>
      <c r="F69" s="8">
        <v>7.9</v>
      </c>
      <c r="G69" s="8">
        <v>190</v>
      </c>
      <c r="H69" s="8" t="s">
        <v>429</v>
      </c>
      <c r="I69" s="8" t="s">
        <v>518</v>
      </c>
      <c r="J69" s="8" t="s">
        <v>448</v>
      </c>
      <c r="K69" s="8">
        <v>107.4</v>
      </c>
      <c r="L69" s="8">
        <v>1080</v>
      </c>
      <c r="M69" s="8">
        <v>2400</v>
      </c>
      <c r="N69" s="8" t="s">
        <v>459</v>
      </c>
      <c r="O69" s="8" t="s">
        <v>492</v>
      </c>
      <c r="P69" s="8" t="s">
        <v>443</v>
      </c>
      <c r="Q69" s="8">
        <v>8</v>
      </c>
      <c r="R69" s="8">
        <v>256</v>
      </c>
      <c r="S69" s="8">
        <v>50</v>
      </c>
      <c r="T69" s="8" t="s">
        <v>449</v>
      </c>
      <c r="U69" s="8" t="s">
        <v>468</v>
      </c>
      <c r="V69" s="8" t="s">
        <v>164</v>
      </c>
      <c r="Y69" s="8">
        <v>16</v>
      </c>
      <c r="Z69" s="8" t="s">
        <v>63</v>
      </c>
      <c r="AB69" s="8" t="s">
        <v>447</v>
      </c>
      <c r="AC69" s="8">
        <v>5000</v>
      </c>
      <c r="AD69" s="30">
        <v>4199000</v>
      </c>
    </row>
    <row r="70" spans="1:30" x14ac:dyDescent="0.25">
      <c r="A70" s="8">
        <v>66</v>
      </c>
      <c r="B70" s="8" t="s">
        <v>237</v>
      </c>
      <c r="C70" s="8" t="s">
        <v>284</v>
      </c>
      <c r="D70" s="8">
        <v>163</v>
      </c>
      <c r="E70" s="8">
        <v>75.5</v>
      </c>
      <c r="F70" s="8">
        <v>7.9</v>
      </c>
      <c r="G70" s="8">
        <v>190</v>
      </c>
      <c r="H70" s="8" t="s">
        <v>429</v>
      </c>
      <c r="I70" s="8" t="s">
        <v>518</v>
      </c>
      <c r="J70" s="8" t="s">
        <v>448</v>
      </c>
      <c r="K70" s="8">
        <v>107.4</v>
      </c>
      <c r="L70" s="8">
        <v>1080</v>
      </c>
      <c r="M70" s="8">
        <v>2400</v>
      </c>
      <c r="N70" s="8" t="s">
        <v>459</v>
      </c>
      <c r="O70" s="8" t="s">
        <v>492</v>
      </c>
      <c r="P70" s="8" t="s">
        <v>443</v>
      </c>
      <c r="Q70" s="8">
        <v>12</v>
      </c>
      <c r="R70" s="8">
        <v>512</v>
      </c>
      <c r="S70" s="8">
        <v>50</v>
      </c>
      <c r="T70" s="8" t="s">
        <v>449</v>
      </c>
      <c r="U70" s="8" t="s">
        <v>468</v>
      </c>
      <c r="V70" s="8" t="s">
        <v>164</v>
      </c>
      <c r="Y70" s="8">
        <v>16</v>
      </c>
      <c r="Z70" s="8" t="s">
        <v>63</v>
      </c>
      <c r="AB70" s="8" t="s">
        <v>447</v>
      </c>
      <c r="AC70" s="8">
        <v>5000</v>
      </c>
      <c r="AD70" s="30">
        <v>4999000</v>
      </c>
    </row>
    <row r="71" spans="1:30" x14ac:dyDescent="0.25">
      <c r="A71" s="8">
        <v>67</v>
      </c>
      <c r="B71" s="8" t="s">
        <v>286</v>
      </c>
      <c r="C71" s="8" t="s">
        <v>287</v>
      </c>
      <c r="D71" s="8">
        <v>166.4</v>
      </c>
      <c r="E71" s="8">
        <v>75.8</v>
      </c>
      <c r="F71" s="8">
        <v>7.8</v>
      </c>
      <c r="G71" s="8">
        <v>198</v>
      </c>
      <c r="H71" s="8" t="s">
        <v>426</v>
      </c>
      <c r="I71" s="8" t="s">
        <v>424</v>
      </c>
      <c r="J71" s="8" t="s">
        <v>448</v>
      </c>
      <c r="K71" s="8">
        <v>108</v>
      </c>
      <c r="L71" s="8">
        <v>1080</v>
      </c>
      <c r="M71" s="8">
        <v>2520</v>
      </c>
      <c r="N71" s="8" t="s">
        <v>441</v>
      </c>
      <c r="O71" s="8" t="s">
        <v>494</v>
      </c>
      <c r="P71" s="8" t="s">
        <v>443</v>
      </c>
      <c r="Q71" s="8">
        <v>12</v>
      </c>
      <c r="R71" s="8">
        <v>256</v>
      </c>
      <c r="S71" s="8">
        <v>50</v>
      </c>
      <c r="T71" s="8" t="s">
        <v>449</v>
      </c>
      <c r="U71" s="8" t="s">
        <v>468</v>
      </c>
      <c r="V71" s="8" t="s">
        <v>423</v>
      </c>
      <c r="Y71" s="8">
        <v>32</v>
      </c>
      <c r="Z71" s="8" t="s">
        <v>468</v>
      </c>
      <c r="AA71" s="8" t="s">
        <v>63</v>
      </c>
      <c r="AB71" s="8" t="s">
        <v>447</v>
      </c>
      <c r="AC71" s="8">
        <v>4300</v>
      </c>
      <c r="AD71" s="30">
        <v>14499000</v>
      </c>
    </row>
    <row r="72" spans="1:30" x14ac:dyDescent="0.25">
      <c r="A72" s="8">
        <v>68</v>
      </c>
      <c r="B72" s="8" t="s">
        <v>286</v>
      </c>
      <c r="C72" s="8" t="s">
        <v>294</v>
      </c>
      <c r="D72" s="8">
        <v>153.4</v>
      </c>
      <c r="E72" s="8">
        <v>143.1</v>
      </c>
      <c r="F72" s="8">
        <v>5.8</v>
      </c>
      <c r="G72" s="8">
        <v>245</v>
      </c>
      <c r="H72" s="8" t="s">
        <v>426</v>
      </c>
      <c r="I72" s="8" t="s">
        <v>424</v>
      </c>
      <c r="J72" s="8" t="s">
        <v>495</v>
      </c>
      <c r="K72" s="8">
        <v>196.7</v>
      </c>
      <c r="L72" s="8">
        <v>2268</v>
      </c>
      <c r="M72" s="8">
        <v>2440</v>
      </c>
      <c r="N72" s="8" t="s">
        <v>441</v>
      </c>
      <c r="O72" s="8" t="s">
        <v>442</v>
      </c>
      <c r="P72" s="8" t="s">
        <v>443</v>
      </c>
      <c r="Q72" s="8">
        <v>16</v>
      </c>
      <c r="R72" s="8">
        <v>512</v>
      </c>
      <c r="S72" s="8">
        <v>48</v>
      </c>
      <c r="T72" s="8" t="s">
        <v>449</v>
      </c>
      <c r="U72" s="8" t="s">
        <v>446</v>
      </c>
      <c r="V72" s="8" t="s">
        <v>423</v>
      </c>
      <c r="Y72" s="8">
        <v>20</v>
      </c>
      <c r="Z72" s="8" t="s">
        <v>468</v>
      </c>
      <c r="AA72" s="8" t="s">
        <v>63</v>
      </c>
      <c r="AB72" s="8" t="s">
        <v>447</v>
      </c>
      <c r="AC72" s="8">
        <v>4805</v>
      </c>
      <c r="AD72" s="30">
        <v>26999000</v>
      </c>
    </row>
    <row r="73" spans="1:30" x14ac:dyDescent="0.25">
      <c r="A73" s="8">
        <v>69</v>
      </c>
      <c r="B73" s="8" t="s">
        <v>286</v>
      </c>
      <c r="C73" s="8" t="s">
        <v>301</v>
      </c>
      <c r="D73" s="8">
        <v>162.4</v>
      </c>
      <c r="E73" s="8">
        <v>74.099999999999994</v>
      </c>
      <c r="F73" s="8">
        <v>7.6</v>
      </c>
      <c r="G73" s="8">
        <v>181</v>
      </c>
      <c r="H73" s="8" t="s">
        <v>426</v>
      </c>
      <c r="I73" s="8" t="s">
        <v>429</v>
      </c>
      <c r="J73" s="8" t="s">
        <v>448</v>
      </c>
      <c r="K73" s="8">
        <v>108</v>
      </c>
      <c r="L73" s="8">
        <v>1080</v>
      </c>
      <c r="M73" s="8">
        <v>2412</v>
      </c>
      <c r="N73" s="8" t="s">
        <v>459</v>
      </c>
      <c r="O73" s="8" t="s">
        <v>496</v>
      </c>
      <c r="P73" s="8" t="s">
        <v>443</v>
      </c>
      <c r="Q73" s="8">
        <v>12</v>
      </c>
      <c r="R73" s="8">
        <v>512</v>
      </c>
      <c r="S73" s="8">
        <v>50</v>
      </c>
      <c r="T73" s="8" t="s">
        <v>449</v>
      </c>
      <c r="U73" s="8" t="s">
        <v>446</v>
      </c>
      <c r="V73" s="8" t="s">
        <v>432</v>
      </c>
      <c r="Y73" s="8">
        <v>32</v>
      </c>
      <c r="Z73" s="8" t="s">
        <v>468</v>
      </c>
      <c r="AA73" s="8" t="s">
        <v>63</v>
      </c>
      <c r="AB73" s="8" t="s">
        <v>447</v>
      </c>
      <c r="AC73" s="8">
        <v>4600</v>
      </c>
      <c r="AD73" s="30">
        <v>8999000</v>
      </c>
    </row>
    <row r="74" spans="1:30" x14ac:dyDescent="0.25">
      <c r="A74" s="8">
        <v>70</v>
      </c>
      <c r="B74" s="8" t="s">
        <v>286</v>
      </c>
      <c r="C74" s="8" t="s">
        <v>307</v>
      </c>
      <c r="D74" s="8">
        <v>162.4</v>
      </c>
      <c r="E74" s="8">
        <v>74.3</v>
      </c>
      <c r="F74" s="8">
        <v>7.9</v>
      </c>
      <c r="G74" s="8">
        <v>182</v>
      </c>
      <c r="H74" s="8" t="s">
        <v>426</v>
      </c>
      <c r="I74" s="8" t="s">
        <v>429</v>
      </c>
      <c r="J74" s="8" t="s">
        <v>448</v>
      </c>
      <c r="K74" s="8">
        <v>108</v>
      </c>
      <c r="L74" s="8">
        <v>1080</v>
      </c>
      <c r="M74" s="8">
        <v>2412</v>
      </c>
      <c r="N74" s="8" t="s">
        <v>459</v>
      </c>
      <c r="O74" s="8" t="s">
        <v>492</v>
      </c>
      <c r="P74" s="8" t="s">
        <v>443</v>
      </c>
      <c r="Q74" s="8">
        <v>8</v>
      </c>
      <c r="R74" s="8">
        <v>256</v>
      </c>
      <c r="S74" s="8">
        <v>50</v>
      </c>
      <c r="T74" s="8" t="s">
        <v>449</v>
      </c>
      <c r="U74" s="8" t="s">
        <v>446</v>
      </c>
      <c r="V74" s="8" t="s">
        <v>432</v>
      </c>
      <c r="Y74" s="8">
        <v>32</v>
      </c>
      <c r="Z74" s="8" t="s">
        <v>468</v>
      </c>
      <c r="AA74" s="8" t="s">
        <v>63</v>
      </c>
      <c r="AB74" s="8" t="s">
        <v>447</v>
      </c>
      <c r="AC74" s="8">
        <v>5000</v>
      </c>
      <c r="AD74" s="30">
        <v>5599000</v>
      </c>
    </row>
    <row r="75" spans="1:30" x14ac:dyDescent="0.25">
      <c r="A75" s="8">
        <v>71</v>
      </c>
      <c r="B75" s="8" t="s">
        <v>286</v>
      </c>
      <c r="C75" s="8" t="s">
        <v>309</v>
      </c>
      <c r="D75" s="8">
        <v>161.1</v>
      </c>
      <c r="E75" s="8">
        <v>74.7</v>
      </c>
      <c r="F75" s="8">
        <v>7.5</v>
      </c>
      <c r="G75" s="8">
        <v>177</v>
      </c>
      <c r="H75" s="8" t="s">
        <v>426</v>
      </c>
      <c r="I75" s="8" t="s">
        <v>429</v>
      </c>
      <c r="J75" s="8" t="s">
        <v>448</v>
      </c>
      <c r="K75" s="8">
        <v>108</v>
      </c>
      <c r="L75" s="8">
        <v>1080</v>
      </c>
      <c r="M75" s="8">
        <v>2412</v>
      </c>
      <c r="N75" s="8" t="s">
        <v>459</v>
      </c>
      <c r="O75" s="8" t="s">
        <v>492</v>
      </c>
      <c r="P75" s="8" t="s">
        <v>443</v>
      </c>
      <c r="Q75" s="8">
        <v>8</v>
      </c>
      <c r="R75" s="8">
        <v>256</v>
      </c>
      <c r="S75" s="8">
        <v>64</v>
      </c>
      <c r="T75" s="8" t="s">
        <v>449</v>
      </c>
      <c r="U75" s="8" t="s">
        <v>468</v>
      </c>
      <c r="V75" s="8" t="s">
        <v>432</v>
      </c>
      <c r="Y75" s="8">
        <v>32</v>
      </c>
      <c r="Z75" s="8" t="s">
        <v>468</v>
      </c>
      <c r="AA75" s="8" t="s">
        <v>63</v>
      </c>
      <c r="AB75" s="8" t="s">
        <v>447</v>
      </c>
      <c r="AC75" s="8">
        <v>5000</v>
      </c>
      <c r="AD75" s="30">
        <v>4399000</v>
      </c>
    </row>
    <row r="76" spans="1:30" x14ac:dyDescent="0.25">
      <c r="A76" s="8">
        <v>72</v>
      </c>
      <c r="B76" s="8" t="s">
        <v>286</v>
      </c>
      <c r="C76" s="8" t="s">
        <v>313</v>
      </c>
      <c r="D76" s="8">
        <v>162.4</v>
      </c>
      <c r="E76" s="8">
        <v>74.2</v>
      </c>
      <c r="F76" s="8">
        <v>8</v>
      </c>
      <c r="G76" s="8">
        <v>185</v>
      </c>
      <c r="H76" s="8" t="s">
        <v>426</v>
      </c>
      <c r="I76" s="8" t="s">
        <v>429</v>
      </c>
      <c r="J76" s="8" t="s">
        <v>448</v>
      </c>
      <c r="K76" s="8">
        <v>108</v>
      </c>
      <c r="L76" s="8">
        <v>1080</v>
      </c>
      <c r="M76" s="8">
        <v>2412</v>
      </c>
      <c r="N76" s="8" t="s">
        <v>441</v>
      </c>
      <c r="O76" s="8" t="s">
        <v>492</v>
      </c>
      <c r="P76" s="8" t="s">
        <v>443</v>
      </c>
      <c r="Q76" s="8">
        <v>8</v>
      </c>
      <c r="R76" s="8">
        <v>256</v>
      </c>
      <c r="S76" s="8">
        <v>64</v>
      </c>
      <c r="T76" s="8" t="s">
        <v>449</v>
      </c>
      <c r="U76" s="8" t="s">
        <v>468</v>
      </c>
      <c r="V76" s="8" t="s">
        <v>432</v>
      </c>
      <c r="Y76" s="8">
        <v>32</v>
      </c>
      <c r="Z76" s="8" t="s">
        <v>63</v>
      </c>
      <c r="AB76" s="8" t="s">
        <v>447</v>
      </c>
      <c r="AC76" s="8">
        <v>5000</v>
      </c>
      <c r="AD76" s="30">
        <v>5399000</v>
      </c>
    </row>
    <row r="77" spans="1:30" x14ac:dyDescent="0.25">
      <c r="A77" s="8">
        <v>73</v>
      </c>
      <c r="B77" s="8" t="s">
        <v>286</v>
      </c>
      <c r="C77" s="8" t="s">
        <v>316</v>
      </c>
      <c r="D77" s="8">
        <v>165.6</v>
      </c>
      <c r="E77" s="8">
        <v>76.099999999999994</v>
      </c>
      <c r="F77" s="8">
        <v>8.1999999999999993</v>
      </c>
      <c r="G77" s="8">
        <v>192</v>
      </c>
      <c r="H77" s="8" t="s">
        <v>426</v>
      </c>
      <c r="I77" s="8" t="s">
        <v>429</v>
      </c>
      <c r="J77" s="8" t="s">
        <v>482</v>
      </c>
      <c r="K77" s="8">
        <v>109</v>
      </c>
      <c r="L77" s="8">
        <v>1080</v>
      </c>
      <c r="M77" s="8">
        <v>2400</v>
      </c>
      <c r="N77" s="8" t="s">
        <v>441</v>
      </c>
      <c r="O77" s="8" t="s">
        <v>488</v>
      </c>
      <c r="P77" s="8" t="s">
        <v>443</v>
      </c>
      <c r="Q77" s="8">
        <v>8</v>
      </c>
      <c r="R77" s="8">
        <v>256</v>
      </c>
      <c r="S77" s="8">
        <v>64</v>
      </c>
      <c r="T77" s="8" t="s">
        <v>444</v>
      </c>
      <c r="U77" s="8" t="s">
        <v>63</v>
      </c>
      <c r="Y77" s="8">
        <v>32</v>
      </c>
      <c r="Z77" s="8" t="s">
        <v>63</v>
      </c>
      <c r="AB77" s="8" t="s">
        <v>447</v>
      </c>
      <c r="AC77" s="8">
        <v>5000</v>
      </c>
      <c r="AD77" s="30">
        <v>3689000</v>
      </c>
    </row>
    <row r="78" spans="1:30" x14ac:dyDescent="0.25">
      <c r="A78" s="8">
        <v>74</v>
      </c>
      <c r="B78" s="8" t="s">
        <v>286</v>
      </c>
      <c r="C78" s="8" t="s">
        <v>318</v>
      </c>
      <c r="D78" s="8">
        <v>165.6</v>
      </c>
      <c r="E78" s="8">
        <v>76</v>
      </c>
      <c r="F78" s="8">
        <v>8</v>
      </c>
      <c r="G78" s="8">
        <v>192</v>
      </c>
      <c r="H78" s="8" t="s">
        <v>426</v>
      </c>
      <c r="I78" s="8" t="s">
        <v>429</v>
      </c>
      <c r="J78" s="8" t="s">
        <v>482</v>
      </c>
      <c r="K78" s="8">
        <v>109</v>
      </c>
      <c r="L78" s="8">
        <v>1080</v>
      </c>
      <c r="M78" s="8">
        <v>2400</v>
      </c>
      <c r="N78" s="8" t="s">
        <v>441</v>
      </c>
      <c r="O78" s="8" t="s">
        <v>497</v>
      </c>
      <c r="P78" s="8" t="s">
        <v>443</v>
      </c>
      <c r="Q78" s="8">
        <v>8</v>
      </c>
      <c r="R78" s="8">
        <v>256</v>
      </c>
      <c r="S78" s="8">
        <v>50</v>
      </c>
      <c r="T78" s="8" t="s">
        <v>444</v>
      </c>
      <c r="U78" s="8" t="s">
        <v>63</v>
      </c>
      <c r="Y78" s="8">
        <v>8</v>
      </c>
      <c r="Z78" s="8" t="s">
        <v>63</v>
      </c>
      <c r="AB78" s="8" t="s">
        <v>447</v>
      </c>
      <c r="AC78" s="8">
        <v>5000</v>
      </c>
      <c r="AD78" s="30">
        <v>3599000</v>
      </c>
    </row>
    <row r="79" spans="1:30" x14ac:dyDescent="0.25">
      <c r="A79" s="8">
        <v>75</v>
      </c>
      <c r="B79" s="8" t="s">
        <v>321</v>
      </c>
      <c r="C79" s="8" t="s">
        <v>322</v>
      </c>
      <c r="D79" s="8">
        <v>164.1</v>
      </c>
      <c r="E79" s="8">
        <v>75.3</v>
      </c>
      <c r="F79" s="8">
        <v>8.9</v>
      </c>
      <c r="G79" s="8">
        <v>225</v>
      </c>
      <c r="H79" s="8" t="s">
        <v>424</v>
      </c>
      <c r="I79" s="8" t="s">
        <v>426</v>
      </c>
      <c r="J79" s="8" t="s">
        <v>487</v>
      </c>
      <c r="K79" s="8">
        <v>111.5</v>
      </c>
      <c r="L79" s="8">
        <v>1260</v>
      </c>
      <c r="M79" s="8">
        <v>2800</v>
      </c>
      <c r="N79" s="8" t="s">
        <v>459</v>
      </c>
      <c r="O79" s="8" t="s">
        <v>498</v>
      </c>
      <c r="P79" s="8" t="s">
        <v>443</v>
      </c>
      <c r="Q79" s="8">
        <v>16</v>
      </c>
      <c r="R79" s="8">
        <v>512</v>
      </c>
      <c r="S79" s="8">
        <v>62</v>
      </c>
      <c r="T79" s="8" t="s">
        <v>449</v>
      </c>
      <c r="U79" s="8" t="s">
        <v>470</v>
      </c>
      <c r="V79" s="8" t="s">
        <v>446</v>
      </c>
      <c r="Y79" s="8">
        <v>32</v>
      </c>
      <c r="Z79" s="8" t="s">
        <v>446</v>
      </c>
      <c r="AA79" s="8" t="s">
        <v>164</v>
      </c>
      <c r="AB79" s="8" t="s">
        <v>469</v>
      </c>
      <c r="AC79" s="8">
        <v>5400</v>
      </c>
      <c r="AD79" s="30">
        <v>16999000</v>
      </c>
    </row>
    <row r="80" spans="1:30" x14ac:dyDescent="0.25">
      <c r="A80" s="8">
        <v>76</v>
      </c>
      <c r="B80" s="8" t="s">
        <v>321</v>
      </c>
      <c r="C80" s="8" t="s">
        <v>329</v>
      </c>
      <c r="D80" s="8">
        <v>163.69999999999999</v>
      </c>
      <c r="E80" s="8">
        <v>75.400000000000006</v>
      </c>
      <c r="F80" s="8">
        <v>8.1</v>
      </c>
      <c r="G80" s="8">
        <v>186</v>
      </c>
      <c r="H80" s="8" t="s">
        <v>419</v>
      </c>
      <c r="I80" s="8" t="s">
        <v>433</v>
      </c>
      <c r="J80" s="8" t="s">
        <v>482</v>
      </c>
      <c r="K80" s="8">
        <v>103.4</v>
      </c>
      <c r="L80" s="8">
        <v>720</v>
      </c>
      <c r="M80" s="8">
        <v>1612</v>
      </c>
      <c r="N80" s="8" t="s">
        <v>441</v>
      </c>
      <c r="O80" s="8" t="s">
        <v>497</v>
      </c>
      <c r="P80" s="8" t="s">
        <v>443</v>
      </c>
      <c r="Q80" s="8">
        <v>8</v>
      </c>
      <c r="R80" s="8">
        <v>128</v>
      </c>
      <c r="S80" s="8">
        <v>50</v>
      </c>
      <c r="T80" s="8" t="s">
        <v>444</v>
      </c>
      <c r="U80" s="8" t="s">
        <v>63</v>
      </c>
      <c r="Y80" s="8">
        <v>8</v>
      </c>
      <c r="Z80" s="8" t="s">
        <v>63</v>
      </c>
      <c r="AB80" s="8" t="s">
        <v>447</v>
      </c>
      <c r="AC80" s="8">
        <v>5000</v>
      </c>
      <c r="AD80" s="30">
        <v>2599000</v>
      </c>
    </row>
    <row r="81" spans="1:30" x14ac:dyDescent="0.25">
      <c r="A81" s="8">
        <v>77</v>
      </c>
      <c r="B81" s="8" t="s">
        <v>321</v>
      </c>
      <c r="C81" s="8" t="s">
        <v>329</v>
      </c>
      <c r="D81" s="8">
        <v>163.69999999999999</v>
      </c>
      <c r="E81" s="8">
        <v>75.400000000000006</v>
      </c>
      <c r="F81" s="8">
        <v>8.1</v>
      </c>
      <c r="G81" s="8">
        <v>186</v>
      </c>
      <c r="H81" s="8" t="s">
        <v>419</v>
      </c>
      <c r="I81" s="8" t="s">
        <v>433</v>
      </c>
      <c r="J81" s="8" t="s">
        <v>482</v>
      </c>
      <c r="K81" s="8">
        <v>103.4</v>
      </c>
      <c r="L81" s="8">
        <v>720</v>
      </c>
      <c r="M81" s="8">
        <v>1612</v>
      </c>
      <c r="N81" s="8" t="s">
        <v>441</v>
      </c>
      <c r="O81" s="8" t="s">
        <v>497</v>
      </c>
      <c r="P81" s="8" t="s">
        <v>443</v>
      </c>
      <c r="Q81" s="8">
        <v>8</v>
      </c>
      <c r="R81" s="8">
        <v>256</v>
      </c>
      <c r="S81" s="8">
        <v>50</v>
      </c>
      <c r="T81" s="8" t="s">
        <v>444</v>
      </c>
      <c r="U81" s="8" t="s">
        <v>63</v>
      </c>
      <c r="Y81" s="8">
        <v>8</v>
      </c>
      <c r="Z81" s="8" t="s">
        <v>63</v>
      </c>
      <c r="AB81" s="8" t="s">
        <v>447</v>
      </c>
      <c r="AC81" s="8">
        <v>5000</v>
      </c>
      <c r="AD81" s="30">
        <v>2999000</v>
      </c>
    </row>
    <row r="82" spans="1:30" x14ac:dyDescent="0.25">
      <c r="A82" s="8">
        <v>78</v>
      </c>
      <c r="B82" s="8" t="s">
        <v>321</v>
      </c>
      <c r="C82" s="8" t="s">
        <v>334</v>
      </c>
      <c r="D82" s="8">
        <v>164.1</v>
      </c>
      <c r="E82" s="8">
        <v>76.2</v>
      </c>
      <c r="F82" s="8">
        <v>8.1999999999999993</v>
      </c>
      <c r="G82" s="8">
        <v>192</v>
      </c>
      <c r="H82" s="8" t="s">
        <v>429</v>
      </c>
      <c r="I82" s="8" t="s">
        <v>419</v>
      </c>
      <c r="J82" s="8" t="s">
        <v>482</v>
      </c>
      <c r="K82" s="8">
        <v>106.8</v>
      </c>
      <c r="L82" s="8">
        <v>1080</v>
      </c>
      <c r="M82" s="8">
        <v>2388</v>
      </c>
      <c r="N82" s="8" t="s">
        <v>441</v>
      </c>
      <c r="O82" s="8" t="s">
        <v>473</v>
      </c>
      <c r="P82" s="8" t="s">
        <v>443</v>
      </c>
      <c r="Q82" s="8">
        <v>8</v>
      </c>
      <c r="R82" s="8">
        <v>256</v>
      </c>
      <c r="S82" s="8">
        <v>50</v>
      </c>
      <c r="T82" s="8" t="s">
        <v>444</v>
      </c>
      <c r="U82" s="8" t="s">
        <v>63</v>
      </c>
      <c r="Y82" s="8">
        <v>8</v>
      </c>
      <c r="Z82" s="8" t="s">
        <v>63</v>
      </c>
      <c r="AB82" s="8" t="s">
        <v>447</v>
      </c>
      <c r="AC82" s="8">
        <v>5000</v>
      </c>
      <c r="AD82" s="30">
        <v>2699000</v>
      </c>
    </row>
    <row r="83" spans="1:30" x14ac:dyDescent="0.25">
      <c r="A83" s="8">
        <v>79</v>
      </c>
      <c r="B83" s="8" t="s">
        <v>321</v>
      </c>
      <c r="C83" s="8" t="s">
        <v>337</v>
      </c>
      <c r="D83" s="8">
        <v>163.19999999999999</v>
      </c>
      <c r="E83" s="8">
        <v>75.8</v>
      </c>
      <c r="F83" s="8">
        <v>7.8</v>
      </c>
      <c r="G83" s="8">
        <v>191</v>
      </c>
      <c r="H83" s="8" t="s">
        <v>429</v>
      </c>
      <c r="I83" s="8" t="s">
        <v>518</v>
      </c>
      <c r="J83" s="8" t="s">
        <v>448</v>
      </c>
      <c r="K83" s="8">
        <v>107.4</v>
      </c>
      <c r="L83" s="8">
        <v>1080</v>
      </c>
      <c r="M83" s="8">
        <v>2400</v>
      </c>
      <c r="N83" s="8" t="s">
        <v>459</v>
      </c>
      <c r="O83" s="8" t="s">
        <v>499</v>
      </c>
      <c r="P83" s="8" t="s">
        <v>443</v>
      </c>
      <c r="Q83" s="8">
        <v>8</v>
      </c>
      <c r="R83" s="8">
        <v>128</v>
      </c>
      <c r="S83" s="8">
        <v>50</v>
      </c>
      <c r="T83" s="8" t="s">
        <v>444</v>
      </c>
      <c r="U83" s="8" t="s">
        <v>63</v>
      </c>
      <c r="Y83" s="8">
        <v>8</v>
      </c>
      <c r="Z83" s="8" t="s">
        <v>63</v>
      </c>
      <c r="AB83" s="8" t="s">
        <v>447</v>
      </c>
      <c r="AC83" s="8">
        <v>5000</v>
      </c>
      <c r="AD83" s="30">
        <v>3599999</v>
      </c>
    </row>
    <row r="84" spans="1:30" x14ac:dyDescent="0.25">
      <c r="A84" s="8">
        <v>80</v>
      </c>
      <c r="B84" s="8" t="s">
        <v>321</v>
      </c>
      <c r="C84" s="8" t="s">
        <v>337</v>
      </c>
      <c r="D84" s="8">
        <v>163.19999999999999</v>
      </c>
      <c r="E84" s="8">
        <v>75.8</v>
      </c>
      <c r="F84" s="8">
        <v>7.8</v>
      </c>
      <c r="G84" s="8">
        <v>191</v>
      </c>
      <c r="H84" s="8" t="s">
        <v>429</v>
      </c>
      <c r="I84" s="8" t="s">
        <v>518</v>
      </c>
      <c r="J84" s="8" t="s">
        <v>448</v>
      </c>
      <c r="K84" s="8">
        <v>107.4</v>
      </c>
      <c r="L84" s="8">
        <v>1080</v>
      </c>
      <c r="M84" s="8">
        <v>2400</v>
      </c>
      <c r="N84" s="8" t="s">
        <v>459</v>
      </c>
      <c r="O84" s="8" t="s">
        <v>499</v>
      </c>
      <c r="P84" s="8" t="s">
        <v>443</v>
      </c>
      <c r="Q84" s="8">
        <v>8</v>
      </c>
      <c r="R84" s="8">
        <v>256</v>
      </c>
      <c r="S84" s="8">
        <v>50</v>
      </c>
      <c r="T84" s="8" t="s">
        <v>444</v>
      </c>
      <c r="U84" s="8" t="s">
        <v>63</v>
      </c>
      <c r="Y84" s="8">
        <v>8</v>
      </c>
      <c r="Z84" s="8" t="s">
        <v>63</v>
      </c>
      <c r="AB84" s="8" t="s">
        <v>447</v>
      </c>
      <c r="AC84" s="8">
        <v>5000</v>
      </c>
      <c r="AD84" s="30">
        <v>3899999</v>
      </c>
    </row>
    <row r="85" spans="1:30" x14ac:dyDescent="0.25">
      <c r="A85" s="8">
        <v>81</v>
      </c>
      <c r="B85" s="8" t="s">
        <v>321</v>
      </c>
      <c r="C85" s="8" t="s">
        <v>342</v>
      </c>
      <c r="D85" s="8">
        <v>163.19999999999999</v>
      </c>
      <c r="E85" s="8">
        <v>75.8</v>
      </c>
      <c r="F85" s="8">
        <v>7.8</v>
      </c>
      <c r="G85" s="8">
        <v>196</v>
      </c>
      <c r="H85" s="8" t="s">
        <v>429</v>
      </c>
      <c r="I85" s="8" t="s">
        <v>518</v>
      </c>
      <c r="J85" s="8" t="s">
        <v>448</v>
      </c>
      <c r="K85" s="8">
        <v>107.4</v>
      </c>
      <c r="L85" s="8">
        <v>1080</v>
      </c>
      <c r="M85" s="8">
        <v>2400</v>
      </c>
      <c r="N85" s="8" t="s">
        <v>459</v>
      </c>
      <c r="O85" s="8" t="s">
        <v>500</v>
      </c>
      <c r="P85" s="8" t="s">
        <v>443</v>
      </c>
      <c r="Q85" s="8">
        <v>8</v>
      </c>
      <c r="R85" s="8">
        <v>128</v>
      </c>
      <c r="S85" s="8">
        <v>50</v>
      </c>
      <c r="T85" s="8" t="s">
        <v>444</v>
      </c>
      <c r="U85" s="8" t="s">
        <v>63</v>
      </c>
      <c r="Y85" s="8">
        <v>8</v>
      </c>
      <c r="Z85" s="8" t="s">
        <v>63</v>
      </c>
      <c r="AB85" s="8" t="s">
        <v>447</v>
      </c>
      <c r="AC85" s="8">
        <v>5000</v>
      </c>
      <c r="AD85" s="30">
        <v>3099000</v>
      </c>
    </row>
    <row r="86" spans="1:30" x14ac:dyDescent="0.25">
      <c r="A86" s="8">
        <v>82</v>
      </c>
      <c r="B86" s="8" t="s">
        <v>321</v>
      </c>
      <c r="C86" s="8" t="s">
        <v>342</v>
      </c>
      <c r="D86" s="8">
        <v>163.19999999999999</v>
      </c>
      <c r="E86" s="8">
        <v>75.8</v>
      </c>
      <c r="F86" s="8">
        <v>7.8</v>
      </c>
      <c r="G86" s="8">
        <v>196</v>
      </c>
      <c r="H86" s="8" t="s">
        <v>429</v>
      </c>
      <c r="I86" s="8" t="s">
        <v>518</v>
      </c>
      <c r="J86" s="8" t="s">
        <v>448</v>
      </c>
      <c r="K86" s="8">
        <v>107.4</v>
      </c>
      <c r="L86" s="8">
        <v>1080</v>
      </c>
      <c r="M86" s="8">
        <v>2400</v>
      </c>
      <c r="N86" s="8" t="s">
        <v>459</v>
      </c>
      <c r="O86" s="8" t="s">
        <v>500</v>
      </c>
      <c r="P86" s="8" t="s">
        <v>443</v>
      </c>
      <c r="Q86" s="8">
        <v>8</v>
      </c>
      <c r="R86" s="8">
        <v>256</v>
      </c>
      <c r="S86" s="8">
        <v>50</v>
      </c>
      <c r="T86" s="8" t="s">
        <v>444</v>
      </c>
      <c r="U86" s="8" t="s">
        <v>63</v>
      </c>
      <c r="Y86" s="8">
        <v>8</v>
      </c>
      <c r="Z86" s="8" t="s">
        <v>63</v>
      </c>
      <c r="AB86" s="8" t="s">
        <v>447</v>
      </c>
      <c r="AC86" s="8">
        <v>5000</v>
      </c>
      <c r="AD86" s="30">
        <v>3399000</v>
      </c>
    </row>
    <row r="87" spans="1:30" x14ac:dyDescent="0.25">
      <c r="A87" s="8">
        <v>83</v>
      </c>
      <c r="B87" s="8" t="s">
        <v>321</v>
      </c>
      <c r="C87" s="8" t="s">
        <v>344</v>
      </c>
      <c r="D87" s="8">
        <v>162.4</v>
      </c>
      <c r="E87" s="8">
        <v>74.900000000000006</v>
      </c>
      <c r="F87" s="8">
        <v>7.7</v>
      </c>
      <c r="G87" s="8">
        <v>190</v>
      </c>
      <c r="H87" s="8" t="s">
        <v>429</v>
      </c>
      <c r="I87" s="8" t="s">
        <v>426</v>
      </c>
      <c r="J87" s="8" t="s">
        <v>448</v>
      </c>
      <c r="K87" s="8">
        <v>107.4</v>
      </c>
      <c r="L87" s="8">
        <v>1080</v>
      </c>
      <c r="M87" s="8">
        <v>2400</v>
      </c>
      <c r="N87" s="8" t="s">
        <v>441</v>
      </c>
      <c r="O87" s="8" t="s">
        <v>488</v>
      </c>
      <c r="P87" s="8" t="s">
        <v>443</v>
      </c>
      <c r="Q87" s="8">
        <v>8</v>
      </c>
      <c r="R87" s="8">
        <v>256</v>
      </c>
      <c r="S87" s="8">
        <v>64</v>
      </c>
      <c r="T87" s="8" t="s">
        <v>444</v>
      </c>
      <c r="U87" s="8" t="s">
        <v>63</v>
      </c>
      <c r="Y87" s="8">
        <v>50</v>
      </c>
      <c r="Z87" s="8" t="s">
        <v>63</v>
      </c>
      <c r="AB87" s="8" t="s">
        <v>447</v>
      </c>
      <c r="AC87" s="8">
        <v>4800</v>
      </c>
      <c r="AD87" s="30">
        <v>4399000</v>
      </c>
    </row>
    <row r="88" spans="1:30" x14ac:dyDescent="0.25">
      <c r="A88" s="8">
        <v>84</v>
      </c>
      <c r="B88" s="8" t="s">
        <v>321</v>
      </c>
      <c r="C88" s="8" t="s">
        <v>347</v>
      </c>
      <c r="D88" s="8">
        <v>163.69999999999999</v>
      </c>
      <c r="E88" s="8">
        <v>75.400000000000006</v>
      </c>
      <c r="F88" s="8">
        <v>8.1</v>
      </c>
      <c r="G88" s="8">
        <v>186</v>
      </c>
      <c r="H88" s="8" t="s">
        <v>429</v>
      </c>
      <c r="I88" s="8" t="s">
        <v>419</v>
      </c>
      <c r="J88" s="8" t="s">
        <v>482</v>
      </c>
      <c r="K88" s="8">
        <v>103.4</v>
      </c>
      <c r="L88" s="8">
        <v>720</v>
      </c>
      <c r="M88" s="8">
        <v>1612</v>
      </c>
      <c r="N88" s="8" t="s">
        <v>441</v>
      </c>
      <c r="O88" s="8" t="s">
        <v>501</v>
      </c>
      <c r="P88" s="8" t="s">
        <v>443</v>
      </c>
      <c r="Q88" s="8">
        <v>4</v>
      </c>
      <c r="R88" s="8">
        <v>64</v>
      </c>
      <c r="S88" s="8">
        <v>50</v>
      </c>
      <c r="T88" s="8" t="s">
        <v>444</v>
      </c>
      <c r="U88" s="8" t="s">
        <v>63</v>
      </c>
      <c r="Y88" s="8">
        <v>8</v>
      </c>
      <c r="Z88" s="8" t="s">
        <v>63</v>
      </c>
      <c r="AB88" s="8" t="s">
        <v>447</v>
      </c>
      <c r="AC88" s="8">
        <v>5000</v>
      </c>
      <c r="AD88" s="30">
        <v>1399000</v>
      </c>
    </row>
    <row r="89" spans="1:30" x14ac:dyDescent="0.25">
      <c r="A89" s="8">
        <v>85</v>
      </c>
      <c r="B89" s="8" t="s">
        <v>321</v>
      </c>
      <c r="C89" s="8" t="s">
        <v>347</v>
      </c>
      <c r="D89" s="8">
        <v>163.69999999999999</v>
      </c>
      <c r="E89" s="8">
        <v>75.400000000000006</v>
      </c>
      <c r="F89" s="8">
        <v>8.1</v>
      </c>
      <c r="G89" s="8">
        <v>186</v>
      </c>
      <c r="H89" s="8" t="s">
        <v>429</v>
      </c>
      <c r="I89" s="8" t="s">
        <v>419</v>
      </c>
      <c r="J89" s="8" t="s">
        <v>482</v>
      </c>
      <c r="K89" s="8">
        <v>103.4</v>
      </c>
      <c r="L89" s="8">
        <v>720</v>
      </c>
      <c r="M89" s="8">
        <v>1612</v>
      </c>
      <c r="N89" s="8" t="s">
        <v>441</v>
      </c>
      <c r="O89" s="8" t="s">
        <v>501</v>
      </c>
      <c r="P89" s="8" t="s">
        <v>443</v>
      </c>
      <c r="Q89" s="8">
        <v>4</v>
      </c>
      <c r="R89" s="8">
        <v>128</v>
      </c>
      <c r="S89" s="8">
        <v>50</v>
      </c>
      <c r="T89" s="8" t="s">
        <v>444</v>
      </c>
      <c r="U89" s="8" t="s">
        <v>63</v>
      </c>
      <c r="Y89" s="8">
        <v>8</v>
      </c>
      <c r="Z89" s="8" t="s">
        <v>63</v>
      </c>
      <c r="AB89" s="8" t="s">
        <v>447</v>
      </c>
      <c r="AC89" s="8">
        <v>5000</v>
      </c>
      <c r="AD89" s="30">
        <v>1599000</v>
      </c>
    </row>
    <row r="90" spans="1:30" x14ac:dyDescent="0.25">
      <c r="A90" s="8">
        <v>86</v>
      </c>
      <c r="B90" s="8" t="s">
        <v>321</v>
      </c>
      <c r="C90" s="8" t="s">
        <v>349</v>
      </c>
      <c r="D90" s="8">
        <v>164.2</v>
      </c>
      <c r="E90" s="8">
        <v>74.400000000000006</v>
      </c>
      <c r="F90" s="8">
        <v>7.5</v>
      </c>
      <c r="G90" s="8">
        <v>186</v>
      </c>
      <c r="H90" s="8" t="s">
        <v>426</v>
      </c>
      <c r="I90" s="8" t="s">
        <v>429</v>
      </c>
      <c r="J90" s="8" t="s">
        <v>448</v>
      </c>
      <c r="K90" s="8">
        <v>111</v>
      </c>
      <c r="L90" s="8">
        <v>1260</v>
      </c>
      <c r="M90" s="8">
        <v>2800</v>
      </c>
      <c r="N90" s="8" t="s">
        <v>441</v>
      </c>
      <c r="O90" s="8" t="s">
        <v>502</v>
      </c>
      <c r="P90" s="8" t="s">
        <v>443</v>
      </c>
      <c r="Q90" s="8">
        <v>8</v>
      </c>
      <c r="R90" s="8">
        <v>256</v>
      </c>
      <c r="S90" s="8">
        <v>50</v>
      </c>
      <c r="T90" s="8" t="s">
        <v>449</v>
      </c>
      <c r="U90" s="8" t="s">
        <v>468</v>
      </c>
      <c r="V90" s="8" t="s">
        <v>63</v>
      </c>
      <c r="Y90" s="8">
        <v>50</v>
      </c>
      <c r="Z90" s="8" t="s">
        <v>63</v>
      </c>
      <c r="AB90" s="8" t="s">
        <v>447</v>
      </c>
      <c r="AC90" s="8">
        <v>4600</v>
      </c>
      <c r="AD90" s="30">
        <v>5999000</v>
      </c>
    </row>
    <row r="91" spans="1:30" x14ac:dyDescent="0.25">
      <c r="A91" s="8">
        <v>87</v>
      </c>
      <c r="B91" s="8" t="s">
        <v>321</v>
      </c>
      <c r="C91" s="8" t="s">
        <v>349</v>
      </c>
      <c r="D91" s="8">
        <v>164.2</v>
      </c>
      <c r="E91" s="8">
        <v>74.400000000000006</v>
      </c>
      <c r="F91" s="8">
        <v>7.5</v>
      </c>
      <c r="G91" s="8">
        <v>186</v>
      </c>
      <c r="H91" s="8" t="s">
        <v>426</v>
      </c>
      <c r="I91" s="8" t="s">
        <v>429</v>
      </c>
      <c r="J91" s="8" t="s">
        <v>448</v>
      </c>
      <c r="K91" s="8">
        <v>111</v>
      </c>
      <c r="L91" s="8">
        <v>1260</v>
      </c>
      <c r="M91" s="8">
        <v>2800</v>
      </c>
      <c r="N91" s="8" t="s">
        <v>441</v>
      </c>
      <c r="O91" s="8" t="s">
        <v>502</v>
      </c>
      <c r="P91" s="8" t="s">
        <v>443</v>
      </c>
      <c r="Q91" s="8">
        <v>12</v>
      </c>
      <c r="R91" s="8">
        <v>512</v>
      </c>
      <c r="S91" s="8">
        <v>50</v>
      </c>
      <c r="T91" s="8" t="s">
        <v>449</v>
      </c>
      <c r="U91" s="8" t="s">
        <v>468</v>
      </c>
      <c r="V91" s="8" t="s">
        <v>63</v>
      </c>
      <c r="Y91" s="8">
        <v>50</v>
      </c>
      <c r="Z91" s="8" t="s">
        <v>63</v>
      </c>
      <c r="AB91" s="8" t="s">
        <v>447</v>
      </c>
      <c r="AC91" s="8">
        <v>4600</v>
      </c>
      <c r="AD91" s="30">
        <v>6999000</v>
      </c>
    </row>
    <row r="92" spans="1:30" x14ac:dyDescent="0.25">
      <c r="A92" s="8">
        <v>88</v>
      </c>
      <c r="B92" s="8" t="s">
        <v>321</v>
      </c>
      <c r="C92" s="8" t="s">
        <v>352</v>
      </c>
      <c r="D92" s="8">
        <v>164.1</v>
      </c>
      <c r="E92" s="8">
        <v>76.2</v>
      </c>
      <c r="F92" s="8">
        <v>8.1</v>
      </c>
      <c r="G92" s="8">
        <v>190</v>
      </c>
      <c r="H92" s="8" t="s">
        <v>429</v>
      </c>
      <c r="I92" s="8" t="s">
        <v>419</v>
      </c>
      <c r="J92" s="8" t="s">
        <v>482</v>
      </c>
      <c r="K92" s="8">
        <v>106.8</v>
      </c>
      <c r="L92" s="8">
        <v>1080</v>
      </c>
      <c r="M92" s="8">
        <v>2388</v>
      </c>
      <c r="N92" s="8" t="s">
        <v>441</v>
      </c>
      <c r="O92" s="8" t="s">
        <v>501</v>
      </c>
      <c r="P92" s="8" t="s">
        <v>443</v>
      </c>
      <c r="Q92" s="8">
        <v>6</v>
      </c>
      <c r="R92" s="8">
        <v>128</v>
      </c>
      <c r="S92" s="8">
        <v>50</v>
      </c>
      <c r="T92" s="8" t="s">
        <v>444</v>
      </c>
      <c r="U92" s="8" t="s">
        <v>63</v>
      </c>
      <c r="Y92" s="8">
        <v>50</v>
      </c>
      <c r="Z92" s="8" t="s">
        <v>63</v>
      </c>
      <c r="AB92" s="8" t="s">
        <v>447</v>
      </c>
      <c r="AC92" s="8">
        <v>5000</v>
      </c>
      <c r="AD92" s="30">
        <v>1749000</v>
      </c>
    </row>
    <row r="93" spans="1:30" x14ac:dyDescent="0.25">
      <c r="A93" s="8">
        <v>89</v>
      </c>
      <c r="B93" s="8" t="s">
        <v>321</v>
      </c>
      <c r="C93" s="8" t="s">
        <v>354</v>
      </c>
      <c r="D93" s="8">
        <v>164.1</v>
      </c>
      <c r="E93" s="8">
        <v>76.2</v>
      </c>
      <c r="F93" s="8">
        <v>8.1</v>
      </c>
      <c r="G93" s="8">
        <v>190</v>
      </c>
      <c r="H93" s="8" t="s">
        <v>429</v>
      </c>
      <c r="I93" s="8" t="s">
        <v>419</v>
      </c>
      <c r="J93" s="8" t="s">
        <v>482</v>
      </c>
      <c r="K93" s="8">
        <v>106.8</v>
      </c>
      <c r="L93" s="8">
        <v>1080</v>
      </c>
      <c r="M93" s="8">
        <v>2388</v>
      </c>
      <c r="N93" s="8" t="s">
        <v>441</v>
      </c>
      <c r="O93" s="8" t="s">
        <v>497</v>
      </c>
      <c r="P93" s="8" t="s">
        <v>443</v>
      </c>
      <c r="Q93" s="8">
        <v>6</v>
      </c>
      <c r="R93" s="8">
        <v>128</v>
      </c>
      <c r="S93" s="8">
        <v>50</v>
      </c>
      <c r="T93" s="8" t="s">
        <v>444</v>
      </c>
      <c r="U93" s="8" t="s">
        <v>63</v>
      </c>
      <c r="Y93" s="8">
        <v>50</v>
      </c>
      <c r="Z93" s="8" t="s">
        <v>63</v>
      </c>
      <c r="AB93" s="8" t="s">
        <v>447</v>
      </c>
      <c r="AC93" s="8">
        <v>5000</v>
      </c>
      <c r="AD93" s="30">
        <v>2599000</v>
      </c>
    </row>
    <row r="94" spans="1:30" x14ac:dyDescent="0.25">
      <c r="A94" s="8">
        <v>90</v>
      </c>
      <c r="B94" s="8" t="s">
        <v>321</v>
      </c>
      <c r="C94" s="8" t="s">
        <v>355</v>
      </c>
      <c r="D94" s="8">
        <v>164</v>
      </c>
      <c r="E94" s="8">
        <v>75.599999999999994</v>
      </c>
      <c r="F94" s="8">
        <v>8.5</v>
      </c>
      <c r="G94" s="8">
        <v>186</v>
      </c>
      <c r="H94" s="8" t="s">
        <v>419</v>
      </c>
      <c r="I94" s="8" t="s">
        <v>429</v>
      </c>
      <c r="J94" s="8" t="s">
        <v>482</v>
      </c>
      <c r="K94" s="8">
        <v>102.3</v>
      </c>
      <c r="L94" s="8">
        <v>720</v>
      </c>
      <c r="M94" s="8">
        <v>1600</v>
      </c>
      <c r="N94" s="8" t="s">
        <v>441</v>
      </c>
      <c r="O94" s="8" t="s">
        <v>503</v>
      </c>
      <c r="P94" s="8" t="s">
        <v>443</v>
      </c>
      <c r="Q94" s="8">
        <v>4</v>
      </c>
      <c r="R94" s="8">
        <v>64</v>
      </c>
      <c r="S94" s="8">
        <v>8</v>
      </c>
      <c r="T94" s="8" t="s">
        <v>484</v>
      </c>
      <c r="U94" s="8" t="s">
        <v>63</v>
      </c>
      <c r="Y94" s="8">
        <v>5</v>
      </c>
      <c r="AB94" s="8" t="s">
        <v>504</v>
      </c>
      <c r="AC94" s="8">
        <v>5000</v>
      </c>
      <c r="AD94" s="30">
        <v>1199000</v>
      </c>
    </row>
    <row r="95" spans="1:30" x14ac:dyDescent="0.25">
      <c r="A95" s="8">
        <v>91</v>
      </c>
      <c r="B95" s="8" t="s">
        <v>359</v>
      </c>
      <c r="C95" s="8" t="s">
        <v>360</v>
      </c>
      <c r="D95" s="8">
        <v>161.1</v>
      </c>
      <c r="E95" s="8">
        <v>75</v>
      </c>
      <c r="F95" s="8">
        <v>7.9</v>
      </c>
      <c r="G95" s="8">
        <v>181</v>
      </c>
      <c r="H95" s="8" t="s">
        <v>419</v>
      </c>
      <c r="I95" s="8" t="s">
        <v>429</v>
      </c>
      <c r="J95" s="8" t="s">
        <v>448</v>
      </c>
      <c r="K95" s="8">
        <v>107.4</v>
      </c>
      <c r="L95" s="8">
        <v>1080</v>
      </c>
      <c r="M95" s="8">
        <v>2400</v>
      </c>
      <c r="N95" s="8" t="s">
        <v>441</v>
      </c>
      <c r="O95" s="8" t="s">
        <v>505</v>
      </c>
      <c r="P95" s="8" t="s">
        <v>443</v>
      </c>
      <c r="Q95" s="8">
        <v>12</v>
      </c>
      <c r="R95" s="8">
        <v>256</v>
      </c>
      <c r="S95" s="8">
        <v>64</v>
      </c>
      <c r="T95" s="8" t="s">
        <v>449</v>
      </c>
      <c r="U95" s="8" t="s">
        <v>468</v>
      </c>
      <c r="V95" s="8" t="s">
        <v>422</v>
      </c>
      <c r="Y95" s="8">
        <v>16</v>
      </c>
      <c r="Z95" s="8" t="s">
        <v>164</v>
      </c>
      <c r="AB95" s="8" t="s">
        <v>447</v>
      </c>
      <c r="AC95" s="8">
        <v>5000</v>
      </c>
      <c r="AD95" s="30">
        <v>5499000</v>
      </c>
    </row>
    <row r="96" spans="1:30" x14ac:dyDescent="0.25">
      <c r="A96" s="8">
        <v>92</v>
      </c>
      <c r="B96" s="8" t="s">
        <v>359</v>
      </c>
      <c r="C96" s="8" t="s">
        <v>360</v>
      </c>
      <c r="D96" s="8">
        <v>161.1</v>
      </c>
      <c r="E96" s="8">
        <v>75</v>
      </c>
      <c r="F96" s="8">
        <v>7.9</v>
      </c>
      <c r="G96" s="8">
        <v>181</v>
      </c>
      <c r="H96" s="8" t="s">
        <v>419</v>
      </c>
      <c r="I96" s="8" t="s">
        <v>429</v>
      </c>
      <c r="J96" s="8" t="s">
        <v>448</v>
      </c>
      <c r="K96" s="8">
        <v>107.4</v>
      </c>
      <c r="L96" s="8">
        <v>1080</v>
      </c>
      <c r="M96" s="8">
        <v>2400</v>
      </c>
      <c r="N96" s="8" t="s">
        <v>441</v>
      </c>
      <c r="O96" s="8" t="s">
        <v>505</v>
      </c>
      <c r="P96" s="8" t="s">
        <v>443</v>
      </c>
      <c r="Q96" s="8">
        <v>8</v>
      </c>
      <c r="R96" s="8">
        <v>256</v>
      </c>
      <c r="S96" s="8">
        <v>64</v>
      </c>
      <c r="T96" s="8" t="s">
        <v>449</v>
      </c>
      <c r="U96" s="8" t="s">
        <v>468</v>
      </c>
      <c r="V96" s="8" t="s">
        <v>422</v>
      </c>
      <c r="Y96" s="8">
        <v>16</v>
      </c>
      <c r="Z96" s="8" t="s">
        <v>164</v>
      </c>
      <c r="AB96" s="8" t="s">
        <v>447</v>
      </c>
      <c r="AC96" s="8">
        <v>5000</v>
      </c>
      <c r="AD96" s="30">
        <v>4999000</v>
      </c>
    </row>
    <row r="97" spans="1:30" x14ac:dyDescent="0.25">
      <c r="A97" s="8">
        <v>93</v>
      </c>
      <c r="B97" s="8" t="s">
        <v>359</v>
      </c>
      <c r="C97" s="8" t="s">
        <v>363</v>
      </c>
      <c r="D97" s="8">
        <v>162.9</v>
      </c>
      <c r="E97" s="8">
        <v>76</v>
      </c>
      <c r="F97" s="8">
        <v>7.9</v>
      </c>
      <c r="G97" s="8">
        <v>181</v>
      </c>
      <c r="H97" s="8" t="s">
        <v>419</v>
      </c>
      <c r="I97" s="8" t="s">
        <v>429</v>
      </c>
      <c r="J97" s="8" t="s">
        <v>448</v>
      </c>
      <c r="K97" s="8">
        <v>107.4</v>
      </c>
      <c r="L97" s="8">
        <v>1080</v>
      </c>
      <c r="M97" s="8">
        <v>2400</v>
      </c>
      <c r="N97" s="8" t="s">
        <v>493</v>
      </c>
      <c r="O97" s="8" t="s">
        <v>502</v>
      </c>
      <c r="P97" s="8" t="s">
        <v>443</v>
      </c>
      <c r="Q97" s="8">
        <v>6</v>
      </c>
      <c r="R97" s="8">
        <v>128</v>
      </c>
      <c r="S97" s="8">
        <v>108</v>
      </c>
      <c r="T97" s="8" t="s">
        <v>449</v>
      </c>
      <c r="U97" s="8" t="s">
        <v>468</v>
      </c>
      <c r="V97" s="8" t="s">
        <v>422</v>
      </c>
      <c r="Y97" s="8">
        <v>16</v>
      </c>
      <c r="Z97" s="8" t="s">
        <v>164</v>
      </c>
      <c r="AB97" s="8" t="s">
        <v>447</v>
      </c>
      <c r="AC97" s="8">
        <v>5000</v>
      </c>
      <c r="AD97" s="30">
        <v>3499000</v>
      </c>
    </row>
    <row r="98" spans="1:30" x14ac:dyDescent="0.25">
      <c r="A98" s="8">
        <v>94</v>
      </c>
      <c r="B98" s="8" t="s">
        <v>359</v>
      </c>
      <c r="C98" s="8" t="s">
        <v>363</v>
      </c>
      <c r="D98" s="8">
        <v>162.9</v>
      </c>
      <c r="E98" s="8">
        <v>76</v>
      </c>
      <c r="F98" s="8">
        <v>7.9</v>
      </c>
      <c r="G98" s="8">
        <v>181</v>
      </c>
      <c r="H98" s="8" t="s">
        <v>419</v>
      </c>
      <c r="I98" s="8" t="s">
        <v>429</v>
      </c>
      <c r="J98" s="8" t="s">
        <v>448</v>
      </c>
      <c r="K98" s="8">
        <v>107.4</v>
      </c>
      <c r="L98" s="8">
        <v>1080</v>
      </c>
      <c r="M98" s="8">
        <v>2400</v>
      </c>
      <c r="N98" s="8" t="s">
        <v>493</v>
      </c>
      <c r="O98" s="8" t="s">
        <v>502</v>
      </c>
      <c r="P98" s="8" t="s">
        <v>443</v>
      </c>
      <c r="Q98" s="8">
        <v>8</v>
      </c>
      <c r="R98" s="8">
        <v>256</v>
      </c>
      <c r="S98" s="8">
        <v>108</v>
      </c>
      <c r="T98" s="8" t="s">
        <v>449</v>
      </c>
      <c r="U98" s="8" t="s">
        <v>468</v>
      </c>
      <c r="V98" s="8" t="s">
        <v>422</v>
      </c>
      <c r="Y98" s="8">
        <v>16</v>
      </c>
      <c r="Z98" s="8" t="s">
        <v>164</v>
      </c>
      <c r="AB98" s="8" t="s">
        <v>447</v>
      </c>
      <c r="AC98" s="8">
        <v>5000</v>
      </c>
      <c r="AD98" s="30">
        <v>3999000</v>
      </c>
    </row>
    <row r="99" spans="1:30" x14ac:dyDescent="0.25">
      <c r="A99" s="8">
        <v>95</v>
      </c>
      <c r="B99" s="8" t="s">
        <v>359</v>
      </c>
      <c r="C99" s="8" t="s">
        <v>366</v>
      </c>
      <c r="D99" s="8">
        <v>165.9</v>
      </c>
      <c r="E99" s="8">
        <v>76.2</v>
      </c>
      <c r="F99" s="8">
        <v>8</v>
      </c>
      <c r="G99" s="8">
        <v>189</v>
      </c>
      <c r="H99" s="8" t="s">
        <v>419</v>
      </c>
      <c r="I99" s="8" t="s">
        <v>429</v>
      </c>
      <c r="J99" s="8" t="s">
        <v>440</v>
      </c>
      <c r="K99" s="8">
        <v>107.4</v>
      </c>
      <c r="L99" s="8">
        <v>1080</v>
      </c>
      <c r="M99" s="8">
        <v>2400</v>
      </c>
      <c r="N99" s="8" t="s">
        <v>493</v>
      </c>
      <c r="O99" s="8" t="s">
        <v>488</v>
      </c>
      <c r="P99" s="8" t="s">
        <v>443</v>
      </c>
      <c r="Q99" s="8">
        <v>6</v>
      </c>
      <c r="R99" s="8">
        <v>128</v>
      </c>
      <c r="S99" s="8">
        <v>48</v>
      </c>
      <c r="T99" s="8" t="s">
        <v>449</v>
      </c>
      <c r="U99" s="8" t="s">
        <v>63</v>
      </c>
      <c r="Y99" s="8">
        <v>13</v>
      </c>
      <c r="Z99" s="8" t="s">
        <v>63</v>
      </c>
      <c r="AB99" s="8" t="s">
        <v>447</v>
      </c>
      <c r="AC99" s="8">
        <v>5000</v>
      </c>
      <c r="AD99" s="30">
        <v>2499000</v>
      </c>
    </row>
    <row r="100" spans="1:30" x14ac:dyDescent="0.25">
      <c r="A100" s="8">
        <v>96</v>
      </c>
      <c r="B100" s="8" t="s">
        <v>359</v>
      </c>
      <c r="C100" s="8" t="s">
        <v>366</v>
      </c>
      <c r="D100" s="8">
        <v>165.9</v>
      </c>
      <c r="E100" s="8">
        <v>76.2</v>
      </c>
      <c r="F100" s="8">
        <v>8</v>
      </c>
      <c r="G100" s="8">
        <v>189</v>
      </c>
      <c r="H100" s="8" t="s">
        <v>419</v>
      </c>
      <c r="I100" s="8" t="s">
        <v>429</v>
      </c>
      <c r="J100" s="8" t="s">
        <v>440</v>
      </c>
      <c r="K100" s="8">
        <v>107.4</v>
      </c>
      <c r="L100" s="8">
        <v>1080</v>
      </c>
      <c r="M100" s="8">
        <v>2400</v>
      </c>
      <c r="N100" s="8" t="s">
        <v>493</v>
      </c>
      <c r="O100" s="8" t="s">
        <v>488</v>
      </c>
      <c r="P100" s="8" t="s">
        <v>443</v>
      </c>
      <c r="Q100" s="8">
        <v>8</v>
      </c>
      <c r="R100" s="8">
        <v>256</v>
      </c>
      <c r="S100" s="8">
        <v>48</v>
      </c>
      <c r="T100" s="8" t="s">
        <v>449</v>
      </c>
      <c r="U100" s="8" t="s">
        <v>63</v>
      </c>
      <c r="Y100" s="8">
        <v>13</v>
      </c>
      <c r="Z100" s="8" t="s">
        <v>63</v>
      </c>
      <c r="AB100" s="8" t="s">
        <v>447</v>
      </c>
      <c r="AC100" s="8">
        <v>5000</v>
      </c>
      <c r="AD100" s="30">
        <v>2999000</v>
      </c>
    </row>
    <row r="101" spans="1:30" x14ac:dyDescent="0.25">
      <c r="A101" s="8">
        <v>97</v>
      </c>
      <c r="B101" s="8" t="s">
        <v>369</v>
      </c>
      <c r="C101" s="8" t="s">
        <v>370</v>
      </c>
      <c r="D101" s="8">
        <v>163.6</v>
      </c>
      <c r="E101" s="8">
        <v>75.599999999999994</v>
      </c>
      <c r="F101" s="8">
        <v>8.5</v>
      </c>
      <c r="G101" s="8">
        <v>184</v>
      </c>
      <c r="H101" s="8" t="s">
        <v>419</v>
      </c>
      <c r="I101" s="8" t="s">
        <v>429</v>
      </c>
      <c r="J101" s="8" t="s">
        <v>482</v>
      </c>
      <c r="K101" s="8">
        <v>104</v>
      </c>
      <c r="L101" s="8">
        <v>720</v>
      </c>
      <c r="M101" s="8">
        <v>1612</v>
      </c>
      <c r="N101" s="8" t="s">
        <v>441</v>
      </c>
      <c r="O101" s="8" t="s">
        <v>506</v>
      </c>
      <c r="P101" s="8" t="s">
        <v>443</v>
      </c>
      <c r="Q101" s="8">
        <v>4</v>
      </c>
      <c r="R101" s="8">
        <v>128</v>
      </c>
      <c r="S101" s="8">
        <v>13</v>
      </c>
      <c r="T101" s="8" t="s">
        <v>484</v>
      </c>
      <c r="U101" s="8" t="s">
        <v>63</v>
      </c>
      <c r="Y101" s="8">
        <v>8</v>
      </c>
      <c r="Z101" s="8" t="s">
        <v>63</v>
      </c>
      <c r="AB101" s="8" t="s">
        <v>447</v>
      </c>
      <c r="AC101" s="8">
        <v>5000</v>
      </c>
      <c r="AD101" s="31">
        <v>1150000</v>
      </c>
    </row>
    <row r="102" spans="1:30" x14ac:dyDescent="0.25">
      <c r="A102" s="8">
        <v>98</v>
      </c>
      <c r="B102" s="8" t="s">
        <v>369</v>
      </c>
      <c r="C102" s="8" t="s">
        <v>375</v>
      </c>
      <c r="D102" s="8">
        <v>163.6</v>
      </c>
      <c r="E102" s="8">
        <v>75.599999999999994</v>
      </c>
      <c r="F102" s="8">
        <v>8.3000000000000007</v>
      </c>
      <c r="G102" s="8">
        <v>190</v>
      </c>
      <c r="H102" s="8" t="s">
        <v>419</v>
      </c>
      <c r="I102" s="8" t="s">
        <v>429</v>
      </c>
      <c r="J102" s="8" t="s">
        <v>482</v>
      </c>
      <c r="K102" s="8">
        <v>103.4</v>
      </c>
      <c r="L102" s="8">
        <v>720</v>
      </c>
      <c r="M102" s="8">
        <v>1612</v>
      </c>
      <c r="N102" s="8" t="s">
        <v>441</v>
      </c>
      <c r="O102" s="8" t="s">
        <v>506</v>
      </c>
      <c r="P102" s="8" t="s">
        <v>443</v>
      </c>
      <c r="Q102" s="8">
        <v>8</v>
      </c>
      <c r="R102" s="8">
        <v>256</v>
      </c>
      <c r="S102" s="8">
        <v>50</v>
      </c>
      <c r="T102" s="8" t="s">
        <v>484</v>
      </c>
      <c r="U102" s="8" t="s">
        <v>63</v>
      </c>
      <c r="Y102" s="8">
        <v>8</v>
      </c>
      <c r="Z102" s="8" t="s">
        <v>63</v>
      </c>
      <c r="AB102" s="8" t="s">
        <v>447</v>
      </c>
      <c r="AC102" s="8">
        <v>5000</v>
      </c>
      <c r="AD102" s="31">
        <v>1773000</v>
      </c>
    </row>
    <row r="103" spans="1:30" x14ac:dyDescent="0.25">
      <c r="A103" s="8">
        <v>99</v>
      </c>
      <c r="B103" s="8" t="s">
        <v>369</v>
      </c>
      <c r="C103" s="8" t="s">
        <v>379</v>
      </c>
      <c r="D103" s="8">
        <v>163.6</v>
      </c>
      <c r="E103" s="8">
        <v>75.599999999999994</v>
      </c>
      <c r="F103" s="8">
        <v>8.5</v>
      </c>
      <c r="G103" s="8">
        <v>184</v>
      </c>
      <c r="H103" s="8" t="s">
        <v>419</v>
      </c>
      <c r="I103" s="8" t="s">
        <v>429</v>
      </c>
      <c r="J103" s="8" t="s">
        <v>482</v>
      </c>
      <c r="K103" s="8">
        <v>104.6</v>
      </c>
      <c r="L103" s="8">
        <v>720</v>
      </c>
      <c r="M103" s="8">
        <v>1612</v>
      </c>
      <c r="N103" s="8" t="s">
        <v>507</v>
      </c>
      <c r="O103" s="8" t="s">
        <v>506</v>
      </c>
      <c r="P103" s="8" t="s">
        <v>443</v>
      </c>
      <c r="Q103" s="8">
        <v>4</v>
      </c>
      <c r="R103" s="8">
        <v>128</v>
      </c>
      <c r="S103" s="8">
        <v>13</v>
      </c>
      <c r="T103" s="8" t="s">
        <v>484</v>
      </c>
      <c r="U103" s="8" t="s">
        <v>63</v>
      </c>
      <c r="Y103" s="8">
        <v>8</v>
      </c>
      <c r="Z103" s="8" t="s">
        <v>63</v>
      </c>
      <c r="AB103" s="8" t="s">
        <v>447</v>
      </c>
      <c r="AC103" s="8">
        <v>5000</v>
      </c>
      <c r="AD103" s="31">
        <v>1350000</v>
      </c>
    </row>
    <row r="104" spans="1:30" x14ac:dyDescent="0.25">
      <c r="A104" s="8">
        <v>100</v>
      </c>
      <c r="B104" s="8" t="s">
        <v>369</v>
      </c>
      <c r="C104" s="8" t="s">
        <v>382</v>
      </c>
      <c r="D104" s="8">
        <v>162.69999999999999</v>
      </c>
      <c r="E104" s="8">
        <v>75.900000000000006</v>
      </c>
      <c r="F104" s="8">
        <v>8.1</v>
      </c>
      <c r="G104" s="8">
        <v>187</v>
      </c>
      <c r="H104" s="8" t="s">
        <v>419</v>
      </c>
      <c r="I104" s="8" t="s">
        <v>429</v>
      </c>
      <c r="J104" s="8" t="s">
        <v>448</v>
      </c>
      <c r="K104" s="8">
        <v>107.4</v>
      </c>
      <c r="L104" s="8">
        <v>1080</v>
      </c>
      <c r="M104" s="8">
        <v>2400</v>
      </c>
      <c r="N104" s="8" t="s">
        <v>441</v>
      </c>
      <c r="O104" s="8" t="s">
        <v>508</v>
      </c>
      <c r="P104" s="8" t="s">
        <v>443</v>
      </c>
      <c r="Q104" s="8">
        <v>8</v>
      </c>
      <c r="R104" s="8">
        <v>256</v>
      </c>
      <c r="S104" s="8">
        <v>108</v>
      </c>
      <c r="T104" s="8" t="s">
        <v>449</v>
      </c>
      <c r="U104" s="8" t="s">
        <v>468</v>
      </c>
      <c r="V104" s="8" t="s">
        <v>164</v>
      </c>
      <c r="Y104" s="8">
        <v>32</v>
      </c>
      <c r="Z104" s="8" t="s">
        <v>468</v>
      </c>
      <c r="AA104" s="8" t="s">
        <v>164</v>
      </c>
      <c r="AB104" s="8" t="s">
        <v>447</v>
      </c>
      <c r="AC104" s="8">
        <v>5000</v>
      </c>
      <c r="AD104" s="31">
        <v>2990000</v>
      </c>
    </row>
    <row r="105" spans="1:30" x14ac:dyDescent="0.25">
      <c r="A105" s="8">
        <v>101</v>
      </c>
      <c r="B105" s="8" t="s">
        <v>369</v>
      </c>
      <c r="C105" s="8" t="s">
        <v>389</v>
      </c>
      <c r="D105" s="8">
        <v>162.69999999999999</v>
      </c>
      <c r="E105" s="8">
        <v>76</v>
      </c>
      <c r="F105" s="8">
        <v>8.1999999999999993</v>
      </c>
      <c r="G105" s="8">
        <v>203</v>
      </c>
      <c r="H105" s="8" t="s">
        <v>429</v>
      </c>
      <c r="I105" s="8" t="s">
        <v>426</v>
      </c>
      <c r="J105" s="8" t="s">
        <v>448</v>
      </c>
      <c r="K105" s="8">
        <v>107.4</v>
      </c>
      <c r="L105" s="8">
        <v>1080</v>
      </c>
      <c r="M105" s="8">
        <v>2400</v>
      </c>
      <c r="N105" s="8" t="s">
        <v>441</v>
      </c>
      <c r="O105" s="8" t="s">
        <v>476</v>
      </c>
      <c r="P105" s="8" t="s">
        <v>443</v>
      </c>
      <c r="Q105" s="8">
        <v>8</v>
      </c>
      <c r="R105" s="8">
        <v>256</v>
      </c>
      <c r="S105" s="8">
        <v>108</v>
      </c>
      <c r="T105" s="8" t="s">
        <v>461</v>
      </c>
      <c r="U105" s="8" t="s">
        <v>434</v>
      </c>
      <c r="V105" s="8" t="s">
        <v>63</v>
      </c>
      <c r="Y105" s="8">
        <v>32</v>
      </c>
      <c r="Z105" s="8" t="s">
        <v>63</v>
      </c>
      <c r="AB105" s="8" t="s">
        <v>447</v>
      </c>
      <c r="AC105" s="8">
        <v>5000</v>
      </c>
      <c r="AD105" s="31">
        <v>3125000</v>
      </c>
    </row>
    <row r="106" spans="1:30" x14ac:dyDescent="0.25">
      <c r="A106" s="8">
        <v>102</v>
      </c>
      <c r="B106" s="8" t="s">
        <v>369</v>
      </c>
      <c r="C106" s="8" t="s">
        <v>393</v>
      </c>
      <c r="D106" s="8">
        <v>168.6</v>
      </c>
      <c r="E106" s="8">
        <v>76.599999999999994</v>
      </c>
      <c r="F106" s="8">
        <v>8.6</v>
      </c>
      <c r="G106" s="8">
        <v>219</v>
      </c>
      <c r="H106" s="8" t="s">
        <v>429</v>
      </c>
      <c r="I106" s="8" t="s">
        <v>426</v>
      </c>
      <c r="J106" s="8" t="s">
        <v>482</v>
      </c>
      <c r="K106" s="8">
        <v>109.2</v>
      </c>
      <c r="L106" s="8">
        <v>1080</v>
      </c>
      <c r="M106" s="8">
        <v>2460</v>
      </c>
      <c r="N106" s="8" t="s">
        <v>441</v>
      </c>
      <c r="O106" s="8" t="s">
        <v>476</v>
      </c>
      <c r="P106" s="8" t="s">
        <v>443</v>
      </c>
      <c r="Q106" s="8">
        <v>8</v>
      </c>
      <c r="R106" s="8">
        <v>128</v>
      </c>
      <c r="S106" s="8">
        <v>64</v>
      </c>
      <c r="T106" s="8" t="s">
        <v>449</v>
      </c>
      <c r="U106" s="8" t="s">
        <v>434</v>
      </c>
      <c r="V106" s="8" t="s">
        <v>164</v>
      </c>
      <c r="Y106" s="8">
        <v>16</v>
      </c>
      <c r="Z106" s="8" t="s">
        <v>63</v>
      </c>
      <c r="AB106" s="8" t="s">
        <v>447</v>
      </c>
      <c r="AC106" s="8">
        <v>5000</v>
      </c>
      <c r="AD106" s="31">
        <v>2550000</v>
      </c>
    </row>
    <row r="107" spans="1:30" x14ac:dyDescent="0.25">
      <c r="A107" s="8">
        <v>103</v>
      </c>
      <c r="B107" s="8" t="s">
        <v>369</v>
      </c>
      <c r="C107" s="8" t="s">
        <v>398</v>
      </c>
      <c r="D107" s="8">
        <v>164</v>
      </c>
      <c r="E107" s="8">
        <v>75.8</v>
      </c>
      <c r="F107" s="8">
        <v>8.4</v>
      </c>
      <c r="G107" s="8">
        <v>191</v>
      </c>
      <c r="H107" s="8" t="s">
        <v>429</v>
      </c>
      <c r="I107" s="8" t="s">
        <v>419</v>
      </c>
      <c r="J107" s="8" t="s">
        <v>482</v>
      </c>
      <c r="K107" s="8">
        <v>103.4</v>
      </c>
      <c r="L107" s="8">
        <v>720</v>
      </c>
      <c r="M107" s="8">
        <v>1612</v>
      </c>
      <c r="N107" s="8" t="s">
        <v>441</v>
      </c>
      <c r="O107" s="8" t="s">
        <v>506</v>
      </c>
      <c r="P107" s="8" t="s">
        <v>443</v>
      </c>
      <c r="Q107" s="8">
        <v>8</v>
      </c>
      <c r="R107" s="8">
        <v>128</v>
      </c>
      <c r="S107" s="8">
        <v>13</v>
      </c>
      <c r="T107" s="8" t="s">
        <v>484</v>
      </c>
      <c r="U107" s="8" t="s">
        <v>63</v>
      </c>
      <c r="Y107" s="8">
        <v>8</v>
      </c>
      <c r="Z107" s="8" t="s">
        <v>63</v>
      </c>
      <c r="AB107" s="8" t="s">
        <v>447</v>
      </c>
      <c r="AC107" s="8">
        <v>5000</v>
      </c>
      <c r="AD107" s="31">
        <v>1660000</v>
      </c>
    </row>
    <row r="108" spans="1:30" x14ac:dyDescent="0.25">
      <c r="A108" s="8">
        <v>104</v>
      </c>
      <c r="AD108" s="30"/>
    </row>
    <row r="109" spans="1:30" x14ac:dyDescent="0.25">
      <c r="A109" s="8">
        <v>105</v>
      </c>
      <c r="AD109" s="30"/>
    </row>
    <row r="110" spans="1:30" x14ac:dyDescent="0.25">
      <c r="A110" s="8">
        <v>106</v>
      </c>
      <c r="AD110" s="30"/>
    </row>
    <row r="111" spans="1:30" x14ac:dyDescent="0.25">
      <c r="A111" s="8">
        <v>107</v>
      </c>
      <c r="AD111" s="30"/>
    </row>
    <row r="112" spans="1:30" x14ac:dyDescent="0.25">
      <c r="A112" s="8">
        <v>108</v>
      </c>
      <c r="AD112" s="30"/>
    </row>
    <row r="113" spans="1:30" x14ac:dyDescent="0.25">
      <c r="A113" s="8">
        <v>109</v>
      </c>
      <c r="AD113" s="30"/>
    </row>
    <row r="114" spans="1:30" x14ac:dyDescent="0.25">
      <c r="A114" s="8">
        <v>110</v>
      </c>
      <c r="AD114" s="30"/>
    </row>
    <row r="115" spans="1:30" x14ac:dyDescent="0.25">
      <c r="A115" s="8">
        <v>111</v>
      </c>
      <c r="AD115" s="30"/>
    </row>
    <row r="116" spans="1:30" x14ac:dyDescent="0.25">
      <c r="A116" s="8">
        <v>112</v>
      </c>
      <c r="AD116" s="30"/>
    </row>
    <row r="117" spans="1:30" x14ac:dyDescent="0.25">
      <c r="A117" s="8">
        <v>113</v>
      </c>
      <c r="AD117" s="30"/>
    </row>
    <row r="118" spans="1:30" x14ac:dyDescent="0.25">
      <c r="A118" s="8">
        <v>114</v>
      </c>
      <c r="AD118" s="30"/>
    </row>
    <row r="119" spans="1:30" x14ac:dyDescent="0.25">
      <c r="A119" s="8">
        <v>115</v>
      </c>
      <c r="AD119" s="30"/>
    </row>
    <row r="120" spans="1:30" x14ac:dyDescent="0.25">
      <c r="A120" s="8">
        <v>116</v>
      </c>
      <c r="AD120" s="30"/>
    </row>
    <row r="121" spans="1:30" x14ac:dyDescent="0.25">
      <c r="A121" s="8">
        <v>117</v>
      </c>
      <c r="AD121" s="30"/>
    </row>
    <row r="122" spans="1:30" x14ac:dyDescent="0.25">
      <c r="A122" s="8">
        <v>118</v>
      </c>
      <c r="AD122" s="30"/>
    </row>
    <row r="123" spans="1:30" x14ac:dyDescent="0.25">
      <c r="A123" s="8">
        <v>119</v>
      </c>
      <c r="AD123" s="30"/>
    </row>
    <row r="124" spans="1:30" x14ac:dyDescent="0.25">
      <c r="A124" s="8">
        <v>120</v>
      </c>
      <c r="AD124" s="30"/>
    </row>
    <row r="125" spans="1:30" x14ac:dyDescent="0.25">
      <c r="A125" s="8">
        <v>121</v>
      </c>
      <c r="AD125" s="30"/>
    </row>
    <row r="126" spans="1:30" x14ac:dyDescent="0.25">
      <c r="A126" s="8">
        <v>122</v>
      </c>
      <c r="AD126" s="30"/>
    </row>
    <row r="127" spans="1:30" x14ac:dyDescent="0.25">
      <c r="A127" s="8">
        <v>123</v>
      </c>
      <c r="AD127" s="30"/>
    </row>
    <row r="128" spans="1:30" x14ac:dyDescent="0.25">
      <c r="A128" s="8">
        <v>124</v>
      </c>
      <c r="AD128" s="30"/>
    </row>
    <row r="129" spans="1:30" x14ac:dyDescent="0.25">
      <c r="A129" s="8">
        <v>125</v>
      </c>
      <c r="AD129" s="30"/>
    </row>
    <row r="130" spans="1:30" x14ac:dyDescent="0.25">
      <c r="A130" s="8">
        <v>126</v>
      </c>
      <c r="AD130" s="30"/>
    </row>
    <row r="131" spans="1:30" x14ac:dyDescent="0.25">
      <c r="A131" s="8">
        <v>127</v>
      </c>
      <c r="AD131" s="30"/>
    </row>
    <row r="132" spans="1:30" x14ac:dyDescent="0.25">
      <c r="A132" s="8">
        <v>128</v>
      </c>
      <c r="AD132" s="30"/>
    </row>
    <row r="133" spans="1:30" x14ac:dyDescent="0.25">
      <c r="A133" s="8">
        <v>129</v>
      </c>
      <c r="AD133" s="30"/>
    </row>
    <row r="134" spans="1:30" x14ac:dyDescent="0.25">
      <c r="A134" s="8">
        <v>130</v>
      </c>
      <c r="AD134" s="30"/>
    </row>
    <row r="135" spans="1:30" x14ac:dyDescent="0.25">
      <c r="A135" s="8">
        <v>131</v>
      </c>
      <c r="AD135" s="30"/>
    </row>
    <row r="136" spans="1:30" x14ac:dyDescent="0.25">
      <c r="A136" s="8">
        <v>132</v>
      </c>
      <c r="AD136" s="30"/>
    </row>
    <row r="137" spans="1:30" x14ac:dyDescent="0.25">
      <c r="A137" s="8">
        <v>133</v>
      </c>
      <c r="AD137" s="30"/>
    </row>
    <row r="138" spans="1:30" x14ac:dyDescent="0.25">
      <c r="A138" s="8">
        <v>134</v>
      </c>
      <c r="AD138" s="30"/>
    </row>
    <row r="139" spans="1:30" x14ac:dyDescent="0.25">
      <c r="A139" s="8">
        <v>135</v>
      </c>
      <c r="AD139" s="30"/>
    </row>
    <row r="140" spans="1:30" x14ac:dyDescent="0.25">
      <c r="A140" s="8">
        <v>136</v>
      </c>
      <c r="AD140" s="30"/>
    </row>
    <row r="141" spans="1:30" x14ac:dyDescent="0.25">
      <c r="A141" s="8">
        <v>137</v>
      </c>
      <c r="AD141" s="30"/>
    </row>
    <row r="142" spans="1:30" x14ac:dyDescent="0.25">
      <c r="A142" s="8">
        <v>138</v>
      </c>
      <c r="AD142" s="30"/>
    </row>
    <row r="143" spans="1:30" x14ac:dyDescent="0.25">
      <c r="A143" s="8">
        <v>139</v>
      </c>
      <c r="AD143" s="30"/>
    </row>
    <row r="144" spans="1:30" x14ac:dyDescent="0.25">
      <c r="A144" s="8">
        <v>140</v>
      </c>
      <c r="AD144" s="30"/>
    </row>
    <row r="145" spans="1:30" x14ac:dyDescent="0.25">
      <c r="A145" s="8">
        <v>141</v>
      </c>
      <c r="AD145" s="30"/>
    </row>
    <row r="146" spans="1:30" x14ac:dyDescent="0.25">
      <c r="A146" s="8">
        <v>142</v>
      </c>
      <c r="AD146" s="30"/>
    </row>
    <row r="147" spans="1:30" x14ac:dyDescent="0.25">
      <c r="A147" s="8">
        <v>143</v>
      </c>
      <c r="AD147" s="30"/>
    </row>
    <row r="148" spans="1:30" x14ac:dyDescent="0.25">
      <c r="A148" s="8">
        <v>144</v>
      </c>
      <c r="AD148" s="30"/>
    </row>
    <row r="149" spans="1:30" x14ac:dyDescent="0.25">
      <c r="A149" s="8">
        <v>145</v>
      </c>
      <c r="AD149" s="30"/>
    </row>
    <row r="150" spans="1:30" x14ac:dyDescent="0.25">
      <c r="A150" s="8">
        <v>146</v>
      </c>
      <c r="AD150" s="30"/>
    </row>
    <row r="151" spans="1:30" x14ac:dyDescent="0.25">
      <c r="A151" s="8">
        <v>147</v>
      </c>
      <c r="AD151" s="30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7552-1859-43A0-88B3-5AC2EC1C0B10}">
  <dimension ref="A5:W132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4.140625" style="3" bestFit="1" customWidth="1"/>
    <col min="2" max="2" width="10" style="3" bestFit="1" customWidth="1"/>
    <col min="3" max="3" width="28.7109375" style="3" bestFit="1" customWidth="1"/>
    <col min="4" max="4" width="11.28515625" style="3" bestFit="1" customWidth="1"/>
    <col min="5" max="5" width="6.140625" style="3" bestFit="1" customWidth="1"/>
    <col min="6" max="6" width="9.140625" style="3"/>
    <col min="7" max="7" width="21.28515625" style="3" bestFit="1" customWidth="1"/>
    <col min="8" max="8" width="6.140625" style="3" bestFit="1" customWidth="1"/>
    <col min="9" max="9" width="8.140625" style="3" bestFit="1" customWidth="1"/>
    <col min="10" max="10" width="10.85546875" style="3" bestFit="1" customWidth="1"/>
    <col min="11" max="11" width="29.5703125" style="3" bestFit="1" customWidth="1"/>
    <col min="12" max="14" width="9.140625" style="3"/>
    <col min="15" max="15" width="9.85546875" style="3" customWidth="1"/>
    <col min="16" max="17" width="9.140625" style="3"/>
    <col min="18" max="18" width="10.85546875" style="3" customWidth="1"/>
    <col min="19" max="19" width="9.140625" style="3"/>
    <col min="20" max="20" width="9.42578125" style="3" customWidth="1"/>
    <col min="21" max="21" width="9.140625" style="3"/>
    <col min="22" max="22" width="11" style="3" customWidth="1"/>
    <col min="23" max="16384" width="9.140625" style="3"/>
  </cols>
  <sheetData>
    <row r="5" spans="1:23" x14ac:dyDescent="0.25">
      <c r="A5" s="67"/>
      <c r="B5" s="68" t="s">
        <v>1</v>
      </c>
      <c r="C5" s="69"/>
      <c r="D5" s="70" t="s">
        <v>2</v>
      </c>
      <c r="E5" s="70"/>
      <c r="F5" s="70"/>
      <c r="G5" s="70" t="s">
        <v>3</v>
      </c>
      <c r="H5" s="70"/>
      <c r="I5" s="70"/>
      <c r="J5" s="70" t="s">
        <v>4</v>
      </c>
      <c r="K5" s="70"/>
      <c r="L5" s="70"/>
      <c r="M5" s="70"/>
      <c r="N5" s="70"/>
      <c r="O5" s="70" t="s">
        <v>6</v>
      </c>
      <c r="P5" s="70"/>
      <c r="Q5" s="70"/>
      <c r="R5" s="68" t="s">
        <v>7</v>
      </c>
      <c r="S5" s="69"/>
      <c r="T5" s="68" t="s">
        <v>8</v>
      </c>
      <c r="U5" s="71"/>
      <c r="V5" s="72"/>
      <c r="W5" s="73"/>
    </row>
    <row r="6" spans="1:23" x14ac:dyDescent="0.25">
      <c r="A6" s="74" t="s">
        <v>10</v>
      </c>
      <c r="B6" s="75" t="s">
        <v>11</v>
      </c>
      <c r="C6" s="75" t="s">
        <v>1</v>
      </c>
      <c r="D6" s="75" t="s">
        <v>12</v>
      </c>
      <c r="E6" s="75" t="s">
        <v>13</v>
      </c>
      <c r="F6" s="75" t="s">
        <v>14</v>
      </c>
      <c r="G6" s="75" t="s">
        <v>17</v>
      </c>
      <c r="H6" s="75" t="s">
        <v>18</v>
      </c>
      <c r="I6" s="75" t="s">
        <v>19</v>
      </c>
      <c r="J6" s="75" t="s">
        <v>20</v>
      </c>
      <c r="K6" s="75" t="s">
        <v>21</v>
      </c>
      <c r="L6" s="75" t="s">
        <v>22</v>
      </c>
      <c r="M6" s="75" t="s">
        <v>24</v>
      </c>
      <c r="N6" s="75" t="s">
        <v>25</v>
      </c>
      <c r="O6" s="75" t="s">
        <v>26</v>
      </c>
      <c r="P6" s="75" t="s">
        <v>27</v>
      </c>
      <c r="Q6" s="75" t="s">
        <v>28</v>
      </c>
      <c r="R6" s="75" t="s">
        <v>29</v>
      </c>
      <c r="S6" s="75" t="s">
        <v>31</v>
      </c>
      <c r="T6" s="75" t="s">
        <v>32</v>
      </c>
      <c r="U6" s="75" t="s">
        <v>33</v>
      </c>
      <c r="V6" s="76" t="s">
        <v>9</v>
      </c>
      <c r="W6" s="73"/>
    </row>
    <row r="7" spans="1:23" x14ac:dyDescent="0.25">
      <c r="A7" s="4">
        <f>Data!A6</f>
        <v>1</v>
      </c>
      <c r="B7" s="4" t="str">
        <f>Data!B6</f>
        <v>ASUS</v>
      </c>
      <c r="C7" s="4" t="str">
        <f>Data!C6</f>
        <v>Zenfone 10</v>
      </c>
      <c r="D7" s="4">
        <f>SUM('pemisahan data'!D5*'pemisahan data'!E5*'pemisahan data'!F5)</f>
        <v>93780.51</v>
      </c>
      <c r="E7" s="4">
        <f>'pemisahan data'!G5</f>
        <v>172</v>
      </c>
      <c r="F7" s="4"/>
      <c r="G7" s="4" t="str">
        <f>'pemisahan data'!J5</f>
        <v>super amoled</v>
      </c>
      <c r="H7" s="4">
        <f>'pemisahan data'!K5</f>
        <v>84.6</v>
      </c>
      <c r="I7" s="4">
        <f>SUM('pemisahan data'!L5*'pemisahan data'!M5)</f>
        <v>2592000</v>
      </c>
      <c r="J7" s="4" t="str">
        <f>'pemisahan data'!N5</f>
        <v>android 13</v>
      </c>
      <c r="K7" s="4" t="str">
        <f>'pemisahan data'!O5</f>
        <v>snapdragon 8 gen 2</v>
      </c>
      <c r="L7" s="4" t="str">
        <f>'pemisahan data'!P5</f>
        <v>octa-core</v>
      </c>
      <c r="M7" s="4">
        <f>'pemisahan data'!Q5</f>
        <v>8</v>
      </c>
      <c r="N7" s="4">
        <f>'pemisahan data'!R5</f>
        <v>128</v>
      </c>
      <c r="O7" s="4">
        <f>'pemisahan data'!S5</f>
        <v>50</v>
      </c>
      <c r="P7" s="4" t="str">
        <f>'pemisahan data'!T5</f>
        <v>dual</v>
      </c>
      <c r="Q7" s="4"/>
      <c r="R7" s="4">
        <f>'pemisahan data'!Y5</f>
        <v>32</v>
      </c>
      <c r="S7" s="4"/>
      <c r="T7" s="4" t="str">
        <f>'pemisahan data'!AB5</f>
        <v>usb type-c 2.0</v>
      </c>
      <c r="U7" s="4">
        <f>'pemisahan data'!AC5</f>
        <v>4300</v>
      </c>
      <c r="V7" s="4">
        <f>'pemisahan data'!AD5</f>
        <v>8999000</v>
      </c>
    </row>
    <row r="8" spans="1:23" x14ac:dyDescent="0.25">
      <c r="A8" s="4">
        <f>Data!A7</f>
        <v>2</v>
      </c>
      <c r="B8" s="4" t="str">
        <f>Data!B7</f>
        <v>ASUS</v>
      </c>
      <c r="C8" s="4" t="str">
        <f>Data!C7</f>
        <v>Zenfone 10</v>
      </c>
      <c r="D8" s="4">
        <f>SUM('pemisahan data'!D6*'pemisahan data'!E6*'pemisahan data'!F6)</f>
        <v>93780.51</v>
      </c>
      <c r="E8" s="4">
        <f>'pemisahan data'!G6</f>
        <v>172</v>
      </c>
      <c r="F8" s="4"/>
      <c r="G8" s="4" t="str">
        <f>'pemisahan data'!J6</f>
        <v>super amoled</v>
      </c>
      <c r="H8" s="4">
        <f>'pemisahan data'!K6</f>
        <v>84.6</v>
      </c>
      <c r="I8" s="4">
        <f>SUM('pemisahan data'!L6*'pemisahan data'!M6)</f>
        <v>2592000</v>
      </c>
      <c r="J8" s="4" t="str">
        <f>'pemisahan data'!N6</f>
        <v>android 13</v>
      </c>
      <c r="K8" s="4" t="str">
        <f>'pemisahan data'!O6</f>
        <v>snapdragon 8 gen 2</v>
      </c>
      <c r="L8" s="4" t="str">
        <f>'pemisahan data'!P6</f>
        <v>octa-core</v>
      </c>
      <c r="M8" s="4">
        <f>'pemisahan data'!Q6</f>
        <v>16</v>
      </c>
      <c r="N8" s="4">
        <f>'pemisahan data'!R6</f>
        <v>512</v>
      </c>
      <c r="O8" s="4">
        <f>'pemisahan data'!S6</f>
        <v>50</v>
      </c>
      <c r="P8" s="4" t="str">
        <f>'pemisahan data'!T6</f>
        <v>dual</v>
      </c>
      <c r="Q8" s="4"/>
      <c r="R8" s="4">
        <f>'pemisahan data'!Y6</f>
        <v>32</v>
      </c>
      <c r="S8" s="4"/>
      <c r="T8" s="4" t="str">
        <f>'pemisahan data'!AB6</f>
        <v>usb type-c 2.0</v>
      </c>
      <c r="U8" s="4">
        <f>'pemisahan data'!AC6</f>
        <v>4300</v>
      </c>
      <c r="V8" s="4">
        <f>'pemisahan data'!AD6</f>
        <v>11999000</v>
      </c>
    </row>
    <row r="9" spans="1:23" x14ac:dyDescent="0.25">
      <c r="A9" s="4">
        <f>Data!A8</f>
        <v>3</v>
      </c>
      <c r="B9" s="4" t="str">
        <f>Data!B8</f>
        <v>ASUS</v>
      </c>
      <c r="C9" s="4" t="str">
        <f>Data!C8</f>
        <v>ROG Phone 7 Ultimate</v>
      </c>
      <c r="D9" s="4">
        <f>SUM('pemisahan data'!D7*'pemisahan data'!E7*'pemisahan data'!F7)</f>
        <v>137206.30000000002</v>
      </c>
      <c r="E9" s="4">
        <f>'pemisahan data'!G7</f>
        <v>239</v>
      </c>
      <c r="F9" s="4"/>
      <c r="G9" s="4" t="str">
        <f>'pemisahan data'!J7</f>
        <v>amoled</v>
      </c>
      <c r="H9" s="4">
        <f>'pemisahan data'!K7</f>
        <v>109.5</v>
      </c>
      <c r="I9" s="4">
        <f>SUM('pemisahan data'!L7*'pemisahan data'!M7)</f>
        <v>2643840</v>
      </c>
      <c r="J9" s="4" t="str">
        <f>'pemisahan data'!N7</f>
        <v>android 13</v>
      </c>
      <c r="K9" s="4" t="str">
        <f>'pemisahan data'!O7</f>
        <v>snapdragon 8 gen 2</v>
      </c>
      <c r="L9" s="4" t="str">
        <f>'pemisahan data'!P7</f>
        <v>octa-core</v>
      </c>
      <c r="M9" s="4">
        <f>'pemisahan data'!Q7</f>
        <v>16</v>
      </c>
      <c r="N9" s="4">
        <f>'pemisahan data'!R7</f>
        <v>512</v>
      </c>
      <c r="O9" s="4">
        <f>'pemisahan data'!S7</f>
        <v>50</v>
      </c>
      <c r="P9" s="4" t="str">
        <f>'pemisahan data'!T7</f>
        <v>triple</v>
      </c>
      <c r="Q9" s="4"/>
      <c r="R9" s="4">
        <f>'pemisahan data'!Y7</f>
        <v>32</v>
      </c>
      <c r="S9" s="4"/>
      <c r="T9" s="4" t="str">
        <f>'pemisahan data'!AB7</f>
        <v>usb type-c 3.1</v>
      </c>
      <c r="U9" s="4">
        <f>'pemisahan data'!AC7</f>
        <v>6000</v>
      </c>
      <c r="V9" s="4">
        <f>'pemisahan data'!AD7</f>
        <v>23499000</v>
      </c>
    </row>
    <row r="10" spans="1:23" x14ac:dyDescent="0.25">
      <c r="A10" s="4">
        <f>Data!A9</f>
        <v>4</v>
      </c>
      <c r="B10" s="4" t="str">
        <f>Data!B9</f>
        <v>ASUS</v>
      </c>
      <c r="C10" s="4" t="str">
        <f>Data!C9</f>
        <v>ROG Phone 7</v>
      </c>
      <c r="D10" s="4">
        <f>SUM('pemisahan data'!D8*'pemisahan data'!E8*'pemisahan data'!F8)</f>
        <v>137206.30000000002</v>
      </c>
      <c r="E10" s="4">
        <f>'pemisahan data'!G8</f>
        <v>239</v>
      </c>
      <c r="F10" s="4"/>
      <c r="G10" s="4" t="str">
        <f>'pemisahan data'!J8</f>
        <v>amoled</v>
      </c>
      <c r="H10" s="4">
        <f>'pemisahan data'!K8</f>
        <v>109.5</v>
      </c>
      <c r="I10" s="4">
        <f>SUM('pemisahan data'!L8*'pemisahan data'!M8)</f>
        <v>2643840</v>
      </c>
      <c r="J10" s="4" t="str">
        <f>'pemisahan data'!N8</f>
        <v>android 13</v>
      </c>
      <c r="K10" s="4" t="str">
        <f>'pemisahan data'!O8</f>
        <v>snapdragon 8 gen 2</v>
      </c>
      <c r="L10" s="4" t="str">
        <f>'pemisahan data'!P8</f>
        <v>octa-core</v>
      </c>
      <c r="M10" s="4">
        <f>'pemisahan data'!Q8</f>
        <v>12</v>
      </c>
      <c r="N10" s="4">
        <f>'pemisahan data'!R8</f>
        <v>256</v>
      </c>
      <c r="O10" s="4">
        <f>'pemisahan data'!S8</f>
        <v>50</v>
      </c>
      <c r="P10" s="4" t="str">
        <f>'pemisahan data'!T8</f>
        <v>triple</v>
      </c>
      <c r="Q10" s="4"/>
      <c r="R10" s="4">
        <f>'pemisahan data'!Y8</f>
        <v>32</v>
      </c>
      <c r="S10" s="4"/>
      <c r="T10" s="4" t="str">
        <f>'pemisahan data'!AB8</f>
        <v>usb type-c 3.1</v>
      </c>
      <c r="U10" s="4">
        <f>'pemisahan data'!AC8</f>
        <v>6000</v>
      </c>
      <c r="V10" s="4">
        <f>'pemisahan data'!AD8</f>
        <v>13499000</v>
      </c>
    </row>
    <row r="11" spans="1:23" x14ac:dyDescent="0.25">
      <c r="A11" s="4">
        <f>Data!A10</f>
        <v>5</v>
      </c>
      <c r="B11" s="4" t="str">
        <f>Data!B10</f>
        <v>ASUS</v>
      </c>
      <c r="C11" s="4" t="str">
        <f>Data!C10</f>
        <v>ROG Phone 7</v>
      </c>
      <c r="D11" s="4">
        <f>SUM('pemisahan data'!D9*'pemisahan data'!E9*'pemisahan data'!F9)</f>
        <v>137206.30000000002</v>
      </c>
      <c r="E11" s="4">
        <f>'pemisahan data'!G9</f>
        <v>239</v>
      </c>
      <c r="F11" s="4"/>
      <c r="G11" s="4" t="str">
        <f>'pemisahan data'!J9</f>
        <v>amoled</v>
      </c>
      <c r="H11" s="4">
        <f>'pemisahan data'!K9</f>
        <v>109.5</v>
      </c>
      <c r="I11" s="4">
        <f>SUM('pemisahan data'!L9*'pemisahan data'!M9)</f>
        <v>2643840</v>
      </c>
      <c r="J11" s="4" t="str">
        <f>'pemisahan data'!N9</f>
        <v>android 13</v>
      </c>
      <c r="K11" s="4" t="str">
        <f>'pemisahan data'!O9</f>
        <v>snapdragon 8 gen 2</v>
      </c>
      <c r="L11" s="4" t="str">
        <f>'pemisahan data'!P9</f>
        <v>octa-core</v>
      </c>
      <c r="M11" s="4">
        <f>'pemisahan data'!Q9</f>
        <v>16</v>
      </c>
      <c r="N11" s="4">
        <f>'pemisahan data'!R9</f>
        <v>512</v>
      </c>
      <c r="O11" s="4">
        <f>'pemisahan data'!S9</f>
        <v>50</v>
      </c>
      <c r="P11" s="4" t="str">
        <f>'pemisahan data'!T9</f>
        <v>triple</v>
      </c>
      <c r="Q11" s="4"/>
      <c r="R11" s="4">
        <f>'pemisahan data'!Y9</f>
        <v>32</v>
      </c>
      <c r="S11" s="4"/>
      <c r="T11" s="4" t="str">
        <f>'pemisahan data'!AB9</f>
        <v>usb type-c 3.1</v>
      </c>
      <c r="U11" s="4">
        <f>'pemisahan data'!AC9</f>
        <v>6000</v>
      </c>
      <c r="V11" s="4">
        <f>'pemisahan data'!AD9</f>
        <v>26990000</v>
      </c>
    </row>
    <row r="12" spans="1:23" x14ac:dyDescent="0.25">
      <c r="A12" s="4">
        <f>Data!A11</f>
        <v>6</v>
      </c>
      <c r="B12" s="4" t="str">
        <f>Data!B11</f>
        <v>APPLE</v>
      </c>
      <c r="C12" s="4" t="str">
        <f>Data!C11</f>
        <v>Iphone 15 Pro Max</v>
      </c>
      <c r="D12" s="4">
        <f>SUM('pemisahan data'!D10*'pemisahan data'!E10*'pemisahan data'!F10)</f>
        <v>101793.93900000003</v>
      </c>
      <c r="E12" s="4">
        <f>'pemisahan data'!G10</f>
        <v>221</v>
      </c>
      <c r="F12" s="4"/>
      <c r="G12" s="4" t="str">
        <f>'pemisahan data'!J10</f>
        <v>super retina xdr oled</v>
      </c>
      <c r="H12" s="4">
        <f>'pemisahan data'!K10</f>
        <v>110.2</v>
      </c>
      <c r="I12" s="4">
        <f>SUM('pemisahan data'!L10*'pemisahan data'!M10)</f>
        <v>3606840</v>
      </c>
      <c r="J12" s="4" t="str">
        <f>'pemisahan data'!N10</f>
        <v>ios 17</v>
      </c>
      <c r="K12" s="4" t="str">
        <f>'pemisahan data'!O10</f>
        <v>apple a17 pro</v>
      </c>
      <c r="L12" s="4" t="str">
        <f>'pemisahan data'!P10</f>
        <v>hexa-core</v>
      </c>
      <c r="M12" s="4">
        <f>'pemisahan data'!Q10</f>
        <v>8</v>
      </c>
      <c r="N12" s="4">
        <f>'pemisahan data'!R10</f>
        <v>256</v>
      </c>
      <c r="O12" s="4">
        <f>'pemisahan data'!S10</f>
        <v>48</v>
      </c>
      <c r="P12" s="4" t="str">
        <f>'pemisahan data'!T10</f>
        <v>triple</v>
      </c>
      <c r="Q12" s="4"/>
      <c r="R12" s="4">
        <f>'pemisahan data'!Y10</f>
        <v>12</v>
      </c>
      <c r="S12" s="4"/>
      <c r="T12" s="4" t="str">
        <f>'pemisahan data'!AB10</f>
        <v>usb type-c 3.2 gen 2</v>
      </c>
      <c r="U12" s="4">
        <f>'pemisahan data'!AC10</f>
        <v>4441</v>
      </c>
      <c r="V12" s="4">
        <f>'pemisahan data'!AD10</f>
        <v>22999000</v>
      </c>
    </row>
    <row r="13" spans="1:23" x14ac:dyDescent="0.25">
      <c r="A13" s="4">
        <f>Data!A12</f>
        <v>7</v>
      </c>
      <c r="B13" s="4" t="str">
        <f>Data!B12</f>
        <v>APPLE</v>
      </c>
      <c r="C13" s="4" t="str">
        <f>Data!C12</f>
        <v>Iphone 15 Pro Max</v>
      </c>
      <c r="D13" s="4">
        <f>SUM('pemisahan data'!D11*'pemisahan data'!E11*'pemisahan data'!F11)</f>
        <v>101793.93900000003</v>
      </c>
      <c r="E13" s="4">
        <f>'pemisahan data'!G11</f>
        <v>221</v>
      </c>
      <c r="F13" s="4"/>
      <c r="G13" s="4" t="str">
        <f>'pemisahan data'!J11</f>
        <v>super retina xdr oled</v>
      </c>
      <c r="H13" s="4">
        <f>'pemisahan data'!K11</f>
        <v>110.2</v>
      </c>
      <c r="I13" s="4">
        <f>SUM('pemisahan data'!L11*'pemisahan data'!M11)</f>
        <v>3606840</v>
      </c>
      <c r="J13" s="4" t="str">
        <f>'pemisahan data'!N11</f>
        <v>ios 17</v>
      </c>
      <c r="K13" s="4" t="str">
        <f>'pemisahan data'!O11</f>
        <v>apple a17 pro</v>
      </c>
      <c r="L13" s="4" t="str">
        <f>'pemisahan data'!P11</f>
        <v>hexa-core</v>
      </c>
      <c r="M13" s="4">
        <f>'pemisahan data'!Q11</f>
        <v>8</v>
      </c>
      <c r="N13" s="4">
        <f>'pemisahan data'!R11</f>
        <v>512</v>
      </c>
      <c r="O13" s="4">
        <f>'pemisahan data'!S11</f>
        <v>48</v>
      </c>
      <c r="P13" s="4" t="str">
        <f>'pemisahan data'!T11</f>
        <v>triple</v>
      </c>
      <c r="Q13" s="4"/>
      <c r="R13" s="4">
        <f>'pemisahan data'!Y11</f>
        <v>12</v>
      </c>
      <c r="S13" s="4"/>
      <c r="T13" s="4" t="str">
        <f>'pemisahan data'!AB11</f>
        <v>usb type-c 3.2 gen 2</v>
      </c>
      <c r="U13" s="4">
        <f>'pemisahan data'!AC11</f>
        <v>4441</v>
      </c>
      <c r="V13" s="4">
        <f>'pemisahan data'!AD11</f>
        <v>27999000</v>
      </c>
    </row>
    <row r="14" spans="1:23" x14ac:dyDescent="0.25">
      <c r="A14" s="4">
        <f>Data!A13</f>
        <v>8</v>
      </c>
      <c r="B14" s="4" t="str">
        <f>Data!B13</f>
        <v>APPLE</v>
      </c>
      <c r="C14" s="4" t="str">
        <f>Data!C13</f>
        <v>Iphone 15 Pro Max</v>
      </c>
      <c r="D14" s="4">
        <f>SUM('pemisahan data'!D12*'pemisahan data'!E12*'pemisahan data'!F12)</f>
        <v>101793.93900000003</v>
      </c>
      <c r="E14" s="4">
        <f>'pemisahan data'!G12</f>
        <v>221</v>
      </c>
      <c r="F14" s="4"/>
      <c r="G14" s="4" t="str">
        <f>'pemisahan data'!J12</f>
        <v>super retina xdr oled</v>
      </c>
      <c r="H14" s="4">
        <f>'pemisahan data'!K12</f>
        <v>110.2</v>
      </c>
      <c r="I14" s="4">
        <f>SUM('pemisahan data'!L12*'pemisahan data'!M12)</f>
        <v>3606840</v>
      </c>
      <c r="J14" s="4" t="str">
        <f>'pemisahan data'!N12</f>
        <v>ios 17</v>
      </c>
      <c r="K14" s="4" t="str">
        <f>'pemisahan data'!O12</f>
        <v>apple a17 pro</v>
      </c>
      <c r="L14" s="4" t="str">
        <f>'pemisahan data'!P12</f>
        <v>hexa-core</v>
      </c>
      <c r="M14" s="4">
        <f>'pemisahan data'!Q12</f>
        <v>8</v>
      </c>
      <c r="N14" s="4">
        <f>'pemisahan data'!R12</f>
        <v>1000</v>
      </c>
      <c r="O14" s="4">
        <f>'pemisahan data'!S12</f>
        <v>48</v>
      </c>
      <c r="P14" s="4" t="str">
        <f>'pemisahan data'!T12</f>
        <v>triple</v>
      </c>
      <c r="Q14" s="4"/>
      <c r="R14" s="4">
        <f>'pemisahan data'!Y12</f>
        <v>12</v>
      </c>
      <c r="S14" s="4"/>
      <c r="T14" s="4" t="str">
        <f>'pemisahan data'!AB12</f>
        <v>usb type-c 3.2 gen 2</v>
      </c>
      <c r="U14" s="4">
        <f>'pemisahan data'!AC12</f>
        <v>4441</v>
      </c>
      <c r="V14" s="4">
        <f>'pemisahan data'!AD12</f>
        <v>31999000</v>
      </c>
    </row>
    <row r="15" spans="1:23" x14ac:dyDescent="0.25">
      <c r="A15" s="4">
        <f>Data!A14</f>
        <v>9</v>
      </c>
      <c r="B15" s="4" t="str">
        <f>Data!B14</f>
        <v>APPLE</v>
      </c>
      <c r="C15" s="4" t="str">
        <f>Data!C14</f>
        <v>Iphone 15 Pro</v>
      </c>
      <c r="D15" s="4">
        <f>SUM('pemisahan data'!D13*'pemisahan data'!E13*'pemisahan data'!F13)</f>
        <v>85904.668000000005</v>
      </c>
      <c r="E15" s="4">
        <f>'pemisahan data'!G13</f>
        <v>187</v>
      </c>
      <c r="F15" s="4"/>
      <c r="G15" s="4" t="str">
        <f>'pemisahan data'!J13</f>
        <v>super retina xdr oled</v>
      </c>
      <c r="H15" s="4">
        <f>'pemisahan data'!K13</f>
        <v>91.3</v>
      </c>
      <c r="I15" s="4">
        <f>SUM('pemisahan data'!L13*'pemisahan data'!M13)</f>
        <v>3013524</v>
      </c>
      <c r="J15" s="4" t="str">
        <f>'pemisahan data'!N13</f>
        <v>ios 17</v>
      </c>
      <c r="K15" s="4" t="str">
        <f>'pemisahan data'!O13</f>
        <v>apple a17 pro</v>
      </c>
      <c r="L15" s="4" t="str">
        <f>'pemisahan data'!P13</f>
        <v>hexa-core</v>
      </c>
      <c r="M15" s="4">
        <f>'pemisahan data'!Q13</f>
        <v>8</v>
      </c>
      <c r="N15" s="4">
        <f>'pemisahan data'!R13</f>
        <v>128</v>
      </c>
      <c r="O15" s="4">
        <f>'pemisahan data'!S13</f>
        <v>48</v>
      </c>
      <c r="P15" s="4" t="str">
        <f>'pemisahan data'!T13</f>
        <v>triple</v>
      </c>
      <c r="Q15" s="4"/>
      <c r="R15" s="4">
        <f>'pemisahan data'!Y13</f>
        <v>12</v>
      </c>
      <c r="S15" s="4"/>
      <c r="T15" s="4" t="str">
        <f>'pemisahan data'!AB13</f>
        <v>usb type-c 3.2 gen 2</v>
      </c>
      <c r="U15" s="4">
        <f>'pemisahan data'!AC13</f>
        <v>3274</v>
      </c>
      <c r="V15" s="4">
        <f>'pemisahan data'!AD13</f>
        <v>18999000</v>
      </c>
    </row>
    <row r="16" spans="1:23" x14ac:dyDescent="0.25">
      <c r="A16" s="4">
        <f>Data!A15</f>
        <v>10</v>
      </c>
      <c r="B16" s="4" t="str">
        <f>Data!B15</f>
        <v>APPLE</v>
      </c>
      <c r="C16" s="4" t="str">
        <f>Data!C15</f>
        <v>Iphone 15 Pro</v>
      </c>
      <c r="D16" s="4">
        <f>SUM('pemisahan data'!D14*'pemisahan data'!E14*'pemisahan data'!F14)</f>
        <v>85904.668000000005</v>
      </c>
      <c r="E16" s="4">
        <f>'pemisahan data'!G14</f>
        <v>187</v>
      </c>
      <c r="F16" s="4"/>
      <c r="G16" s="4" t="str">
        <f>'pemisahan data'!J14</f>
        <v>super retina xdr oled</v>
      </c>
      <c r="H16" s="4">
        <f>'pemisahan data'!K14</f>
        <v>91.3</v>
      </c>
      <c r="I16" s="4">
        <f>SUM('pemisahan data'!L14*'pemisahan data'!M14)</f>
        <v>3013524</v>
      </c>
      <c r="J16" s="4" t="str">
        <f>'pemisahan data'!N14</f>
        <v>ios 17</v>
      </c>
      <c r="K16" s="4" t="str">
        <f>'pemisahan data'!O14</f>
        <v>apple a17 pro</v>
      </c>
      <c r="L16" s="4" t="str">
        <f>'pemisahan data'!P14</f>
        <v>hexa-core</v>
      </c>
      <c r="M16" s="4">
        <f>'pemisahan data'!Q14</f>
        <v>8</v>
      </c>
      <c r="N16" s="4">
        <f>'pemisahan data'!R14</f>
        <v>256</v>
      </c>
      <c r="O16" s="4">
        <f>'pemisahan data'!S14</f>
        <v>48</v>
      </c>
      <c r="P16" s="4" t="str">
        <f>'pemisahan data'!T14</f>
        <v>triple</v>
      </c>
      <c r="Q16" s="4"/>
      <c r="R16" s="4">
        <f>'pemisahan data'!Y14</f>
        <v>12</v>
      </c>
      <c r="S16" s="4"/>
      <c r="T16" s="4" t="str">
        <f>'pemisahan data'!AB14</f>
        <v>usb type-c 3.2 gen 2</v>
      </c>
      <c r="U16" s="4">
        <f>'pemisahan data'!AC14</f>
        <v>3274</v>
      </c>
      <c r="V16" s="4">
        <f>'pemisahan data'!AD14</f>
        <v>21999000</v>
      </c>
    </row>
    <row r="17" spans="1:22" x14ac:dyDescent="0.25">
      <c r="A17" s="4">
        <f>Data!A16</f>
        <v>11</v>
      </c>
      <c r="B17" s="4" t="str">
        <f>Data!B16</f>
        <v>APPLE</v>
      </c>
      <c r="C17" s="4" t="str">
        <f>Data!C16</f>
        <v>Iphone 15 Pro</v>
      </c>
      <c r="D17" s="4">
        <f>SUM('pemisahan data'!D15*'pemisahan data'!E15*'pemisahan data'!F15)</f>
        <v>85904.668000000005</v>
      </c>
      <c r="E17" s="4">
        <f>'pemisahan data'!G15</f>
        <v>187</v>
      </c>
      <c r="F17" s="4"/>
      <c r="G17" s="4" t="str">
        <f>'pemisahan data'!J15</f>
        <v>super retina xdr oled</v>
      </c>
      <c r="H17" s="4">
        <f>'pemisahan data'!K15</f>
        <v>91.3</v>
      </c>
      <c r="I17" s="4">
        <f>SUM('pemisahan data'!L15*'pemisahan data'!M15)</f>
        <v>3013524</v>
      </c>
      <c r="J17" s="4" t="str">
        <f>'pemisahan data'!N15</f>
        <v>ios 17</v>
      </c>
      <c r="K17" s="4" t="str">
        <f>'pemisahan data'!O15</f>
        <v>apple a17 pro</v>
      </c>
      <c r="L17" s="4" t="str">
        <f>'pemisahan data'!P15</f>
        <v>hexa-core</v>
      </c>
      <c r="M17" s="4">
        <f>'pemisahan data'!Q15</f>
        <v>8</v>
      </c>
      <c r="N17" s="4">
        <f>'pemisahan data'!R15</f>
        <v>512</v>
      </c>
      <c r="O17" s="4">
        <f>'pemisahan data'!S15</f>
        <v>48</v>
      </c>
      <c r="P17" s="4" t="str">
        <f>'pemisahan data'!T15</f>
        <v>triple</v>
      </c>
      <c r="Q17" s="4"/>
      <c r="R17" s="4">
        <f>'pemisahan data'!Y15</f>
        <v>12</v>
      </c>
      <c r="S17" s="4"/>
      <c r="T17" s="4" t="str">
        <f>'pemisahan data'!AB15</f>
        <v>usb type-c 3.2 gen 2</v>
      </c>
      <c r="U17" s="4">
        <f>'pemisahan data'!AC15</f>
        <v>3274</v>
      </c>
      <c r="V17" s="4">
        <f>'pemisahan data'!AD15</f>
        <v>25999000</v>
      </c>
    </row>
    <row r="18" spans="1:22" x14ac:dyDescent="0.25">
      <c r="A18" s="4">
        <f>Data!A17</f>
        <v>12</v>
      </c>
      <c r="B18" s="4" t="str">
        <f>Data!B17</f>
        <v>APPLE</v>
      </c>
      <c r="C18" s="4" t="str">
        <f>Data!C17</f>
        <v>Iphone 15 Pro</v>
      </c>
      <c r="D18" s="4">
        <f>SUM('pemisahan data'!D16*'pemisahan data'!E16*'pemisahan data'!F16)</f>
        <v>85904.668000000005</v>
      </c>
      <c r="E18" s="4">
        <f>'pemisahan data'!G16</f>
        <v>187</v>
      </c>
      <c r="F18" s="4"/>
      <c r="G18" s="4" t="str">
        <f>'pemisahan data'!J16</f>
        <v>super retina xdr oled</v>
      </c>
      <c r="H18" s="4">
        <f>'pemisahan data'!K16</f>
        <v>91.3</v>
      </c>
      <c r="I18" s="4">
        <f>SUM('pemisahan data'!L16*'pemisahan data'!M16)</f>
        <v>3013524</v>
      </c>
      <c r="J18" s="4" t="str">
        <f>'pemisahan data'!N16</f>
        <v>ios 17</v>
      </c>
      <c r="K18" s="4" t="str">
        <f>'pemisahan data'!O16</f>
        <v>apple a17 pro</v>
      </c>
      <c r="L18" s="4" t="str">
        <f>'pemisahan data'!P16</f>
        <v>hexa-core</v>
      </c>
      <c r="M18" s="4">
        <f>'pemisahan data'!Q16</f>
        <v>8</v>
      </c>
      <c r="N18" s="4">
        <f>'pemisahan data'!R16</f>
        <v>1000</v>
      </c>
      <c r="O18" s="4">
        <f>'pemisahan data'!S16</f>
        <v>48</v>
      </c>
      <c r="P18" s="4" t="str">
        <f>'pemisahan data'!T16</f>
        <v>triple</v>
      </c>
      <c r="Q18" s="4"/>
      <c r="R18" s="4">
        <f>'pemisahan data'!Y16</f>
        <v>12</v>
      </c>
      <c r="S18" s="4"/>
      <c r="T18" s="4" t="str">
        <f>'pemisahan data'!AB16</f>
        <v>usb type-c 3.2 gen 2</v>
      </c>
      <c r="U18" s="4">
        <f>'pemisahan data'!AC16</f>
        <v>3274</v>
      </c>
      <c r="V18" s="4">
        <f>'pemisahan data'!AD16</f>
        <v>29999000</v>
      </c>
    </row>
    <row r="19" spans="1:22" x14ac:dyDescent="0.25">
      <c r="A19" s="4">
        <f>Data!A18</f>
        <v>13</v>
      </c>
      <c r="B19" s="4" t="str">
        <f>Data!B18</f>
        <v>APPLE</v>
      </c>
      <c r="C19" s="4" t="str">
        <f>Data!C18</f>
        <v>Iphone 15 Plus</v>
      </c>
      <c r="D19" s="4">
        <f>SUM('pemisahan data'!D17*'pemisahan data'!E17*'pemisahan data'!F17)</f>
        <v>97640.555999999997</v>
      </c>
      <c r="E19" s="4">
        <f>'pemisahan data'!G17</f>
        <v>201</v>
      </c>
      <c r="F19" s="4"/>
      <c r="G19" s="4" t="str">
        <f>'pemisahan data'!J17</f>
        <v>super retina xdr oled</v>
      </c>
      <c r="H19" s="4">
        <f>'pemisahan data'!K17</f>
        <v>110.2</v>
      </c>
      <c r="I19" s="4">
        <f>SUM('pemisahan data'!L17*'pemisahan data'!M17)</f>
        <v>3606840</v>
      </c>
      <c r="J19" s="4" t="str">
        <f>'pemisahan data'!N17</f>
        <v>ios 17</v>
      </c>
      <c r="K19" s="4" t="str">
        <f>'pemisahan data'!O17</f>
        <v>apple a16 bionic</v>
      </c>
      <c r="L19" s="4" t="str">
        <f>'pemisahan data'!P17</f>
        <v>hexa-core</v>
      </c>
      <c r="M19" s="4">
        <f>'pemisahan data'!Q17</f>
        <v>8</v>
      </c>
      <c r="N19" s="4">
        <f>'pemisahan data'!R17</f>
        <v>128</v>
      </c>
      <c r="O19" s="4">
        <f>'pemisahan data'!S17</f>
        <v>48</v>
      </c>
      <c r="P19" s="4" t="str">
        <f>'pemisahan data'!T17</f>
        <v>dual</v>
      </c>
      <c r="Q19" s="4"/>
      <c r="R19" s="4">
        <f>'pemisahan data'!Y17</f>
        <v>12</v>
      </c>
      <c r="S19" s="4"/>
      <c r="T19" s="4" t="str">
        <f>'pemisahan data'!AB17</f>
        <v>usb type-c 2.0</v>
      </c>
      <c r="U19" s="4">
        <f>'pemisahan data'!AC17</f>
        <v>4382</v>
      </c>
      <c r="V19" s="4">
        <f>'pemisahan data'!AD17</f>
        <v>15999000</v>
      </c>
    </row>
    <row r="20" spans="1:22" x14ac:dyDescent="0.25">
      <c r="A20" s="4">
        <f>Data!A19</f>
        <v>14</v>
      </c>
      <c r="B20" s="4" t="str">
        <f>Data!B19</f>
        <v>APPLE</v>
      </c>
      <c r="C20" s="4" t="str">
        <f>Data!C19</f>
        <v>Iphone 15 Plus</v>
      </c>
      <c r="D20" s="4">
        <f>SUM('pemisahan data'!D18*'pemisahan data'!E18*'pemisahan data'!F18)</f>
        <v>97640.555999999997</v>
      </c>
      <c r="E20" s="4">
        <f>'pemisahan data'!G18</f>
        <v>201</v>
      </c>
      <c r="F20" s="4"/>
      <c r="G20" s="4" t="str">
        <f>'pemisahan data'!J18</f>
        <v>super retina xdr oled</v>
      </c>
      <c r="H20" s="4">
        <f>'pemisahan data'!K18</f>
        <v>110.2</v>
      </c>
      <c r="I20" s="4">
        <f>SUM('pemisahan data'!L18*'pemisahan data'!M18)</f>
        <v>3606840</v>
      </c>
      <c r="J20" s="4" t="str">
        <f>'pemisahan data'!N18</f>
        <v>ios 17</v>
      </c>
      <c r="K20" s="4" t="str">
        <f>'pemisahan data'!O18</f>
        <v>apple a16 bionic</v>
      </c>
      <c r="L20" s="4" t="str">
        <f>'pemisahan data'!P18</f>
        <v>hexa-core</v>
      </c>
      <c r="M20" s="4">
        <f>'pemisahan data'!Q18</f>
        <v>8</v>
      </c>
      <c r="N20" s="4">
        <f>'pemisahan data'!R18</f>
        <v>256</v>
      </c>
      <c r="O20" s="4">
        <f>'pemisahan data'!S18</f>
        <v>48</v>
      </c>
      <c r="P20" s="4" t="str">
        <f>'pemisahan data'!T18</f>
        <v>dual</v>
      </c>
      <c r="Q20" s="4"/>
      <c r="R20" s="4">
        <f>'pemisahan data'!Y18</f>
        <v>12</v>
      </c>
      <c r="S20" s="4"/>
      <c r="T20" s="4" t="str">
        <f>'pemisahan data'!AB18</f>
        <v>usb type-c 2.0</v>
      </c>
      <c r="U20" s="4">
        <f>'pemisahan data'!AC18</f>
        <v>4382</v>
      </c>
      <c r="V20" s="4">
        <f>'pemisahan data'!AD18</f>
        <v>18999000</v>
      </c>
    </row>
    <row r="21" spans="1:22" x14ac:dyDescent="0.25">
      <c r="A21" s="4">
        <f>Data!A20</f>
        <v>15</v>
      </c>
      <c r="B21" s="4" t="str">
        <f>Data!B20</f>
        <v>APPLE</v>
      </c>
      <c r="C21" s="4" t="str">
        <f>Data!C20</f>
        <v>Iphone 15 Plus</v>
      </c>
      <c r="D21" s="4">
        <f>SUM('pemisahan data'!D19*'pemisahan data'!E19*'pemisahan data'!F19)</f>
        <v>97640.555999999997</v>
      </c>
      <c r="E21" s="4">
        <f>'pemisahan data'!G19</f>
        <v>201</v>
      </c>
      <c r="F21" s="4"/>
      <c r="G21" s="4" t="str">
        <f>'pemisahan data'!J19</f>
        <v>super retina xdr oled</v>
      </c>
      <c r="H21" s="4">
        <f>'pemisahan data'!K19</f>
        <v>110.2</v>
      </c>
      <c r="I21" s="4">
        <f>SUM('pemisahan data'!L19*'pemisahan data'!M19)</f>
        <v>3606840</v>
      </c>
      <c r="J21" s="4" t="str">
        <f>'pemisahan data'!N19</f>
        <v>ios 17</v>
      </c>
      <c r="K21" s="4" t="str">
        <f>'pemisahan data'!O19</f>
        <v>apple a16 bionic</v>
      </c>
      <c r="L21" s="4" t="str">
        <f>'pemisahan data'!P19</f>
        <v>hexa-core</v>
      </c>
      <c r="M21" s="4">
        <f>'pemisahan data'!Q19</f>
        <v>8</v>
      </c>
      <c r="N21" s="4">
        <f>'pemisahan data'!R19</f>
        <v>512</v>
      </c>
      <c r="O21" s="4">
        <f>'pemisahan data'!S19</f>
        <v>48</v>
      </c>
      <c r="P21" s="4" t="str">
        <f>'pemisahan data'!T19</f>
        <v>dual</v>
      </c>
      <c r="Q21" s="4"/>
      <c r="R21" s="4">
        <f>'pemisahan data'!Y19</f>
        <v>12</v>
      </c>
      <c r="S21" s="4"/>
      <c r="T21" s="4" t="str">
        <f>'pemisahan data'!AB19</f>
        <v>usb type-c 2.0</v>
      </c>
      <c r="U21" s="4">
        <f>'pemisahan data'!AC19</f>
        <v>4382</v>
      </c>
      <c r="V21" s="4">
        <f>'pemisahan data'!AD19</f>
        <v>22999000</v>
      </c>
    </row>
    <row r="22" spans="1:22" x14ac:dyDescent="0.25">
      <c r="A22" s="4">
        <f>Data!A21</f>
        <v>16</v>
      </c>
      <c r="B22" s="4" t="str">
        <f>Data!B21</f>
        <v>APPLE</v>
      </c>
      <c r="C22" s="4" t="str">
        <f>Data!C21</f>
        <v>Iphone 15</v>
      </c>
      <c r="D22" s="4">
        <f>SUM('pemisahan data'!D20*'pemisahan data'!E20*'pemisahan data'!F20)</f>
        <v>82431.647999999986</v>
      </c>
      <c r="E22" s="4">
        <f>'pemisahan data'!G20</f>
        <v>171</v>
      </c>
      <c r="F22" s="4"/>
      <c r="G22" s="4" t="str">
        <f>'pemisahan data'!J20</f>
        <v>super retina xdr oled</v>
      </c>
      <c r="H22" s="4">
        <f>'pemisahan data'!K20</f>
        <v>91.3</v>
      </c>
      <c r="I22" s="4">
        <f>SUM('pemisahan data'!L20*'pemisahan data'!M20)</f>
        <v>3013524</v>
      </c>
      <c r="J22" s="4" t="str">
        <f>'pemisahan data'!N20</f>
        <v>ios 17</v>
      </c>
      <c r="K22" s="4" t="str">
        <f>'pemisahan data'!O20</f>
        <v>apple a16 bionic</v>
      </c>
      <c r="L22" s="4" t="str">
        <f>'pemisahan data'!P20</f>
        <v>hexa-core</v>
      </c>
      <c r="M22" s="4">
        <f>'pemisahan data'!Q20</f>
        <v>8</v>
      </c>
      <c r="N22" s="4">
        <f>'pemisahan data'!R20</f>
        <v>128</v>
      </c>
      <c r="O22" s="4">
        <f>'pemisahan data'!S20</f>
        <v>48</v>
      </c>
      <c r="P22" s="4" t="str">
        <f>'pemisahan data'!T20</f>
        <v>dual</v>
      </c>
      <c r="Q22" s="4"/>
      <c r="R22" s="4">
        <f>'pemisahan data'!Y20</f>
        <v>12</v>
      </c>
      <c r="S22" s="4"/>
      <c r="T22" s="4" t="str">
        <f>'pemisahan data'!AB20</f>
        <v>usb type-c 2.0</v>
      </c>
      <c r="U22" s="4">
        <f>'pemisahan data'!AC20</f>
        <v>3349</v>
      </c>
      <c r="V22" s="4">
        <f>'pemisahan data'!AD20</f>
        <v>15999000</v>
      </c>
    </row>
    <row r="23" spans="1:22" x14ac:dyDescent="0.25">
      <c r="A23" s="4">
        <f>Data!A22</f>
        <v>17</v>
      </c>
      <c r="B23" s="4" t="str">
        <f>Data!B22</f>
        <v>APPLE</v>
      </c>
      <c r="C23" s="4" t="str">
        <f>Data!C22</f>
        <v>Iphone 15</v>
      </c>
      <c r="D23" s="4">
        <f>SUM('pemisahan data'!D21*'pemisahan data'!E21*'pemisahan data'!F21)</f>
        <v>82431.647999999986</v>
      </c>
      <c r="E23" s="4">
        <f>'pemisahan data'!G21</f>
        <v>171</v>
      </c>
      <c r="F23" s="4"/>
      <c r="G23" s="4" t="str">
        <f>'pemisahan data'!J21</f>
        <v>super retina xdr oled</v>
      </c>
      <c r="H23" s="4">
        <f>'pemisahan data'!K21</f>
        <v>91.3</v>
      </c>
      <c r="I23" s="4">
        <f>SUM('pemisahan data'!L21*'pemisahan data'!M21)</f>
        <v>3013524</v>
      </c>
      <c r="J23" s="4" t="str">
        <f>'pemisahan data'!N21</f>
        <v>ios 17</v>
      </c>
      <c r="K23" s="4" t="str">
        <f>'pemisahan data'!O21</f>
        <v>apple a16 bionic</v>
      </c>
      <c r="L23" s="4" t="str">
        <f>'pemisahan data'!P21</f>
        <v>hexa-core</v>
      </c>
      <c r="M23" s="4">
        <f>'pemisahan data'!Q21</f>
        <v>8</v>
      </c>
      <c r="N23" s="4">
        <f>'pemisahan data'!R21</f>
        <v>256</v>
      </c>
      <c r="O23" s="4">
        <f>'pemisahan data'!S21</f>
        <v>48</v>
      </c>
      <c r="P23" s="4" t="str">
        <f>'pemisahan data'!T21</f>
        <v>dual</v>
      </c>
      <c r="Q23" s="4"/>
      <c r="R23" s="4">
        <f>'pemisahan data'!Y21</f>
        <v>12</v>
      </c>
      <c r="S23" s="4"/>
      <c r="T23" s="4" t="str">
        <f>'pemisahan data'!AB21</f>
        <v>usb type-c 2.0</v>
      </c>
      <c r="U23" s="4">
        <f>'pemisahan data'!AC21</f>
        <v>3349</v>
      </c>
      <c r="V23" s="4">
        <f>'pemisahan data'!AD21</f>
        <v>18999000</v>
      </c>
    </row>
    <row r="24" spans="1:22" x14ac:dyDescent="0.25">
      <c r="A24" s="4">
        <f>Data!A23</f>
        <v>18</v>
      </c>
      <c r="B24" s="4" t="str">
        <f>Data!B23</f>
        <v>APPLE</v>
      </c>
      <c r="C24" s="4" t="str">
        <f>Data!C23</f>
        <v>Iphone 15</v>
      </c>
      <c r="D24" s="4">
        <f>SUM('pemisahan data'!D22*'pemisahan data'!E22*'pemisahan data'!F22)</f>
        <v>82431.647999999986</v>
      </c>
      <c r="E24" s="4">
        <f>'pemisahan data'!G22</f>
        <v>171</v>
      </c>
      <c r="F24" s="4"/>
      <c r="G24" s="4" t="str">
        <f>'pemisahan data'!J22</f>
        <v>super retina xdr oled</v>
      </c>
      <c r="H24" s="4">
        <f>'pemisahan data'!K22</f>
        <v>91.3</v>
      </c>
      <c r="I24" s="4">
        <f>SUM('pemisahan data'!L22*'pemisahan data'!M22)</f>
        <v>3013524</v>
      </c>
      <c r="J24" s="4" t="str">
        <f>'pemisahan data'!N22</f>
        <v>ios 17</v>
      </c>
      <c r="K24" s="4" t="str">
        <f>'pemisahan data'!O22</f>
        <v>apple a16 bionic</v>
      </c>
      <c r="L24" s="4" t="str">
        <f>'pemisahan data'!P22</f>
        <v>hexa-core</v>
      </c>
      <c r="M24" s="4">
        <f>'pemisahan data'!Q22</f>
        <v>8</v>
      </c>
      <c r="N24" s="4">
        <f>'pemisahan data'!R22</f>
        <v>512</v>
      </c>
      <c r="O24" s="4">
        <f>'pemisahan data'!S22</f>
        <v>48</v>
      </c>
      <c r="P24" s="4" t="str">
        <f>'pemisahan data'!T22</f>
        <v>dual</v>
      </c>
      <c r="Q24" s="4"/>
      <c r="R24" s="4">
        <f>'pemisahan data'!Y22</f>
        <v>12</v>
      </c>
      <c r="S24" s="4"/>
      <c r="T24" s="4" t="str">
        <f>'pemisahan data'!AB22</f>
        <v>usb type-c 2.0</v>
      </c>
      <c r="U24" s="4">
        <f>'pemisahan data'!AC22</f>
        <v>3349</v>
      </c>
      <c r="V24" s="4">
        <f>'pemisahan data'!AD22</f>
        <v>22999000</v>
      </c>
    </row>
    <row r="25" spans="1:22" x14ac:dyDescent="0.25">
      <c r="A25" s="4">
        <f>Data!A24</f>
        <v>19</v>
      </c>
      <c r="B25" s="4" t="str">
        <f>Data!B24</f>
        <v>SAMSUNG</v>
      </c>
      <c r="C25" s="4" t="str">
        <f>Data!C24</f>
        <v>Galaxy S24</v>
      </c>
      <c r="D25" s="4">
        <f>SUM('pemisahan data'!D23*'pemisahan data'!E23*'pemisahan data'!F23)</f>
        <v>78874.319999999992</v>
      </c>
      <c r="E25" s="4">
        <f>'pemisahan data'!G23</f>
        <v>167</v>
      </c>
      <c r="F25" s="4"/>
      <c r="G25" s="4" t="str">
        <f>'pemisahan data'!J23</f>
        <v>dynamic ltpo amoled </v>
      </c>
      <c r="H25" s="4">
        <f>'pemisahan data'!K23</f>
        <v>94.4</v>
      </c>
      <c r="I25" s="4">
        <f>SUM('pemisahan data'!L23*'pemisahan data'!M23)</f>
        <v>2527200</v>
      </c>
      <c r="J25" s="4" t="str">
        <f>'pemisahan data'!N23</f>
        <v>android 14</v>
      </c>
      <c r="K25" s="4" t="str">
        <f>'pemisahan data'!O23</f>
        <v>snapdragon 8 gen 3</v>
      </c>
      <c r="L25" s="4" t="str">
        <f>'pemisahan data'!P23</f>
        <v>octa-core</v>
      </c>
      <c r="M25" s="4">
        <f>'pemisahan data'!Q23</f>
        <v>8</v>
      </c>
      <c r="N25" s="4">
        <f>'pemisahan data'!R23</f>
        <v>512</v>
      </c>
      <c r="O25" s="4">
        <f>'pemisahan data'!S23</f>
        <v>50</v>
      </c>
      <c r="P25" s="4" t="str">
        <f>'pemisahan data'!T23</f>
        <v>triple</v>
      </c>
      <c r="Q25" s="4"/>
      <c r="R25" s="4">
        <f>'pemisahan data'!Y23</f>
        <v>12</v>
      </c>
      <c r="S25" s="4"/>
      <c r="T25" s="4" t="str">
        <f>'pemisahan data'!AB23</f>
        <v>usb type-c 3.2 gen 2</v>
      </c>
      <c r="U25" s="4">
        <f>'pemisahan data'!AC23</f>
        <v>4000</v>
      </c>
      <c r="V25" s="4">
        <f>'pemisahan data'!AD23</f>
        <v>15999000</v>
      </c>
    </row>
    <row r="26" spans="1:22" x14ac:dyDescent="0.25">
      <c r="A26" s="4">
        <f>Data!A25</f>
        <v>20</v>
      </c>
      <c r="B26" s="4" t="str">
        <f>Data!B25</f>
        <v>SAMSUNG</v>
      </c>
      <c r="C26" s="4" t="str">
        <f>Data!C25</f>
        <v>Galaxy S24 Ultra</v>
      </c>
      <c r="D26" s="4">
        <f>SUM('pemisahan data'!D24*'pemisahan data'!E24*'pemisahan data'!F24)</f>
        <v>110266.62</v>
      </c>
      <c r="E26" s="4">
        <f>'pemisahan data'!G24</f>
        <v>232</v>
      </c>
      <c r="F26" s="4"/>
      <c r="G26" s="4" t="str">
        <f>'pemisahan data'!J24</f>
        <v>dynamic ltpo amoled </v>
      </c>
      <c r="H26" s="4">
        <f>'pemisahan data'!K24</f>
        <v>113.5</v>
      </c>
      <c r="I26" s="4">
        <f>SUM('pemisahan data'!L24*'pemisahan data'!M24)</f>
        <v>4492800</v>
      </c>
      <c r="J26" s="4" t="str">
        <f>'pemisahan data'!N24</f>
        <v>android 14</v>
      </c>
      <c r="K26" s="4" t="str">
        <f>'pemisahan data'!O24</f>
        <v>snapdragon 8 gen 3</v>
      </c>
      <c r="L26" s="4" t="str">
        <f>'pemisahan data'!P24</f>
        <v>octa-core</v>
      </c>
      <c r="M26" s="4">
        <f>'pemisahan data'!Q24</f>
        <v>12</v>
      </c>
      <c r="N26" s="4">
        <f>'pemisahan data'!R24</f>
        <v>512</v>
      </c>
      <c r="O26" s="4">
        <f>'pemisahan data'!S24</f>
        <v>200</v>
      </c>
      <c r="P26" s="4" t="str">
        <f>'pemisahan data'!T24</f>
        <v>quad</v>
      </c>
      <c r="Q26" s="4"/>
      <c r="R26" s="4">
        <f>'pemisahan data'!Y24</f>
        <v>12</v>
      </c>
      <c r="S26" s="4"/>
      <c r="T26" s="4" t="str">
        <f>'pemisahan data'!AB24</f>
        <v>usb type-c 3.2 gen 2</v>
      </c>
      <c r="U26" s="4">
        <f>'pemisahan data'!AC24</f>
        <v>5000</v>
      </c>
      <c r="V26" s="4">
        <f>'pemisahan data'!AD24</f>
        <v>23999000</v>
      </c>
    </row>
    <row r="27" spans="1:22" x14ac:dyDescent="0.25">
      <c r="A27" s="4">
        <f>Data!A26</f>
        <v>21</v>
      </c>
      <c r="B27" s="4" t="str">
        <f>Data!B26</f>
        <v>SAMSUNG</v>
      </c>
      <c r="C27" s="4" t="str">
        <f>Data!C26</f>
        <v>Galaxy S24 Ultra</v>
      </c>
      <c r="D27" s="4">
        <f>SUM('pemisahan data'!D25*'pemisahan data'!E25*'pemisahan data'!F25)</f>
        <v>110266.62</v>
      </c>
      <c r="E27" s="4">
        <f>'pemisahan data'!G25</f>
        <v>232</v>
      </c>
      <c r="F27" s="4"/>
      <c r="G27" s="4" t="str">
        <f>'pemisahan data'!J25</f>
        <v>dynamic ltpo amoled </v>
      </c>
      <c r="H27" s="4">
        <f>'pemisahan data'!K25</f>
        <v>113.5</v>
      </c>
      <c r="I27" s="4">
        <f>SUM('pemisahan data'!L25*'pemisahan data'!M25)</f>
        <v>4492800</v>
      </c>
      <c r="J27" s="4" t="str">
        <f>'pemisahan data'!N25</f>
        <v>android 14</v>
      </c>
      <c r="K27" s="4" t="str">
        <f>'pemisahan data'!O25</f>
        <v>snapdragon 8 gen 3</v>
      </c>
      <c r="L27" s="4" t="str">
        <f>'pemisahan data'!P25</f>
        <v>octa-core</v>
      </c>
      <c r="M27" s="4">
        <f>'pemisahan data'!Q25</f>
        <v>12</v>
      </c>
      <c r="N27" s="4">
        <f>'pemisahan data'!R25</f>
        <v>1000</v>
      </c>
      <c r="O27" s="4">
        <f>'pemisahan data'!S25</f>
        <v>200</v>
      </c>
      <c r="P27" s="4" t="str">
        <f>'pemisahan data'!T25</f>
        <v>quad</v>
      </c>
      <c r="Q27" s="4"/>
      <c r="R27" s="4">
        <f>'pemisahan data'!Y25</f>
        <v>12</v>
      </c>
      <c r="S27" s="4"/>
      <c r="T27" s="4" t="str">
        <f>'pemisahan data'!AB25</f>
        <v>usb type-c 3.2 gen 2</v>
      </c>
      <c r="U27" s="4">
        <f>'pemisahan data'!AC25</f>
        <v>5000</v>
      </c>
      <c r="V27" s="4">
        <f>'pemisahan data'!AD25</f>
        <v>27999000</v>
      </c>
    </row>
    <row r="28" spans="1:22" x14ac:dyDescent="0.25">
      <c r="A28" s="4">
        <f>Data!A27</f>
        <v>22</v>
      </c>
      <c r="B28" s="4" t="str">
        <f>Data!B27</f>
        <v>SAMSUNG</v>
      </c>
      <c r="C28" s="4" t="str">
        <f>Data!C27</f>
        <v>Galaxy S24+(Online Exclusive)</v>
      </c>
      <c r="D28" s="4">
        <f>SUM('pemisahan data'!D26*'pemisahan data'!E26*'pemisahan data'!F26)</f>
        <v>92632.155000000013</v>
      </c>
      <c r="E28" s="4">
        <f>'pemisahan data'!G26</f>
        <v>196</v>
      </c>
      <c r="F28" s="4"/>
      <c r="G28" s="4" t="str">
        <f>'pemisahan data'!J26</f>
        <v>dynamic ltpo amoled </v>
      </c>
      <c r="H28" s="4">
        <f>'pemisahan data'!K26</f>
        <v>110.2</v>
      </c>
      <c r="I28" s="4">
        <f>SUM('pemisahan data'!L26*'pemisahan data'!M26)</f>
        <v>4492800</v>
      </c>
      <c r="J28" s="4" t="str">
        <f>'pemisahan data'!N26</f>
        <v>android 14</v>
      </c>
      <c r="K28" s="4" t="str">
        <f>'pemisahan data'!O26</f>
        <v>snapdragon 8 gen 3</v>
      </c>
      <c r="L28" s="4" t="str">
        <f>'pemisahan data'!P26</f>
        <v>deca-core</v>
      </c>
      <c r="M28" s="4">
        <f>'pemisahan data'!Q26</f>
        <v>12</v>
      </c>
      <c r="N28" s="4">
        <f>'pemisahan data'!R26</f>
        <v>512</v>
      </c>
      <c r="O28" s="4">
        <f>'pemisahan data'!S26</f>
        <v>50</v>
      </c>
      <c r="P28" s="4" t="str">
        <f>'pemisahan data'!T26</f>
        <v>triple</v>
      </c>
      <c r="Q28" s="4"/>
      <c r="R28" s="4">
        <f>'pemisahan data'!Y26</f>
        <v>12</v>
      </c>
      <c r="S28" s="4"/>
      <c r="T28" s="4" t="str">
        <f>'pemisahan data'!AB26</f>
        <v>usb type-c 3.2 gen 2</v>
      </c>
      <c r="U28" s="4">
        <f>'pemisahan data'!AC26</f>
        <v>4900</v>
      </c>
      <c r="V28" s="4">
        <f>'pemisahan data'!AD26</f>
        <v>18999000</v>
      </c>
    </row>
    <row r="29" spans="1:22" x14ac:dyDescent="0.25">
      <c r="A29" s="4">
        <f>Data!A28</f>
        <v>23</v>
      </c>
      <c r="B29" s="4" t="str">
        <f>Data!B28</f>
        <v>SAMSUNG</v>
      </c>
      <c r="C29" s="4" t="str">
        <f>Data!C28</f>
        <v>Galaxy S24 Ultra</v>
      </c>
      <c r="D29" s="4">
        <f>SUM('pemisahan data'!D27*'pemisahan data'!E27*'pemisahan data'!F27)</f>
        <v>110266.62</v>
      </c>
      <c r="E29" s="4">
        <f>'pemisahan data'!G27</f>
        <v>232</v>
      </c>
      <c r="F29" s="4"/>
      <c r="G29" s="4" t="str">
        <f>'pemisahan data'!J27</f>
        <v>dynamic ltpo amoled </v>
      </c>
      <c r="H29" s="4">
        <f>'pemisahan data'!K27</f>
        <v>113.5</v>
      </c>
      <c r="I29" s="4">
        <f>SUM('pemisahan data'!L27*'pemisahan data'!M27)</f>
        <v>4492800</v>
      </c>
      <c r="J29" s="4" t="str">
        <f>'pemisahan data'!N27</f>
        <v>android 14</v>
      </c>
      <c r="K29" s="4" t="str">
        <f>'pemisahan data'!O27</f>
        <v>snapdragon 8 gen 3</v>
      </c>
      <c r="L29" s="4" t="str">
        <f>'pemisahan data'!P27</f>
        <v>octa-core</v>
      </c>
      <c r="M29" s="4">
        <f>'pemisahan data'!Q27</f>
        <v>12</v>
      </c>
      <c r="N29" s="4">
        <f>'pemisahan data'!R27</f>
        <v>256</v>
      </c>
      <c r="O29" s="4">
        <f>'pemisahan data'!S27</f>
        <v>200</v>
      </c>
      <c r="P29" s="4" t="str">
        <f>'pemisahan data'!T27</f>
        <v>quad</v>
      </c>
      <c r="Q29" s="4"/>
      <c r="R29" s="4">
        <f>'pemisahan data'!Y27</f>
        <v>12</v>
      </c>
      <c r="S29" s="4"/>
      <c r="T29" s="4" t="str">
        <f>'pemisahan data'!AB27</f>
        <v>usb type-c 3.2 gen 2</v>
      </c>
      <c r="U29" s="4">
        <f>'pemisahan data'!AC27</f>
        <v>5000</v>
      </c>
      <c r="V29" s="4">
        <f>'pemisahan data'!AD27</f>
        <v>21499000</v>
      </c>
    </row>
    <row r="30" spans="1:22" x14ac:dyDescent="0.25">
      <c r="A30" s="4">
        <f>Data!A29</f>
        <v>24</v>
      </c>
      <c r="B30" s="4" t="str">
        <f>Data!B29</f>
        <v>SAMSUNG</v>
      </c>
      <c r="C30" s="4" t="str">
        <f>Data!C29</f>
        <v>Galaxy S23 FE</v>
      </c>
      <c r="D30" s="4">
        <f>SUM('pemisahan data'!D28*'pemisahan data'!E28*'pemisahan data'!F28)</f>
        <v>99113.4</v>
      </c>
      <c r="E30" s="4">
        <f>'pemisahan data'!G28</f>
        <v>209</v>
      </c>
      <c r="F30" s="4"/>
      <c r="G30" s="4" t="str">
        <f>'pemisahan data'!J28</f>
        <v>dynamic amoled</v>
      </c>
      <c r="H30" s="4">
        <f>'pemisahan data'!K28</f>
        <v>100.5</v>
      </c>
      <c r="I30" s="4">
        <f>SUM('pemisahan data'!L28*'pemisahan data'!M28)</f>
        <v>2527200</v>
      </c>
      <c r="J30" s="4" t="str">
        <f>'pemisahan data'!N28</f>
        <v>android 13</v>
      </c>
      <c r="K30" s="4" t="str">
        <f>'pemisahan data'!O28</f>
        <v>exynos 2200</v>
      </c>
      <c r="L30" s="4" t="str">
        <f>'pemisahan data'!P28</f>
        <v>octa-core</v>
      </c>
      <c r="M30" s="4">
        <f>'pemisahan data'!Q28</f>
        <v>8</v>
      </c>
      <c r="N30" s="4">
        <f>'pemisahan data'!R28</f>
        <v>256</v>
      </c>
      <c r="O30" s="4">
        <f>'pemisahan data'!S28</f>
        <v>50</v>
      </c>
      <c r="P30" s="4" t="str">
        <f>'pemisahan data'!T28</f>
        <v>triple</v>
      </c>
      <c r="Q30" s="4"/>
      <c r="R30" s="4">
        <f>'pemisahan data'!Y28</f>
        <v>10</v>
      </c>
      <c r="S30" s="4"/>
      <c r="T30" s="4" t="str">
        <f>'pemisahan data'!AB28</f>
        <v>usb type-c 3.2 gen 1</v>
      </c>
      <c r="U30" s="4">
        <f>'pemisahan data'!AC28</f>
        <v>4500</v>
      </c>
      <c r="V30" s="4">
        <f>'pemisahan data'!AD28</f>
        <v>9999000</v>
      </c>
    </row>
    <row r="31" spans="1:22" x14ac:dyDescent="0.25">
      <c r="A31" s="4">
        <f>Data!A30</f>
        <v>25</v>
      </c>
      <c r="B31" s="4" t="str">
        <f>Data!B30</f>
        <v>SAMSUNG</v>
      </c>
      <c r="C31" s="4" t="str">
        <f>Data!C30</f>
        <v>Galaxy S23 FE</v>
      </c>
      <c r="D31" s="4">
        <f>SUM('pemisahan data'!D29*'pemisahan data'!E29*'pemisahan data'!F29)</f>
        <v>99113.4</v>
      </c>
      <c r="E31" s="4">
        <f>'pemisahan data'!G29</f>
        <v>209</v>
      </c>
      <c r="F31" s="4"/>
      <c r="G31" s="4" t="str">
        <f>'pemisahan data'!J29</f>
        <v>dynamic amoled</v>
      </c>
      <c r="H31" s="4">
        <f>'pemisahan data'!K29</f>
        <v>100.5</v>
      </c>
      <c r="I31" s="4">
        <f>SUM('pemisahan data'!L29*'pemisahan data'!M29)</f>
        <v>2527200</v>
      </c>
      <c r="J31" s="4" t="str">
        <f>'pemisahan data'!N29</f>
        <v>android 13</v>
      </c>
      <c r="K31" s="4" t="str">
        <f>'pemisahan data'!O29</f>
        <v>exynos 2200</v>
      </c>
      <c r="L31" s="4" t="str">
        <f>'pemisahan data'!P29</f>
        <v>octa-core</v>
      </c>
      <c r="M31" s="4">
        <f>'pemisahan data'!Q29</f>
        <v>8</v>
      </c>
      <c r="N31" s="4">
        <f>'pemisahan data'!R29</f>
        <v>128</v>
      </c>
      <c r="O31" s="4">
        <f>'pemisahan data'!S29</f>
        <v>50</v>
      </c>
      <c r="P31" s="4" t="str">
        <f>'pemisahan data'!T29</f>
        <v>triple</v>
      </c>
      <c r="Q31" s="4"/>
      <c r="R31" s="4">
        <f>'pemisahan data'!Y29</f>
        <v>10</v>
      </c>
      <c r="S31" s="4"/>
      <c r="T31" s="4" t="str">
        <f>'pemisahan data'!AB29</f>
        <v>usb type-c 3.2 gen 1</v>
      </c>
      <c r="U31" s="4">
        <f>'pemisahan data'!AC29</f>
        <v>4500</v>
      </c>
      <c r="V31" s="4">
        <f>'pemisahan data'!AD29</f>
        <v>8999000</v>
      </c>
    </row>
    <row r="32" spans="1:22" x14ac:dyDescent="0.25">
      <c r="A32" s="4">
        <f>Data!A31</f>
        <v>26</v>
      </c>
      <c r="B32" s="4" t="str">
        <f>Data!B31</f>
        <v>SAMSUNG</v>
      </c>
      <c r="C32" s="4" t="str">
        <f>Data!C31</f>
        <v>Galaxy S23 Ultra</v>
      </c>
      <c r="D32" s="4">
        <f>SUM('pemisahan data'!D30*'pemisahan data'!E30*'pemisahan data'!F30)</f>
        <v>113577.70599999999</v>
      </c>
      <c r="E32" s="4">
        <f>'pemisahan data'!G30</f>
        <v>234</v>
      </c>
      <c r="F32" s="4"/>
      <c r="G32" s="4" t="str">
        <f>'pemisahan data'!J30</f>
        <v>dynamic amoled</v>
      </c>
      <c r="H32" s="4">
        <f>'pemisahan data'!K30</f>
        <v>114.7</v>
      </c>
      <c r="I32" s="4">
        <f>SUM('pemisahan data'!L30*'pemisahan data'!M30)</f>
        <v>4446720</v>
      </c>
      <c r="J32" s="4" t="str">
        <f>'pemisahan data'!N30</f>
        <v>android 13</v>
      </c>
      <c r="K32" s="4" t="str">
        <f>'pemisahan data'!O30</f>
        <v>snapdragon 8 gen 2</v>
      </c>
      <c r="L32" s="4" t="str">
        <f>'pemisahan data'!P30</f>
        <v>octa-core</v>
      </c>
      <c r="M32" s="4">
        <f>'pemisahan data'!Q30</f>
        <v>12</v>
      </c>
      <c r="N32" s="4">
        <f>'pemisahan data'!R30</f>
        <v>512</v>
      </c>
      <c r="O32" s="4">
        <f>'pemisahan data'!S30</f>
        <v>200</v>
      </c>
      <c r="P32" s="4" t="str">
        <f>'pemisahan data'!T30</f>
        <v>quad</v>
      </c>
      <c r="Q32" s="4"/>
      <c r="R32" s="4">
        <f>'pemisahan data'!Y30</f>
        <v>12</v>
      </c>
      <c r="S32" s="4"/>
      <c r="T32" s="4" t="str">
        <f>'pemisahan data'!AB30</f>
        <v>usb type-c 3.2 gen 1</v>
      </c>
      <c r="U32" s="4">
        <f>'pemisahan data'!AC30</f>
        <v>5000</v>
      </c>
      <c r="V32" s="4">
        <f>'pemisahan data'!AD30</f>
        <v>19999000</v>
      </c>
    </row>
    <row r="33" spans="1:22" x14ac:dyDescent="0.25">
      <c r="A33" s="4">
        <f>Data!A32</f>
        <v>27</v>
      </c>
      <c r="B33" s="4" t="str">
        <f>Data!B32</f>
        <v>SAMSUNG</v>
      </c>
      <c r="C33" s="4" t="str">
        <f>Data!C32</f>
        <v>Galaxy S23+</v>
      </c>
      <c r="D33" s="4">
        <f>SUM('pemisahan data'!D31*'pemisahan data'!E31*'pemisahan data'!F31)</f>
        <v>91385.135999999999</v>
      </c>
      <c r="E33" s="4">
        <f>'pemisahan data'!G31</f>
        <v>196</v>
      </c>
      <c r="F33" s="4"/>
      <c r="G33" s="4" t="str">
        <f>'pemisahan data'!J31</f>
        <v>dynamic amoled</v>
      </c>
      <c r="H33" s="4">
        <f>'pemisahan data'!K31</f>
        <v>105.3</v>
      </c>
      <c r="I33" s="4">
        <f>SUM('pemisahan data'!L31*'pemisahan data'!M31)</f>
        <v>2527200</v>
      </c>
      <c r="J33" s="4" t="str">
        <f>'pemisahan data'!N31</f>
        <v>android 13</v>
      </c>
      <c r="K33" s="4" t="str">
        <f>'pemisahan data'!O31</f>
        <v>snapdragon 8 gen 2</v>
      </c>
      <c r="L33" s="4" t="str">
        <f>'pemisahan data'!P31</f>
        <v>octa-core</v>
      </c>
      <c r="M33" s="4">
        <f>'pemisahan data'!Q31</f>
        <v>8</v>
      </c>
      <c r="N33" s="4">
        <f>'pemisahan data'!R31</f>
        <v>256</v>
      </c>
      <c r="O33" s="4">
        <f>'pemisahan data'!S31</f>
        <v>50</v>
      </c>
      <c r="P33" s="4" t="str">
        <f>'pemisahan data'!T31</f>
        <v>triple</v>
      </c>
      <c r="Q33" s="4"/>
      <c r="R33" s="4">
        <f>'pemisahan data'!Y31</f>
        <v>12</v>
      </c>
      <c r="S33" s="4"/>
      <c r="T33" s="4" t="str">
        <f>'pemisahan data'!AB31</f>
        <v>usb type-c 3.2 gen 1</v>
      </c>
      <c r="U33" s="4">
        <f>'pemisahan data'!AC31</f>
        <v>4700</v>
      </c>
      <c r="V33" s="4">
        <f>'pemisahan data'!AD31</f>
        <v>15999000</v>
      </c>
    </row>
    <row r="34" spans="1:22" x14ac:dyDescent="0.25">
      <c r="A34" s="4">
        <f>Data!A33</f>
        <v>28</v>
      </c>
      <c r="B34" s="4" t="str">
        <f>Data!B33</f>
        <v>SAMSUNG</v>
      </c>
      <c r="C34" s="4" t="str">
        <f>Data!C33</f>
        <v>Galaxy S23</v>
      </c>
      <c r="D34" s="4">
        <f>SUM('pemisahan data'!D32*'pemisahan data'!E32*'pemisahan data'!F32)</f>
        <v>78832.292000000016</v>
      </c>
      <c r="E34" s="4">
        <f>'pemisahan data'!G32</f>
        <v>168</v>
      </c>
      <c r="F34" s="4"/>
      <c r="G34" s="4" t="str">
        <f>'pemisahan data'!J32</f>
        <v>dynamic amoled</v>
      </c>
      <c r="H34" s="4">
        <f>'pemisahan data'!K32</f>
        <v>90.1</v>
      </c>
      <c r="I34" s="4">
        <f>SUM('pemisahan data'!L32*'pemisahan data'!M32)</f>
        <v>2527200</v>
      </c>
      <c r="J34" s="4" t="str">
        <f>'pemisahan data'!N32</f>
        <v>android 13</v>
      </c>
      <c r="K34" s="4" t="str">
        <f>'pemisahan data'!O32</f>
        <v>snapdragon 8 gen 2</v>
      </c>
      <c r="L34" s="4" t="str">
        <f>'pemisahan data'!P32</f>
        <v>octa-core</v>
      </c>
      <c r="M34" s="4">
        <f>'pemisahan data'!Q32</f>
        <v>8</v>
      </c>
      <c r="N34" s="4">
        <f>'pemisahan data'!R32</f>
        <v>256</v>
      </c>
      <c r="O34" s="4">
        <f>'pemisahan data'!S32</f>
        <v>50</v>
      </c>
      <c r="P34" s="4" t="str">
        <f>'pemisahan data'!T32</f>
        <v>triple</v>
      </c>
      <c r="Q34" s="4"/>
      <c r="R34" s="4">
        <f>'pemisahan data'!Y32</f>
        <v>12</v>
      </c>
      <c r="S34" s="4"/>
      <c r="T34" s="4" t="str">
        <f>'pemisahan data'!AB32</f>
        <v>usb type-c 3.2 gen 1</v>
      </c>
      <c r="U34" s="4">
        <f>'pemisahan data'!AC32</f>
        <v>3900</v>
      </c>
      <c r="V34" s="4">
        <f>'pemisahan data'!AD32</f>
        <v>13999000</v>
      </c>
    </row>
    <row r="35" spans="1:22" x14ac:dyDescent="0.25">
      <c r="A35" s="4">
        <f>Data!A34</f>
        <v>29</v>
      </c>
      <c r="B35" s="4" t="str">
        <f>Data!B34</f>
        <v>SAMSUNG</v>
      </c>
      <c r="C35" s="4" t="str">
        <f>Data!C34</f>
        <v>Galaxy Z Flip5</v>
      </c>
      <c r="D35" s="4">
        <f>SUM('pemisahan data'!D33*'pemisahan data'!E33*'pemisahan data'!F33)</f>
        <v>81907.761000000013</v>
      </c>
      <c r="E35" s="4">
        <f>'pemisahan data'!G33</f>
        <v>187</v>
      </c>
      <c r="F35" s="4"/>
      <c r="G35" s="4" t="str">
        <f>'pemisahan data'!J33</f>
        <v>dynamic amoled</v>
      </c>
      <c r="H35" s="4">
        <f>'pemisahan data'!K33</f>
        <v>102</v>
      </c>
      <c r="I35" s="4">
        <f>SUM('pemisahan data'!L33*'pemisahan data'!M33)</f>
        <v>2851200</v>
      </c>
      <c r="J35" s="4" t="str">
        <f>'pemisahan data'!N33</f>
        <v>android 13</v>
      </c>
      <c r="K35" s="4" t="str">
        <f>'pemisahan data'!O33</f>
        <v>snapdragon 8 gen 2</v>
      </c>
      <c r="L35" s="4" t="str">
        <f>'pemisahan data'!P33</f>
        <v>octa-core</v>
      </c>
      <c r="M35" s="4">
        <f>'pemisahan data'!Q33</f>
        <v>8</v>
      </c>
      <c r="N35" s="4">
        <f>'pemisahan data'!R33</f>
        <v>256</v>
      </c>
      <c r="O35" s="4">
        <f>'pemisahan data'!S33</f>
        <v>12</v>
      </c>
      <c r="P35" s="4" t="str">
        <f>'pemisahan data'!T33</f>
        <v>dual</v>
      </c>
      <c r="Q35" s="4"/>
      <c r="R35" s="4">
        <f>'pemisahan data'!Y33</f>
        <v>10</v>
      </c>
      <c r="S35" s="4"/>
      <c r="T35" s="4" t="str">
        <f>'pemisahan data'!AB33</f>
        <v>usb type-c 3.2</v>
      </c>
      <c r="U35" s="4">
        <f>'pemisahan data'!AC33</f>
        <v>3700</v>
      </c>
      <c r="V35" s="4">
        <f>'pemisahan data'!AD33</f>
        <v>14999000</v>
      </c>
    </row>
    <row r="36" spans="1:22" x14ac:dyDescent="0.25">
      <c r="A36" s="4">
        <f>Data!A35</f>
        <v>30</v>
      </c>
      <c r="B36" s="4" t="str">
        <f>Data!B35</f>
        <v>SAMSUNG</v>
      </c>
      <c r="C36" s="4" t="str">
        <f>Data!C35</f>
        <v>Galaxy Z Flip5</v>
      </c>
      <c r="D36" s="4">
        <f>SUM('pemisahan data'!D34*'pemisahan data'!E34*'pemisahan data'!F34)</f>
        <v>81907.761000000013</v>
      </c>
      <c r="E36" s="4">
        <f>'pemisahan data'!G34</f>
        <v>187</v>
      </c>
      <c r="F36" s="4"/>
      <c r="G36" s="4" t="str">
        <f>'pemisahan data'!J34</f>
        <v>dynamic amoled</v>
      </c>
      <c r="H36" s="4">
        <f>'pemisahan data'!K34</f>
        <v>102</v>
      </c>
      <c r="I36" s="4">
        <f>SUM('pemisahan data'!L34*'pemisahan data'!M34)</f>
        <v>2851200</v>
      </c>
      <c r="J36" s="4" t="str">
        <f>'pemisahan data'!N34</f>
        <v>android 13</v>
      </c>
      <c r="K36" s="4" t="str">
        <f>'pemisahan data'!O34</f>
        <v>snapdragon 8 gen 2</v>
      </c>
      <c r="L36" s="4" t="str">
        <f>'pemisahan data'!P34</f>
        <v>octa-core</v>
      </c>
      <c r="M36" s="4">
        <f>'pemisahan data'!Q34</f>
        <v>8</v>
      </c>
      <c r="N36" s="4">
        <f>'pemisahan data'!R34</f>
        <v>512</v>
      </c>
      <c r="O36" s="4">
        <f>'pemisahan data'!S34</f>
        <v>12</v>
      </c>
      <c r="P36" s="4" t="str">
        <f>'pemisahan data'!T34</f>
        <v>dual</v>
      </c>
      <c r="Q36" s="4"/>
      <c r="R36" s="4">
        <f>'pemisahan data'!Y34</f>
        <v>10</v>
      </c>
      <c r="S36" s="4"/>
      <c r="T36" s="4" t="str">
        <f>'pemisahan data'!AB34</f>
        <v>usb type-c 3.2</v>
      </c>
      <c r="U36" s="4">
        <f>'pemisahan data'!AC34</f>
        <v>3700</v>
      </c>
      <c r="V36" s="4">
        <f>'pemisahan data'!AD34</f>
        <v>16499000</v>
      </c>
    </row>
    <row r="37" spans="1:22" x14ac:dyDescent="0.25">
      <c r="A37" s="4">
        <f>Data!A36</f>
        <v>31</v>
      </c>
      <c r="B37" s="4" t="str">
        <f>Data!B36</f>
        <v>SAMSUNG</v>
      </c>
      <c r="C37" s="4" t="str">
        <f>Data!C36</f>
        <v>Galaxy Z Fold5</v>
      </c>
      <c r="D37" s="4">
        <f>SUM('pemisahan data'!D35*'pemisahan data'!E35*'pemisahan data'!F35)</f>
        <v>122741.21100000001</v>
      </c>
      <c r="E37" s="4">
        <f>'pemisahan data'!G35</f>
        <v>253</v>
      </c>
      <c r="F37" s="4"/>
      <c r="G37" s="4" t="str">
        <f>'pemisahan data'!J35</f>
        <v>dynamic amoled</v>
      </c>
      <c r="H37" s="4">
        <f>'pemisahan data'!K35</f>
        <v>183.2</v>
      </c>
      <c r="I37" s="4">
        <f>SUM('pemisahan data'!L35*'pemisahan data'!M35)</f>
        <v>3942912</v>
      </c>
      <c r="J37" s="4" t="str">
        <f>'pemisahan data'!N35</f>
        <v>android 13</v>
      </c>
      <c r="K37" s="4" t="str">
        <f>'pemisahan data'!O35</f>
        <v>snapdragon 8 gen 2</v>
      </c>
      <c r="L37" s="4" t="str">
        <f>'pemisahan data'!P35</f>
        <v>octa-core</v>
      </c>
      <c r="M37" s="4">
        <f>'pemisahan data'!Q35</f>
        <v>12</v>
      </c>
      <c r="N37" s="4">
        <f>'pemisahan data'!R35</f>
        <v>256</v>
      </c>
      <c r="O37" s="4">
        <f>'pemisahan data'!S35</f>
        <v>50</v>
      </c>
      <c r="P37" s="4" t="str">
        <f>'pemisahan data'!T35</f>
        <v>triple</v>
      </c>
      <c r="Q37" s="4"/>
      <c r="R37" s="4">
        <f>'pemisahan data'!Y35</f>
        <v>4</v>
      </c>
      <c r="S37" s="4"/>
      <c r="T37" s="4" t="str">
        <f>'pemisahan data'!AB35</f>
        <v>usb type-c 3.2</v>
      </c>
      <c r="U37" s="4">
        <f>'pemisahan data'!AC35</f>
        <v>4400</v>
      </c>
      <c r="V37" s="4">
        <f>'pemisahan data'!AD35</f>
        <v>23499000</v>
      </c>
    </row>
    <row r="38" spans="1:22" x14ac:dyDescent="0.25">
      <c r="A38" s="4">
        <f>Data!A37</f>
        <v>32</v>
      </c>
      <c r="B38" s="4" t="str">
        <f>Data!B37</f>
        <v>SAMSUNG</v>
      </c>
      <c r="C38" s="4" t="str">
        <f>Data!C37</f>
        <v>Galaxy Z Fold5</v>
      </c>
      <c r="D38" s="4">
        <f>SUM('pemisahan data'!D36*'pemisahan data'!E36*'pemisahan data'!F36)</f>
        <v>122741.21100000001</v>
      </c>
      <c r="E38" s="4">
        <f>'pemisahan data'!G36</f>
        <v>253</v>
      </c>
      <c r="F38" s="4"/>
      <c r="G38" s="4" t="str">
        <f>'pemisahan data'!J36</f>
        <v>dynamic amoled</v>
      </c>
      <c r="H38" s="4">
        <f>'pemisahan data'!K36</f>
        <v>183.2</v>
      </c>
      <c r="I38" s="4">
        <f>SUM('pemisahan data'!L36*'pemisahan data'!M36)</f>
        <v>3942912</v>
      </c>
      <c r="J38" s="4" t="str">
        <f>'pemisahan data'!N36</f>
        <v>android 13</v>
      </c>
      <c r="K38" s="4" t="str">
        <f>'pemisahan data'!O36</f>
        <v>snapdragon 8 gen 2</v>
      </c>
      <c r="L38" s="4" t="str">
        <f>'pemisahan data'!P36</f>
        <v>octa-core</v>
      </c>
      <c r="M38" s="4">
        <f>'pemisahan data'!Q36</f>
        <v>12</v>
      </c>
      <c r="N38" s="4">
        <f>'pemisahan data'!R36</f>
        <v>512</v>
      </c>
      <c r="O38" s="4">
        <f>'pemisahan data'!S36</f>
        <v>50</v>
      </c>
      <c r="P38" s="4" t="str">
        <f>'pemisahan data'!T36</f>
        <v>triple</v>
      </c>
      <c r="Q38" s="4"/>
      <c r="R38" s="4">
        <f>'pemisahan data'!Y36</f>
        <v>4</v>
      </c>
      <c r="S38" s="4"/>
      <c r="T38" s="4" t="str">
        <f>'pemisahan data'!AB36</f>
        <v>usb type-c 3.2</v>
      </c>
      <c r="U38" s="4">
        <f>'pemisahan data'!AC36</f>
        <v>4400</v>
      </c>
      <c r="V38" s="4">
        <f>'pemisahan data'!AD36</f>
        <v>24999000</v>
      </c>
    </row>
    <row r="39" spans="1:22" x14ac:dyDescent="0.25">
      <c r="A39" s="4">
        <f>Data!A38</f>
        <v>33</v>
      </c>
      <c r="B39" s="4" t="str">
        <f>Data!B38</f>
        <v>SAMSUNG</v>
      </c>
      <c r="C39" s="4" t="str">
        <f>Data!C38</f>
        <v>Galaxy A05S</v>
      </c>
      <c r="D39" s="4">
        <f>SUM('pemisahan data'!D37*'pemisahan data'!E37*'pemisahan data'!F37)</f>
        <v>115019.52</v>
      </c>
      <c r="E39" s="4">
        <f>'pemisahan data'!G37</f>
        <v>194</v>
      </c>
      <c r="F39" s="4"/>
      <c r="G39" s="4" t="str">
        <f>'pemisahan data'!J37</f>
        <v>pls lcd</v>
      </c>
      <c r="H39" s="4">
        <f>'pemisahan data'!K37</f>
        <v>108.4</v>
      </c>
      <c r="I39" s="4">
        <f>SUM('pemisahan data'!L37*'pemisahan data'!M37)</f>
        <v>2592000</v>
      </c>
      <c r="J39" s="4" t="str">
        <f>'pemisahan data'!N37</f>
        <v>android 13</v>
      </c>
      <c r="K39" s="4" t="str">
        <f>'pemisahan data'!O37</f>
        <v>snapdragon 680 4g</v>
      </c>
      <c r="L39" s="4" t="str">
        <f>'pemisahan data'!P37</f>
        <v>octa-core</v>
      </c>
      <c r="M39" s="4">
        <f>'pemisahan data'!Q37</f>
        <v>6</v>
      </c>
      <c r="N39" s="4">
        <f>'pemisahan data'!R37</f>
        <v>128</v>
      </c>
      <c r="O39" s="4">
        <f>'pemisahan data'!S37</f>
        <v>50</v>
      </c>
      <c r="P39" s="4" t="str">
        <f>'pemisahan data'!T37</f>
        <v>triple</v>
      </c>
      <c r="Q39" s="4"/>
      <c r="R39" s="4">
        <f>'pemisahan data'!Y37</f>
        <v>13</v>
      </c>
      <c r="S39" s="4"/>
      <c r="T39" s="4" t="str">
        <f>'pemisahan data'!AB37</f>
        <v>usb type-c 2.0</v>
      </c>
      <c r="U39" s="4">
        <f>'pemisahan data'!AC37</f>
        <v>5000</v>
      </c>
      <c r="V39" s="4">
        <f>'pemisahan data'!AD37</f>
        <v>2199000</v>
      </c>
    </row>
    <row r="40" spans="1:22" x14ac:dyDescent="0.25">
      <c r="A40" s="4">
        <f>Data!A39</f>
        <v>34</v>
      </c>
      <c r="B40" s="4" t="str">
        <f>Data!B39</f>
        <v>SAMSUNG</v>
      </c>
      <c r="C40" s="4" t="str">
        <f>Data!C39</f>
        <v>Galaxy A15 5G</v>
      </c>
      <c r="D40" s="4">
        <f>SUM('pemisahan data'!D38*'pemisahan data'!E38*'pemisahan data'!F38)</f>
        <v>103283.71199999998</v>
      </c>
      <c r="E40" s="4">
        <f>'pemisahan data'!G38</f>
        <v>200</v>
      </c>
      <c r="F40" s="4"/>
      <c r="G40" s="4" t="str">
        <f>'pemisahan data'!J38</f>
        <v>super amoled</v>
      </c>
      <c r="H40" s="4">
        <f>'pemisahan data'!K38</f>
        <v>103.7</v>
      </c>
      <c r="I40" s="4">
        <f>SUM('pemisahan data'!L38*'pemisahan data'!M38)</f>
        <v>2527200</v>
      </c>
      <c r="J40" s="4" t="str">
        <f>'pemisahan data'!N38</f>
        <v>android 14</v>
      </c>
      <c r="K40" s="4" t="str">
        <f>'pemisahan data'!O38</f>
        <v>mediatek dimensity 6100+</v>
      </c>
      <c r="L40" s="4" t="str">
        <f>'pemisahan data'!P38</f>
        <v>octa-core</v>
      </c>
      <c r="M40" s="4">
        <f>'pemisahan data'!Q38</f>
        <v>8</v>
      </c>
      <c r="N40" s="4">
        <f>'pemisahan data'!R38</f>
        <v>256</v>
      </c>
      <c r="O40" s="4">
        <f>'pemisahan data'!S38</f>
        <v>50</v>
      </c>
      <c r="P40" s="4" t="str">
        <f>'pemisahan data'!T38</f>
        <v>triple</v>
      </c>
      <c r="Q40" s="4"/>
      <c r="R40" s="4">
        <f>'pemisahan data'!Y38</f>
        <v>13</v>
      </c>
      <c r="S40" s="4"/>
      <c r="T40" s="4" t="str">
        <f>'pemisahan data'!AB38</f>
        <v>usb type-c 2.0</v>
      </c>
      <c r="U40" s="4">
        <f>'pemisahan data'!AC38</f>
        <v>5000</v>
      </c>
      <c r="V40" s="4">
        <f>'pemisahan data'!AD38</f>
        <v>3599000</v>
      </c>
    </row>
    <row r="41" spans="1:22" x14ac:dyDescent="0.25">
      <c r="A41" s="4">
        <f>Data!A40</f>
        <v>35</v>
      </c>
      <c r="B41" s="4" t="str">
        <f>Data!B40</f>
        <v>SAMSUNG</v>
      </c>
      <c r="C41" s="4" t="str">
        <f>Data!C40</f>
        <v>Galaxy A25 5G</v>
      </c>
      <c r="D41" s="4">
        <f>SUM('pemisahan data'!D39*'pemisahan data'!E39*'pemisahan data'!F39)</f>
        <v>102226.95000000001</v>
      </c>
      <c r="E41" s="4">
        <f>'pemisahan data'!G39</f>
        <v>197</v>
      </c>
      <c r="F41" s="4"/>
      <c r="G41" s="4" t="str">
        <f>'pemisahan data'!J39</f>
        <v>super amoled</v>
      </c>
      <c r="H41" s="4">
        <f>'pemisahan data'!K39</f>
        <v>103.7</v>
      </c>
      <c r="I41" s="4">
        <f>SUM('pemisahan data'!L39*'pemisahan data'!M39)</f>
        <v>2527200</v>
      </c>
      <c r="J41" s="4" t="str">
        <f>'pemisahan data'!N39</f>
        <v>android 14</v>
      </c>
      <c r="K41" s="4" t="str">
        <f>'pemisahan data'!O39</f>
        <v>exynos 1280</v>
      </c>
      <c r="L41" s="4" t="str">
        <f>'pemisahan data'!P39</f>
        <v>octa-core</v>
      </c>
      <c r="M41" s="4">
        <f>'pemisahan data'!Q39</f>
        <v>8</v>
      </c>
      <c r="N41" s="4">
        <f>'pemisahan data'!R39</f>
        <v>128</v>
      </c>
      <c r="O41" s="4">
        <f>'pemisahan data'!S39</f>
        <v>50</v>
      </c>
      <c r="P41" s="4" t="str">
        <f>'pemisahan data'!T39</f>
        <v>triple</v>
      </c>
      <c r="Q41" s="4"/>
      <c r="R41" s="4">
        <f>'pemisahan data'!Y39</f>
        <v>13</v>
      </c>
      <c r="S41" s="4"/>
      <c r="T41" s="4" t="str">
        <f>'pemisahan data'!AB39</f>
        <v>usb type-c 2.0</v>
      </c>
      <c r="U41" s="4">
        <f>'pemisahan data'!AC39</f>
        <v>5000</v>
      </c>
      <c r="V41" s="4">
        <f>'pemisahan data'!AD39</f>
        <v>3999000</v>
      </c>
    </row>
    <row r="42" spans="1:22" x14ac:dyDescent="0.25">
      <c r="A42" s="4">
        <f>Data!A41</f>
        <v>36</v>
      </c>
      <c r="B42" s="4" t="str">
        <f>Data!B41</f>
        <v>SAMSUNG</v>
      </c>
      <c r="C42" s="4" t="str">
        <f>Data!C41</f>
        <v>Galaxy A15</v>
      </c>
      <c r="D42" s="4">
        <f>SUM('pemisahan data'!D40*'pemisahan data'!E40*'pemisahan data'!F40)</f>
        <v>103283.71199999998</v>
      </c>
      <c r="E42" s="4">
        <f>'pemisahan data'!G40</f>
        <v>200</v>
      </c>
      <c r="F42" s="4"/>
      <c r="G42" s="4" t="str">
        <f>'pemisahan data'!J40</f>
        <v>super amoled</v>
      </c>
      <c r="H42" s="4">
        <f>'pemisahan data'!K40</f>
        <v>103.7</v>
      </c>
      <c r="I42" s="4">
        <f>SUM('pemisahan data'!L40*'pemisahan data'!M40)</f>
        <v>2527200</v>
      </c>
      <c r="J42" s="4" t="str">
        <f>'pemisahan data'!N40</f>
        <v>android 14</v>
      </c>
      <c r="K42" s="4" t="str">
        <f>'pemisahan data'!O40</f>
        <v>mediatek helio g99</v>
      </c>
      <c r="L42" s="4" t="str">
        <f>'pemisahan data'!P40</f>
        <v>octa-core</v>
      </c>
      <c r="M42" s="4">
        <f>'pemisahan data'!Q40</f>
        <v>8</v>
      </c>
      <c r="N42" s="4">
        <f>'pemisahan data'!R40</f>
        <v>256</v>
      </c>
      <c r="O42" s="4">
        <f>'pemisahan data'!S40</f>
        <v>50</v>
      </c>
      <c r="P42" s="4" t="str">
        <f>'pemisahan data'!T40</f>
        <v>triple</v>
      </c>
      <c r="Q42" s="4"/>
      <c r="R42" s="4">
        <f>'pemisahan data'!Y40</f>
        <v>13</v>
      </c>
      <c r="S42" s="4"/>
      <c r="T42" s="4" t="str">
        <f>'pemisahan data'!AB40</f>
        <v>usb type-c 2.0</v>
      </c>
      <c r="U42" s="4">
        <f>'pemisahan data'!AC40</f>
        <v>5000</v>
      </c>
      <c r="V42" s="4">
        <f>'pemisahan data'!AD40</f>
        <v>2999000</v>
      </c>
    </row>
    <row r="43" spans="1:22" x14ac:dyDescent="0.25">
      <c r="A43" s="4">
        <f>Data!A42</f>
        <v>37</v>
      </c>
      <c r="B43" s="4" t="str">
        <f>Data!B42</f>
        <v>SAMSUNG</v>
      </c>
      <c r="C43" s="4" t="str">
        <f>Data!C42</f>
        <v>Galaxy A05</v>
      </c>
      <c r="D43" s="4">
        <f>SUM('pemisahan data'!D41*'pemisahan data'!E41*'pemisahan data'!F41)</f>
        <v>116161.40800000002</v>
      </c>
      <c r="E43" s="4">
        <f>'pemisahan data'!G41</f>
        <v>195</v>
      </c>
      <c r="F43" s="4"/>
      <c r="G43" s="4" t="str">
        <f>'pemisahan data'!J41</f>
        <v>pls lcd</v>
      </c>
      <c r="H43" s="4">
        <f>'pemisahan data'!K41</f>
        <v>108.4</v>
      </c>
      <c r="I43" s="4">
        <f>SUM('pemisahan data'!L41*'pemisahan data'!M41)</f>
        <v>1152000</v>
      </c>
      <c r="J43" s="4" t="str">
        <f>'pemisahan data'!N41</f>
        <v>android 13</v>
      </c>
      <c r="K43" s="4" t="str">
        <f>'pemisahan data'!O41</f>
        <v>helio g85</v>
      </c>
      <c r="L43" s="4" t="str">
        <f>'pemisahan data'!P41</f>
        <v>octa-core</v>
      </c>
      <c r="M43" s="4">
        <f>'pemisahan data'!Q41</f>
        <v>4</v>
      </c>
      <c r="N43" s="4">
        <f>'pemisahan data'!R41</f>
        <v>128</v>
      </c>
      <c r="O43" s="4">
        <f>'pemisahan data'!S41</f>
        <v>50</v>
      </c>
      <c r="P43" s="4" t="str">
        <f>'pemisahan data'!T41</f>
        <v>dual</v>
      </c>
      <c r="Q43" s="4"/>
      <c r="R43" s="4">
        <f>'pemisahan data'!Y41</f>
        <v>8</v>
      </c>
      <c r="S43" s="4"/>
      <c r="T43" s="4" t="str">
        <f>'pemisahan data'!AB41</f>
        <v>usb type-c 2.0</v>
      </c>
      <c r="U43" s="4">
        <f>'pemisahan data'!AC41</f>
        <v>5000</v>
      </c>
      <c r="V43" s="4">
        <f>'pemisahan data'!AD41</f>
        <v>1599000</v>
      </c>
    </row>
    <row r="44" spans="1:22" x14ac:dyDescent="0.25">
      <c r="A44" s="4">
        <f>Data!A43</f>
        <v>38</v>
      </c>
      <c r="B44" s="4" t="str">
        <f>Data!B43</f>
        <v>SAMSUNG</v>
      </c>
      <c r="C44" s="4" t="str">
        <f>Data!C43</f>
        <v>Galaxy A05</v>
      </c>
      <c r="D44" s="4">
        <f>SUM('pemisahan data'!D42*'pemisahan data'!E42*'pemisahan data'!F42)</f>
        <v>116161.40800000002</v>
      </c>
      <c r="E44" s="4">
        <f>'pemisahan data'!G42</f>
        <v>195</v>
      </c>
      <c r="F44" s="4"/>
      <c r="G44" s="4" t="str">
        <f>'pemisahan data'!J42</f>
        <v>pls lcd</v>
      </c>
      <c r="H44" s="4">
        <f>'pemisahan data'!K42</f>
        <v>108.4</v>
      </c>
      <c r="I44" s="4">
        <f>SUM('pemisahan data'!L42*'pemisahan data'!M42)</f>
        <v>1152000</v>
      </c>
      <c r="J44" s="4" t="str">
        <f>'pemisahan data'!N42</f>
        <v>android 13</v>
      </c>
      <c r="K44" s="4" t="str">
        <f>'pemisahan data'!O42</f>
        <v>helio g85</v>
      </c>
      <c r="L44" s="4" t="str">
        <f>'pemisahan data'!P42</f>
        <v>octa-core</v>
      </c>
      <c r="M44" s="4">
        <f>'pemisahan data'!Q42</f>
        <v>6</v>
      </c>
      <c r="N44" s="4">
        <f>'pemisahan data'!R42</f>
        <v>128</v>
      </c>
      <c r="O44" s="4">
        <f>'pemisahan data'!S42</f>
        <v>50</v>
      </c>
      <c r="P44" s="4" t="str">
        <f>'pemisahan data'!T42</f>
        <v>dual</v>
      </c>
      <c r="Q44" s="4"/>
      <c r="R44" s="4">
        <f>'pemisahan data'!Y42</f>
        <v>8</v>
      </c>
      <c r="S44" s="4"/>
      <c r="T44" s="4" t="str">
        <f>'pemisahan data'!AB42</f>
        <v>usb type-c 2.0</v>
      </c>
      <c r="U44" s="4">
        <f>'pemisahan data'!AC42</f>
        <v>5000</v>
      </c>
      <c r="V44" s="4">
        <f>'pemisahan data'!AD42</f>
        <v>1899000</v>
      </c>
    </row>
    <row r="45" spans="1:22" x14ac:dyDescent="0.25">
      <c r="A45" s="4">
        <f>Data!A44</f>
        <v>39</v>
      </c>
      <c r="B45" s="4" t="str">
        <f>Data!B44</f>
        <v>SAMSUNG</v>
      </c>
      <c r="C45" s="4" t="str">
        <f>Data!C44</f>
        <v>Galaxy M54 5G</v>
      </c>
      <c r="D45" s="4">
        <f>SUM('pemisahan data'!D43*'pemisahan data'!E43*'pemisahan data'!F43)</f>
        <v>107072.868</v>
      </c>
      <c r="E45" s="4">
        <f>'pemisahan data'!G43</f>
        <v>199</v>
      </c>
      <c r="F45" s="4"/>
      <c r="G45" s="4" t="str">
        <f>'pemisahan data'!J43</f>
        <v>super amoled</v>
      </c>
      <c r="H45" s="4">
        <f>'pemisahan data'!K43</f>
        <v>108.4</v>
      </c>
      <c r="I45" s="4">
        <f>SUM('pemisahan data'!L43*'pemisahan data'!M43)</f>
        <v>2592000</v>
      </c>
      <c r="J45" s="4" t="str">
        <f>'pemisahan data'!N43</f>
        <v>android 13</v>
      </c>
      <c r="K45" s="4" t="str">
        <f>'pemisahan data'!O43</f>
        <v>exynos 1380</v>
      </c>
      <c r="L45" s="4" t="str">
        <f>'pemisahan data'!P43</f>
        <v>octa-core</v>
      </c>
      <c r="M45" s="4">
        <f>'pemisahan data'!Q43</f>
        <v>8</v>
      </c>
      <c r="N45" s="4">
        <f>'pemisahan data'!R43</f>
        <v>256</v>
      </c>
      <c r="O45" s="4">
        <f>'pemisahan data'!S43</f>
        <v>108</v>
      </c>
      <c r="P45" s="4" t="str">
        <f>'pemisahan data'!T43</f>
        <v>triple</v>
      </c>
      <c r="Q45" s="4"/>
      <c r="R45" s="4">
        <f>'pemisahan data'!Y43</f>
        <v>32</v>
      </c>
      <c r="S45" s="4"/>
      <c r="T45" s="4" t="str">
        <f>'pemisahan data'!AB43</f>
        <v>usb type-c 2.0</v>
      </c>
      <c r="U45" s="4">
        <f>'pemisahan data'!AC43</f>
        <v>6000</v>
      </c>
      <c r="V45" s="4">
        <f>'pemisahan data'!AD43</f>
        <v>6499000</v>
      </c>
    </row>
    <row r="46" spans="1:22" x14ac:dyDescent="0.25">
      <c r="A46" s="4">
        <f>Data!A45</f>
        <v>40</v>
      </c>
      <c r="B46" s="4" t="str">
        <f>Data!B45</f>
        <v>XIAOMI</v>
      </c>
      <c r="C46" s="4" t="str">
        <f>Data!C45</f>
        <v>Xiaomi 14</v>
      </c>
      <c r="D46" s="4">
        <f>SUM('pemisahan data'!D44*'pemisahan data'!E44*'pemisahan data'!F44)</f>
        <v>89586.64</v>
      </c>
      <c r="E46" s="4">
        <f>'pemisahan data'!G44</f>
        <v>188</v>
      </c>
      <c r="F46" s="4"/>
      <c r="G46" s="4" t="str">
        <f>'pemisahan data'!J44</f>
        <v>ltpo oled</v>
      </c>
      <c r="H46" s="4">
        <f>'pemisahan data'!K44</f>
        <v>97.6</v>
      </c>
      <c r="I46" s="4">
        <f>SUM('pemisahan data'!L44*'pemisahan data'!M44)</f>
        <v>3204000</v>
      </c>
      <c r="J46" s="4" t="str">
        <f>'pemisahan data'!N44</f>
        <v>android 14</v>
      </c>
      <c r="K46" s="4" t="str">
        <f>'pemisahan data'!O44</f>
        <v>snapdragon 8 gen 3</v>
      </c>
      <c r="L46" s="4" t="str">
        <f>'pemisahan data'!P44</f>
        <v>octa-core</v>
      </c>
      <c r="M46" s="4">
        <f>'pemisahan data'!Q44</f>
        <v>12</v>
      </c>
      <c r="N46" s="4">
        <f>'pemisahan data'!R44</f>
        <v>256</v>
      </c>
      <c r="O46" s="4">
        <f>'pemisahan data'!S44</f>
        <v>50</v>
      </c>
      <c r="P46" s="4" t="str">
        <f>'pemisahan data'!T44</f>
        <v>triple</v>
      </c>
      <c r="Q46" s="4"/>
      <c r="R46" s="4">
        <f>'pemisahan data'!Y44</f>
        <v>32</v>
      </c>
      <c r="S46" s="4"/>
      <c r="T46" s="4" t="str">
        <f>'pemisahan data'!AB44</f>
        <v>usb type-c 3.2</v>
      </c>
      <c r="U46" s="4">
        <f>'pemisahan data'!AC44</f>
        <v>4610</v>
      </c>
      <c r="V46" s="4">
        <f>'pemisahan data'!AD44</f>
        <v>11999000</v>
      </c>
    </row>
    <row r="47" spans="1:22" x14ac:dyDescent="0.25">
      <c r="A47" s="4">
        <f>Data!A46</f>
        <v>41</v>
      </c>
      <c r="B47" s="4" t="str">
        <f>Data!B46</f>
        <v>XIAOMI</v>
      </c>
      <c r="C47" s="4" t="str">
        <f>Data!C46</f>
        <v>Xiaomi 13T</v>
      </c>
      <c r="D47" s="4">
        <f>SUM('pemisahan data'!D45*'pemisahan data'!E45*'pemisahan data'!F45)</f>
        <v>104367.59</v>
      </c>
      <c r="E47" s="4">
        <f>'pemisahan data'!G45</f>
        <v>193</v>
      </c>
      <c r="F47" s="4"/>
      <c r="G47" s="4" t="str">
        <f>'pemisahan data'!J45</f>
        <v>amoled</v>
      </c>
      <c r="H47" s="4">
        <f>'pemisahan data'!K45</f>
        <v>107.4</v>
      </c>
      <c r="I47" s="4">
        <f>SUM('pemisahan data'!L45*'pemisahan data'!M45)</f>
        <v>3308640</v>
      </c>
      <c r="J47" s="4" t="str">
        <f>'pemisahan data'!N45</f>
        <v>android 13</v>
      </c>
      <c r="K47" s="4" t="str">
        <f>'pemisahan data'!O45</f>
        <v>mediatek dimensity 8200 ultra</v>
      </c>
      <c r="L47" s="4" t="str">
        <f>'pemisahan data'!P45</f>
        <v>octa-core</v>
      </c>
      <c r="M47" s="4">
        <f>'pemisahan data'!Q45</f>
        <v>12</v>
      </c>
      <c r="N47" s="4">
        <f>'pemisahan data'!R45</f>
        <v>256</v>
      </c>
      <c r="O47" s="4">
        <f>'pemisahan data'!S45</f>
        <v>50</v>
      </c>
      <c r="P47" s="4" t="str">
        <f>'pemisahan data'!T45</f>
        <v>triple</v>
      </c>
      <c r="Q47" s="4"/>
      <c r="R47" s="4">
        <f>'pemisahan data'!Y45</f>
        <v>20</v>
      </c>
      <c r="S47" s="4"/>
      <c r="T47" s="4" t="str">
        <f>'pemisahan data'!AB45</f>
        <v>usb type-c 2.0</v>
      </c>
      <c r="U47" s="4">
        <f>'pemisahan data'!AC45</f>
        <v>5000</v>
      </c>
      <c r="V47" s="4">
        <f>'pemisahan data'!AD45</f>
        <v>6499000</v>
      </c>
    </row>
    <row r="48" spans="1:22" x14ac:dyDescent="0.25">
      <c r="A48" s="4">
        <f>Data!A47</f>
        <v>42</v>
      </c>
      <c r="B48" s="4" t="str">
        <f>Data!B47</f>
        <v>REDMI</v>
      </c>
      <c r="C48" s="4" t="str">
        <f>Data!C47</f>
        <v>Redmi A3</v>
      </c>
      <c r="D48" s="4">
        <f>SUM('pemisahan data'!D46*'pemisahan data'!E46*'pemisahan data'!F46)</f>
        <v>106582.70700000001</v>
      </c>
      <c r="E48" s="4">
        <f>'pemisahan data'!G46</f>
        <v>193</v>
      </c>
      <c r="F48" s="4"/>
      <c r="G48" s="4" t="str">
        <f>'pemisahan data'!J46</f>
        <v>ips</v>
      </c>
      <c r="H48" s="4">
        <f>'pemisahan data'!K46</f>
        <v>106.5</v>
      </c>
      <c r="I48" s="4">
        <f>SUM('pemisahan data'!L46*'pemisahan data'!M46)</f>
        <v>1188000</v>
      </c>
      <c r="J48" s="4" t="str">
        <f>'pemisahan data'!N46</f>
        <v>android 14</v>
      </c>
      <c r="K48" s="4" t="str">
        <f>'pemisahan data'!O46</f>
        <v>mediatek helio g36</v>
      </c>
      <c r="L48" s="4" t="str">
        <f>'pemisahan data'!P46</f>
        <v>octa-core</v>
      </c>
      <c r="M48" s="4">
        <f>'pemisahan data'!Q46</f>
        <v>4</v>
      </c>
      <c r="N48" s="4">
        <f>'pemisahan data'!R46</f>
        <v>128</v>
      </c>
      <c r="O48" s="4">
        <f>'pemisahan data'!S46</f>
        <v>8</v>
      </c>
      <c r="P48" s="4" t="str">
        <f>'pemisahan data'!T46</f>
        <v>singgle</v>
      </c>
      <c r="Q48" s="4"/>
      <c r="R48" s="4">
        <f>'pemisahan data'!Y46</f>
        <v>5</v>
      </c>
      <c r="S48" s="4"/>
      <c r="T48" s="4" t="str">
        <f>'pemisahan data'!AB46</f>
        <v>usb type-c 2.0</v>
      </c>
      <c r="U48" s="4">
        <f>'pemisahan data'!AC46</f>
        <v>5000</v>
      </c>
      <c r="V48" s="4">
        <f>'pemisahan data'!AD46</f>
        <v>1199000</v>
      </c>
    </row>
    <row r="49" spans="1:22" x14ac:dyDescent="0.25">
      <c r="A49" s="4">
        <f>Data!A48</f>
        <v>43</v>
      </c>
      <c r="B49" s="4" t="str">
        <f>Data!B48</f>
        <v>REDMI</v>
      </c>
      <c r="C49" s="4" t="str">
        <f>Data!C48</f>
        <v>Redmi 13 C</v>
      </c>
      <c r="D49" s="4">
        <f>SUM('pemisahan data'!D47*'pemisahan data'!E47*'pemisahan data'!F47)</f>
        <v>106142.39999999999</v>
      </c>
      <c r="E49" s="4">
        <f>'pemisahan data'!G47</f>
        <v>192</v>
      </c>
      <c r="F49" s="4"/>
      <c r="G49" s="4" t="str">
        <f>'pemisahan data'!J47</f>
        <v>ips</v>
      </c>
      <c r="H49" s="4">
        <f>'pemisahan data'!K47</f>
        <v>109.7</v>
      </c>
      <c r="I49" s="4">
        <f>SUM('pemisahan data'!L47*'pemisahan data'!M47)</f>
        <v>1152000</v>
      </c>
      <c r="J49" s="4" t="str">
        <f>'pemisahan data'!N47</f>
        <v>android 13</v>
      </c>
      <c r="K49" s="4" t="str">
        <f>'pemisahan data'!O47</f>
        <v>helio g85</v>
      </c>
      <c r="L49" s="4" t="str">
        <f>'pemisahan data'!P47</f>
        <v>octa-core</v>
      </c>
      <c r="M49" s="4">
        <f>'pemisahan data'!Q47</f>
        <v>6</v>
      </c>
      <c r="N49" s="4">
        <f>'pemisahan data'!R47</f>
        <v>128</v>
      </c>
      <c r="O49" s="4">
        <f>'pemisahan data'!S47</f>
        <v>50</v>
      </c>
      <c r="P49" s="4" t="str">
        <f>'pemisahan data'!T47</f>
        <v>dual</v>
      </c>
      <c r="Q49" s="4"/>
      <c r="R49" s="4">
        <f>'pemisahan data'!Y47</f>
        <v>8</v>
      </c>
      <c r="S49" s="4"/>
      <c r="T49" s="4" t="str">
        <f>'pemisahan data'!AB47</f>
        <v>usb type-c 2.0</v>
      </c>
      <c r="U49" s="4">
        <f>'pemisahan data'!AC47</f>
        <v>5000</v>
      </c>
      <c r="V49" s="4">
        <f>'pemisahan data'!AD47</f>
        <v>1499000</v>
      </c>
    </row>
    <row r="50" spans="1:22" x14ac:dyDescent="0.25">
      <c r="A50" s="4">
        <f>Data!A49</f>
        <v>44</v>
      </c>
      <c r="B50" s="4" t="str">
        <f>Data!B49</f>
        <v>REDMI</v>
      </c>
      <c r="C50" s="4" t="str">
        <f>Data!C49</f>
        <v>Redmi 13 C</v>
      </c>
      <c r="D50" s="4">
        <f>SUM('pemisahan data'!D48*'pemisahan data'!E48*'pemisahan data'!F48)</f>
        <v>106142.39999999999</v>
      </c>
      <c r="E50" s="4">
        <f>'pemisahan data'!G48</f>
        <v>192</v>
      </c>
      <c r="F50" s="4"/>
      <c r="G50" s="4" t="str">
        <f>'pemisahan data'!J48</f>
        <v>ips</v>
      </c>
      <c r="H50" s="4">
        <f>'pemisahan data'!K48</f>
        <v>109.7</v>
      </c>
      <c r="I50" s="4">
        <f>SUM('pemisahan data'!L48*'pemisahan data'!M48)</f>
        <v>1152000</v>
      </c>
      <c r="J50" s="4" t="str">
        <f>'pemisahan data'!N48</f>
        <v>android 13</v>
      </c>
      <c r="K50" s="4" t="str">
        <f>'pemisahan data'!O48</f>
        <v>helio g85</v>
      </c>
      <c r="L50" s="4" t="str">
        <f>'pemisahan data'!P48</f>
        <v>octa-core</v>
      </c>
      <c r="M50" s="4">
        <f>'pemisahan data'!Q48</f>
        <v>8</v>
      </c>
      <c r="N50" s="4">
        <f>'pemisahan data'!R48</f>
        <v>256</v>
      </c>
      <c r="O50" s="4">
        <f>'pemisahan data'!S48</f>
        <v>50</v>
      </c>
      <c r="P50" s="4" t="str">
        <f>'pemisahan data'!T48</f>
        <v>dual</v>
      </c>
      <c r="Q50" s="4"/>
      <c r="R50" s="4">
        <f>'pemisahan data'!Y48</f>
        <v>8</v>
      </c>
      <c r="S50" s="4"/>
      <c r="T50" s="4" t="str">
        <f>'pemisahan data'!AB48</f>
        <v>usb type-c 2.0</v>
      </c>
      <c r="U50" s="4">
        <f>'pemisahan data'!AC48</f>
        <v>5000</v>
      </c>
      <c r="V50" s="4">
        <f>'pemisahan data'!AD48</f>
        <v>1799000</v>
      </c>
    </row>
    <row r="51" spans="1:22" x14ac:dyDescent="0.25">
      <c r="A51" s="4">
        <f>Data!A50</f>
        <v>45</v>
      </c>
      <c r="B51" s="4" t="str">
        <f>Data!B50</f>
        <v>REDMI</v>
      </c>
      <c r="C51" s="4" t="str">
        <f>Data!C50</f>
        <v>Redmi 12</v>
      </c>
      <c r="D51" s="4">
        <f>SUM('pemisahan data'!D49*'pemisahan data'!E49*'pemisahan data'!F49)</f>
        <v>105486.27599999998</v>
      </c>
      <c r="E51" s="4">
        <f>'pemisahan data'!G49</f>
        <v>198.5</v>
      </c>
      <c r="F51" s="4"/>
      <c r="G51" s="4" t="str">
        <f>'pemisahan data'!J49</f>
        <v>ips</v>
      </c>
      <c r="H51" s="4">
        <f>'pemisahan data'!K49</f>
        <v>109.5</v>
      </c>
      <c r="I51" s="4">
        <f>SUM('pemisahan data'!L49*'pemisahan data'!M49)</f>
        <v>2656800</v>
      </c>
      <c r="J51" s="4" t="str">
        <f>'pemisahan data'!N49</f>
        <v>android 13</v>
      </c>
      <c r="K51" s="4" t="str">
        <f>'pemisahan data'!O49</f>
        <v>helio g88</v>
      </c>
      <c r="L51" s="4" t="str">
        <f>'pemisahan data'!P49</f>
        <v>octa-core</v>
      </c>
      <c r="M51" s="4">
        <f>'pemisahan data'!Q49</f>
        <v>8</v>
      </c>
      <c r="N51" s="4">
        <f>'pemisahan data'!R49</f>
        <v>128</v>
      </c>
      <c r="O51" s="4">
        <f>'pemisahan data'!S49</f>
        <v>50</v>
      </c>
      <c r="P51" s="4" t="str">
        <f>'pemisahan data'!T49</f>
        <v>triple</v>
      </c>
      <c r="Q51" s="4"/>
      <c r="R51" s="4">
        <f>'pemisahan data'!Y49</f>
        <v>8</v>
      </c>
      <c r="S51" s="4"/>
      <c r="T51" s="4" t="str">
        <f>'pemisahan data'!AB49</f>
        <v>usb type-c 2.0</v>
      </c>
      <c r="U51" s="4">
        <f>'pemisahan data'!AC49</f>
        <v>5000</v>
      </c>
      <c r="V51" s="4">
        <f>'pemisahan data'!AD49</f>
        <v>1799000</v>
      </c>
    </row>
    <row r="52" spans="1:22" x14ac:dyDescent="0.25">
      <c r="A52" s="4">
        <f>Data!A51</f>
        <v>46</v>
      </c>
      <c r="B52" s="4" t="str">
        <f>Data!B51</f>
        <v>REDMI</v>
      </c>
      <c r="C52" s="4" t="str">
        <f>Data!C51</f>
        <v>Redmi 12</v>
      </c>
      <c r="D52" s="4">
        <f>SUM('pemisahan data'!D50*'pemisahan data'!E50*'pemisahan data'!F50)</f>
        <v>105486.27599999998</v>
      </c>
      <c r="E52" s="4">
        <f>'pemisahan data'!G50</f>
        <v>198.5</v>
      </c>
      <c r="F52" s="4"/>
      <c r="G52" s="4" t="str">
        <f>'pemisahan data'!J50</f>
        <v>ips</v>
      </c>
      <c r="H52" s="4">
        <f>'pemisahan data'!K50</f>
        <v>109.5</v>
      </c>
      <c r="I52" s="4">
        <f>SUM('pemisahan data'!L50*'pemisahan data'!M50)</f>
        <v>2656800</v>
      </c>
      <c r="J52" s="4" t="str">
        <f>'pemisahan data'!N50</f>
        <v>android 13</v>
      </c>
      <c r="K52" s="4" t="str">
        <f>'pemisahan data'!O50</f>
        <v>helio g88</v>
      </c>
      <c r="L52" s="4" t="str">
        <f>'pemisahan data'!P50</f>
        <v>octa-core</v>
      </c>
      <c r="M52" s="4">
        <f>'pemisahan data'!Q50</f>
        <v>8</v>
      </c>
      <c r="N52" s="4">
        <f>'pemisahan data'!R50</f>
        <v>256</v>
      </c>
      <c r="O52" s="4">
        <f>'pemisahan data'!S50</f>
        <v>50</v>
      </c>
      <c r="P52" s="4" t="str">
        <f>'pemisahan data'!T50</f>
        <v>triple</v>
      </c>
      <c r="Q52" s="4"/>
      <c r="R52" s="4">
        <f>'pemisahan data'!Y50</f>
        <v>8</v>
      </c>
      <c r="S52" s="4"/>
      <c r="T52" s="4" t="str">
        <f>'pemisahan data'!AB50</f>
        <v>usb type-c 2.0</v>
      </c>
      <c r="U52" s="4">
        <f>'pemisahan data'!AC50</f>
        <v>5000</v>
      </c>
      <c r="V52" s="4">
        <f>'pemisahan data'!AD50</f>
        <v>1999000</v>
      </c>
    </row>
    <row r="53" spans="1:22" x14ac:dyDescent="0.25">
      <c r="A53" s="4">
        <f>Data!A52</f>
        <v>47</v>
      </c>
      <c r="B53" s="4" t="str">
        <f>Data!B52</f>
        <v>REDMI</v>
      </c>
      <c r="C53" s="4" t="str">
        <f>Data!C52</f>
        <v>Redmi Note 13 Pro 5G</v>
      </c>
      <c r="D53" s="4">
        <f>SUM('pemisahan data'!D51*'pemisahan data'!E51*'pemisahan data'!F51)</f>
        <v>95688.319999999992</v>
      </c>
      <c r="E53" s="4">
        <f>'pemisahan data'!G51</f>
        <v>187</v>
      </c>
      <c r="F53" s="4"/>
      <c r="G53" s="4" t="str">
        <f>'pemisahan data'!J51</f>
        <v>amoled</v>
      </c>
      <c r="H53" s="4">
        <f>'pemisahan data'!K51</f>
        <v>107.4</v>
      </c>
      <c r="I53" s="4">
        <f>SUM('pemisahan data'!L51*'pemisahan data'!M51)</f>
        <v>3308640</v>
      </c>
      <c r="J53" s="4" t="str">
        <f>'pemisahan data'!N51</f>
        <v>android 13</v>
      </c>
      <c r="K53" s="4" t="str">
        <f>'pemisahan data'!O51</f>
        <v>snapdragon 7s gen 2</v>
      </c>
      <c r="L53" s="4" t="str">
        <f>'pemisahan data'!P51</f>
        <v>octa-core</v>
      </c>
      <c r="M53" s="4">
        <f>'pemisahan data'!Q51</f>
        <v>8</v>
      </c>
      <c r="N53" s="4">
        <f>'pemisahan data'!R51</f>
        <v>256</v>
      </c>
      <c r="O53" s="4">
        <f>'pemisahan data'!S51</f>
        <v>200</v>
      </c>
      <c r="P53" s="4" t="str">
        <f>'pemisahan data'!T51</f>
        <v>triple</v>
      </c>
      <c r="Q53" s="4"/>
      <c r="R53" s="4">
        <f>'pemisahan data'!Y51</f>
        <v>16</v>
      </c>
      <c r="S53" s="4"/>
      <c r="T53" s="4" t="str">
        <f>'pemisahan data'!AB51</f>
        <v>usb type-c 2.0</v>
      </c>
      <c r="U53" s="4">
        <f>'pemisahan data'!AC51</f>
        <v>5100</v>
      </c>
      <c r="V53" s="4">
        <f>'pemisahan data'!AD51</f>
        <v>4399000</v>
      </c>
    </row>
    <row r="54" spans="1:22" x14ac:dyDescent="0.25">
      <c r="A54" s="4">
        <f>Data!A53</f>
        <v>48</v>
      </c>
      <c r="B54" s="4" t="str">
        <f>Data!B53</f>
        <v>ASUS</v>
      </c>
      <c r="C54" s="4" t="str">
        <f>Data!C53</f>
        <v>ROG Phone 8 Pro</v>
      </c>
      <c r="D54" s="4">
        <f>SUM('pemisahan data'!D52*'pemisahan data'!E52*'pemisahan data'!F52)</f>
        <v>111960.576</v>
      </c>
      <c r="E54" s="4">
        <f>'pemisahan data'!G52</f>
        <v>225</v>
      </c>
      <c r="F54" s="4"/>
      <c r="G54" s="4" t="str">
        <f>'pemisahan data'!J52</f>
        <v>ltpo amoled</v>
      </c>
      <c r="H54" s="4">
        <f>'pemisahan data'!K52</f>
        <v>111</v>
      </c>
      <c r="I54" s="4">
        <f>SUM('pemisahan data'!L52*'pemisahan data'!M52)</f>
        <v>2592000</v>
      </c>
      <c r="J54" s="4" t="str">
        <f>'pemisahan data'!N52</f>
        <v>android 14</v>
      </c>
      <c r="K54" s="4" t="str">
        <f>'pemisahan data'!O52</f>
        <v>snapdragon 8 gen 3</v>
      </c>
      <c r="L54" s="4" t="str">
        <f>'pemisahan data'!P52</f>
        <v>octa-core</v>
      </c>
      <c r="M54" s="4">
        <f>'pemisahan data'!Q52</f>
        <v>16</v>
      </c>
      <c r="N54" s="4">
        <f>'pemisahan data'!R52</f>
        <v>512</v>
      </c>
      <c r="O54" s="4">
        <f>'pemisahan data'!S52</f>
        <v>50</v>
      </c>
      <c r="P54" s="4" t="str">
        <f>'pemisahan data'!T52</f>
        <v>triple</v>
      </c>
      <c r="Q54" s="4"/>
      <c r="R54" s="4">
        <f>'pemisahan data'!Y52</f>
        <v>32</v>
      </c>
      <c r="S54" s="4"/>
      <c r="T54" s="4" t="str">
        <f>'pemisahan data'!AB52</f>
        <v>usb type-c 3.2 gen 2</v>
      </c>
      <c r="U54" s="4">
        <f>'pemisahan data'!AC52</f>
        <v>5500</v>
      </c>
      <c r="V54" s="4">
        <f>'pemisahan data'!AD52</f>
        <v>14999000</v>
      </c>
    </row>
    <row r="55" spans="1:22" x14ac:dyDescent="0.25">
      <c r="A55" s="4">
        <f>Data!A54</f>
        <v>49</v>
      </c>
      <c r="B55" s="4" t="str">
        <f>Data!B54</f>
        <v>ASUS</v>
      </c>
      <c r="C55" s="4" t="str">
        <f>Data!C54</f>
        <v>ROG Phone 8</v>
      </c>
      <c r="D55" s="4">
        <f>SUM('pemisahan data'!D53*'pemisahan data'!E53*'pemisahan data'!F53)</f>
        <v>111960.576</v>
      </c>
      <c r="E55" s="4">
        <f>'pemisahan data'!G53</f>
        <v>225</v>
      </c>
      <c r="F55" s="4"/>
      <c r="G55" s="4" t="str">
        <f>'pemisahan data'!J53</f>
        <v>ltpo amoled</v>
      </c>
      <c r="H55" s="4">
        <f>'pemisahan data'!K53</f>
        <v>111</v>
      </c>
      <c r="I55" s="4">
        <f>SUM('pemisahan data'!L53*'pemisahan data'!M53)</f>
        <v>2592000</v>
      </c>
      <c r="J55" s="4" t="str">
        <f>'pemisahan data'!N53</f>
        <v>android 14</v>
      </c>
      <c r="K55" s="4" t="str">
        <f>'pemisahan data'!O53</f>
        <v>snapdragon 8 gen 3</v>
      </c>
      <c r="L55" s="4" t="str">
        <f>'pemisahan data'!P53</f>
        <v>octa-core</v>
      </c>
      <c r="M55" s="4">
        <f>'pemisahan data'!Q53</f>
        <v>12</v>
      </c>
      <c r="N55" s="4">
        <f>'pemisahan data'!R53</f>
        <v>256</v>
      </c>
      <c r="O55" s="4">
        <f>'pemisahan data'!S53</f>
        <v>50</v>
      </c>
      <c r="P55" s="4" t="str">
        <f>'pemisahan data'!T53</f>
        <v>triple</v>
      </c>
      <c r="Q55" s="4"/>
      <c r="R55" s="4">
        <f>'pemisahan data'!Y53</f>
        <v>32</v>
      </c>
      <c r="S55" s="4"/>
      <c r="T55" s="4" t="str">
        <f>'pemisahan data'!AB53</f>
        <v>usb type-c 3.2 gen 2</v>
      </c>
      <c r="U55" s="4">
        <f>'pemisahan data'!AC53</f>
        <v>5500</v>
      </c>
      <c r="V55" s="4">
        <f>'pemisahan data'!AD53</f>
        <v>10999000</v>
      </c>
    </row>
    <row r="56" spans="1:22" x14ac:dyDescent="0.25">
      <c r="A56" s="4">
        <f>Data!A55</f>
        <v>50</v>
      </c>
      <c r="B56" s="4" t="str">
        <f>Data!B55</f>
        <v>REALME</v>
      </c>
      <c r="C56" s="4" t="str">
        <f>Data!C55</f>
        <v>Realme 10 Pro 5G</v>
      </c>
      <c r="D56" s="4">
        <f>SUM('pemisahan data'!D54*'pemisahan data'!E54*'pemisahan data'!F54)</f>
        <v>98386.973999999987</v>
      </c>
      <c r="E56" s="4">
        <f>'pemisahan data'!G54</f>
        <v>190</v>
      </c>
      <c r="F56" s="4"/>
      <c r="G56" s="4" t="str">
        <f>'pemisahan data'!J54</f>
        <v>ips</v>
      </c>
      <c r="H56" s="4">
        <f>'pemisahan data'!K54</f>
        <v>109</v>
      </c>
      <c r="I56" s="4">
        <f>SUM('pemisahan data'!L54*'pemisahan data'!M54)</f>
        <v>2592000</v>
      </c>
      <c r="J56" s="4" t="str">
        <f>'pemisahan data'!N54</f>
        <v>android 13</v>
      </c>
      <c r="K56" s="4" t="str">
        <f>'pemisahan data'!O54</f>
        <v>snapdragon 695 5g</v>
      </c>
      <c r="L56" s="4" t="str">
        <f>'pemisahan data'!P54</f>
        <v>octa-core</v>
      </c>
      <c r="M56" s="4">
        <f>'pemisahan data'!Q54</f>
        <v>8</v>
      </c>
      <c r="N56" s="4">
        <f>'pemisahan data'!R54</f>
        <v>128</v>
      </c>
      <c r="O56" s="4">
        <f>'pemisahan data'!S54</f>
        <v>108</v>
      </c>
      <c r="P56" s="4" t="str">
        <f>'pemisahan data'!T54</f>
        <v>dual</v>
      </c>
      <c r="Q56" s="4"/>
      <c r="R56" s="4">
        <f>'pemisahan data'!Y54</f>
        <v>16</v>
      </c>
      <c r="S56" s="4"/>
      <c r="T56" s="4" t="str">
        <f>'pemisahan data'!AB54</f>
        <v>usb type-c 2.0</v>
      </c>
      <c r="U56" s="4">
        <f>'pemisahan data'!AC54</f>
        <v>5000</v>
      </c>
      <c r="V56" s="4">
        <f>'pemisahan data'!AD54</f>
        <v>4299000</v>
      </c>
    </row>
    <row r="57" spans="1:22" x14ac:dyDescent="0.25">
      <c r="A57" s="4">
        <f>Data!A56</f>
        <v>51</v>
      </c>
      <c r="B57" s="4" t="str">
        <f>Data!B56</f>
        <v>REALME</v>
      </c>
      <c r="C57" s="4" t="str">
        <f>Data!C56</f>
        <v>Realme 10 Pro+ 5G</v>
      </c>
      <c r="D57" s="4">
        <f>SUM('pemisahan data'!D55*'pemisahan data'!E55*'pemisahan data'!F55)</f>
        <v>93091.83</v>
      </c>
      <c r="E57" s="4">
        <f>'pemisahan data'!G55</f>
        <v>173</v>
      </c>
      <c r="F57" s="4"/>
      <c r="G57" s="4" t="str">
        <f>'pemisahan data'!J55</f>
        <v>ips</v>
      </c>
      <c r="H57" s="4">
        <f>'pemisahan data'!K55</f>
        <v>108</v>
      </c>
      <c r="I57" s="4">
        <f>SUM('pemisahan data'!L55*'pemisahan data'!M55)</f>
        <v>2604960</v>
      </c>
      <c r="J57" s="4" t="str">
        <f>'pemisahan data'!N55</f>
        <v>android 13</v>
      </c>
      <c r="K57" s="4" t="str">
        <f>'pemisahan data'!O55</f>
        <v>mediatek dimensity 1080</v>
      </c>
      <c r="L57" s="4" t="str">
        <f>'pemisahan data'!P55</f>
        <v>octa-core</v>
      </c>
      <c r="M57" s="4">
        <f>'pemisahan data'!Q55</f>
        <v>8</v>
      </c>
      <c r="N57" s="4">
        <f>'pemisahan data'!R55</f>
        <v>256</v>
      </c>
      <c r="O57" s="4">
        <f>'pemisahan data'!S55</f>
        <v>108</v>
      </c>
      <c r="P57" s="4" t="str">
        <f>'pemisahan data'!T55</f>
        <v>triple</v>
      </c>
      <c r="Q57" s="4"/>
      <c r="R57" s="4">
        <f>'pemisahan data'!Y55</f>
        <v>16</v>
      </c>
      <c r="S57" s="4"/>
      <c r="T57" s="4" t="str">
        <f>'pemisahan data'!AB55</f>
        <v>usb type-c 2.0</v>
      </c>
      <c r="U57" s="4">
        <f>'pemisahan data'!AC55</f>
        <v>5000</v>
      </c>
      <c r="V57" s="4">
        <f>'pemisahan data'!AD55</f>
        <v>5999000</v>
      </c>
    </row>
    <row r="58" spans="1:22" x14ac:dyDescent="0.25">
      <c r="A58" s="4">
        <f>Data!A57</f>
        <v>52</v>
      </c>
      <c r="B58" s="4" t="str">
        <f>Data!B57</f>
        <v>REALME</v>
      </c>
      <c r="C58" s="4" t="str">
        <f>Data!C57</f>
        <v>Realme 10 Pro+ 5G</v>
      </c>
      <c r="D58" s="4">
        <f>SUM('pemisahan data'!D56*'pemisahan data'!E56*'pemisahan data'!F56)</f>
        <v>93091.83</v>
      </c>
      <c r="E58" s="4">
        <f>'pemisahan data'!G56</f>
        <v>173</v>
      </c>
      <c r="F58" s="4"/>
      <c r="G58" s="4" t="str">
        <f>'pemisahan data'!J56</f>
        <v>amoled</v>
      </c>
      <c r="H58" s="4">
        <f>'pemisahan data'!K56</f>
        <v>108</v>
      </c>
      <c r="I58" s="4">
        <f>SUM('pemisahan data'!L56*'pemisahan data'!M56)</f>
        <v>2604960</v>
      </c>
      <c r="J58" s="4" t="str">
        <f>'pemisahan data'!N56</f>
        <v>android 13</v>
      </c>
      <c r="K58" s="4" t="str">
        <f>'pemisahan data'!O56</f>
        <v>mediatek dimensity 1080</v>
      </c>
      <c r="L58" s="4" t="str">
        <f>'pemisahan data'!P56</f>
        <v>octa-core</v>
      </c>
      <c r="M58" s="4">
        <f>'pemisahan data'!Q56</f>
        <v>12</v>
      </c>
      <c r="N58" s="4">
        <f>'pemisahan data'!R56</f>
        <v>512</v>
      </c>
      <c r="O58" s="4">
        <f>'pemisahan data'!S56</f>
        <v>108</v>
      </c>
      <c r="P58" s="4" t="str">
        <f>'pemisahan data'!T56</f>
        <v>triple</v>
      </c>
      <c r="Q58" s="4"/>
      <c r="R58" s="4">
        <f>'pemisahan data'!Y56</f>
        <v>16</v>
      </c>
      <c r="S58" s="4"/>
      <c r="T58" s="4" t="str">
        <f>'pemisahan data'!AB56</f>
        <v>usb type-c 2.0</v>
      </c>
      <c r="U58" s="4">
        <f>'pemisahan data'!AC56</f>
        <v>5000</v>
      </c>
      <c r="V58" s="4">
        <f>'pemisahan data'!AD56</f>
        <v>6999000</v>
      </c>
    </row>
    <row r="59" spans="1:22" x14ac:dyDescent="0.25">
      <c r="A59" s="4">
        <f>Data!A58</f>
        <v>53</v>
      </c>
      <c r="B59" s="4" t="str">
        <f>Data!B58</f>
        <v>REALME</v>
      </c>
      <c r="C59" s="4" t="str">
        <f>Data!C58</f>
        <v>Realme C55 NFC</v>
      </c>
      <c r="D59" s="4">
        <f>SUM('pemisahan data'!D57*'pemisahan data'!E57*'pemisahan data'!F57)</f>
        <v>99235.455000000016</v>
      </c>
      <c r="E59" s="4">
        <f>'pemisahan data'!G57</f>
        <v>189.5</v>
      </c>
      <c r="F59" s="4"/>
      <c r="G59" s="4" t="str">
        <f>'pemisahan data'!J57</f>
        <v>ips</v>
      </c>
      <c r="H59" s="4">
        <f>'pemisahan data'!K57</f>
        <v>109</v>
      </c>
      <c r="I59" s="4">
        <f>SUM('pemisahan data'!L57*'pemisahan data'!M57)</f>
        <v>2592000</v>
      </c>
      <c r="J59" s="4" t="str">
        <f>'pemisahan data'!N57</f>
        <v>android 13</v>
      </c>
      <c r="K59" s="4" t="str">
        <f>'pemisahan data'!O57</f>
        <v>mediatek mt6769h helio g88</v>
      </c>
      <c r="L59" s="4" t="str">
        <f>'pemisahan data'!P57</f>
        <v>octa-core</v>
      </c>
      <c r="M59" s="4">
        <f>'pemisahan data'!Q57</f>
        <v>6</v>
      </c>
      <c r="N59" s="4">
        <f>'pemisahan data'!R57</f>
        <v>128</v>
      </c>
      <c r="O59" s="4">
        <f>'pemisahan data'!S57</f>
        <v>64</v>
      </c>
      <c r="P59" s="4" t="str">
        <f>'pemisahan data'!T57</f>
        <v>dual</v>
      </c>
      <c r="Q59" s="4"/>
      <c r="R59" s="4">
        <f>'pemisahan data'!Y57</f>
        <v>8</v>
      </c>
      <c r="S59" s="4"/>
      <c r="T59" s="4" t="str">
        <f>'pemisahan data'!AB57</f>
        <v>usb type-c 2.0</v>
      </c>
      <c r="U59" s="4">
        <f>'pemisahan data'!AC57</f>
        <v>5000</v>
      </c>
      <c r="V59" s="4">
        <f>'pemisahan data'!AD57</f>
        <v>2299000</v>
      </c>
    </row>
    <row r="60" spans="1:22" x14ac:dyDescent="0.25">
      <c r="A60" s="4">
        <f>Data!A59</f>
        <v>54</v>
      </c>
      <c r="B60" s="4" t="str">
        <f>Data!B59</f>
        <v>REALME</v>
      </c>
      <c r="C60" s="4" t="str">
        <f>Data!C59</f>
        <v>Realme C53 NFC</v>
      </c>
      <c r="D60" s="4">
        <f>SUM('pemisahan data'!D58*'pemisahan data'!E58*'pemisahan data'!F58)</f>
        <v>96239.325000000012</v>
      </c>
      <c r="E60" s="4">
        <f>'pemisahan data'!G58</f>
        <v>182</v>
      </c>
      <c r="F60" s="4"/>
      <c r="G60" s="4" t="str">
        <f>'pemisahan data'!J58</f>
        <v>ips</v>
      </c>
      <c r="H60" s="4">
        <f>'pemisahan data'!K58</f>
        <v>108.7</v>
      </c>
      <c r="I60" s="4">
        <f>SUM('pemisahan data'!L58*'pemisahan data'!M58)</f>
        <v>2592000</v>
      </c>
      <c r="J60" s="4" t="str">
        <f>'pemisahan data'!N58</f>
        <v>android 13</v>
      </c>
      <c r="K60" s="4" t="str">
        <f>'pemisahan data'!O58</f>
        <v>unisoc tiger t612</v>
      </c>
      <c r="L60" s="4" t="str">
        <f>'pemisahan data'!P58</f>
        <v>octa-core</v>
      </c>
      <c r="M60" s="4">
        <f>'pemisahan data'!Q58</f>
        <v>6</v>
      </c>
      <c r="N60" s="4">
        <f>'pemisahan data'!R58</f>
        <v>128</v>
      </c>
      <c r="O60" s="4">
        <f>'pemisahan data'!S58</f>
        <v>50</v>
      </c>
      <c r="P60" s="4" t="str">
        <f>'pemisahan data'!T58</f>
        <v>dual</v>
      </c>
      <c r="Q60" s="4"/>
      <c r="R60" s="4">
        <f>'pemisahan data'!Y58</f>
        <v>8</v>
      </c>
      <c r="S60" s="4"/>
      <c r="T60" s="4" t="str">
        <f>'pemisahan data'!AB58</f>
        <v>usb type-c 2.0</v>
      </c>
      <c r="U60" s="4">
        <f>'pemisahan data'!AC58</f>
        <v>5000</v>
      </c>
      <c r="V60" s="4">
        <f>'pemisahan data'!AD58</f>
        <v>1999000</v>
      </c>
    </row>
    <row r="61" spans="1:22" x14ac:dyDescent="0.25">
      <c r="A61" s="4">
        <f>Data!A60</f>
        <v>55</v>
      </c>
      <c r="B61" s="4" t="str">
        <f>Data!B60</f>
        <v>REALME</v>
      </c>
      <c r="C61" s="4" t="str">
        <f>Data!C60</f>
        <v>Realme C53 NFC</v>
      </c>
      <c r="D61" s="4">
        <f>SUM('pemisahan data'!D59*'pemisahan data'!E59*'pemisahan data'!F59)</f>
        <v>96239.325000000012</v>
      </c>
      <c r="E61" s="4">
        <f>'pemisahan data'!G59</f>
        <v>182</v>
      </c>
      <c r="F61" s="4"/>
      <c r="G61" s="4" t="str">
        <f>'pemisahan data'!J59</f>
        <v>ips</v>
      </c>
      <c r="H61" s="4">
        <f>'pemisahan data'!K59</f>
        <v>108.7</v>
      </c>
      <c r="I61" s="4">
        <f>SUM('pemisahan data'!L59*'pemisahan data'!M59)</f>
        <v>2592000</v>
      </c>
      <c r="J61" s="4" t="str">
        <f>'pemisahan data'!N59</f>
        <v>android 13</v>
      </c>
      <c r="K61" s="4" t="str">
        <f>'pemisahan data'!O59</f>
        <v>unisoc tiger t612</v>
      </c>
      <c r="L61" s="4" t="str">
        <f>'pemisahan data'!P59</f>
        <v>octa-core</v>
      </c>
      <c r="M61" s="4">
        <f>'pemisahan data'!Q59</f>
        <v>8</v>
      </c>
      <c r="N61" s="4">
        <f>'pemisahan data'!R59</f>
        <v>256</v>
      </c>
      <c r="O61" s="4">
        <f>'pemisahan data'!S59</f>
        <v>50</v>
      </c>
      <c r="P61" s="4" t="str">
        <f>'pemisahan data'!T59</f>
        <v>dual</v>
      </c>
      <c r="Q61" s="4"/>
      <c r="R61" s="4">
        <f>'pemisahan data'!Y59</f>
        <v>8</v>
      </c>
      <c r="S61" s="4"/>
      <c r="T61" s="4" t="str">
        <f>'pemisahan data'!AB59</f>
        <v>usb type-c 2.0</v>
      </c>
      <c r="U61" s="4">
        <f>'pemisahan data'!AC59</f>
        <v>5000</v>
      </c>
      <c r="V61" s="4">
        <f>'pemisahan data'!AD59</f>
        <v>2299000</v>
      </c>
    </row>
    <row r="62" spans="1:22" x14ac:dyDescent="0.25">
      <c r="A62" s="4">
        <f>Data!A61</f>
        <v>56</v>
      </c>
      <c r="B62" s="4" t="str">
        <f>Data!B61</f>
        <v>REALME</v>
      </c>
      <c r="C62" s="4" t="str">
        <f>Data!C61</f>
        <v>Realme 11 Pro 5G</v>
      </c>
      <c r="D62" s="4">
        <f>SUM('pemisahan data'!D60*'pemisahan data'!E60*'pemisahan data'!F60)</f>
        <v>97986.965999999986</v>
      </c>
      <c r="E62" s="4">
        <f>'pemisahan data'!G60</f>
        <v>183</v>
      </c>
      <c r="F62" s="4"/>
      <c r="G62" s="4" t="str">
        <f>'pemisahan data'!J60</f>
        <v>amoled</v>
      </c>
      <c r="H62" s="4">
        <f>'pemisahan data'!K60</f>
        <v>108</v>
      </c>
      <c r="I62" s="4">
        <f>SUM('pemisahan data'!L60*'pemisahan data'!M60)</f>
        <v>2604960</v>
      </c>
      <c r="J62" s="4" t="str">
        <f>'pemisahan data'!N60</f>
        <v>android 13</v>
      </c>
      <c r="K62" s="4" t="str">
        <f>'pemisahan data'!O60</f>
        <v>mediatek dimensity 7050</v>
      </c>
      <c r="L62" s="4" t="str">
        <f>'pemisahan data'!P60</f>
        <v>octa-core</v>
      </c>
      <c r="M62" s="4">
        <f>'pemisahan data'!Q60</f>
        <v>8</v>
      </c>
      <c r="N62" s="4">
        <f>'pemisahan data'!R60</f>
        <v>256</v>
      </c>
      <c r="O62" s="4">
        <f>'pemisahan data'!S60</f>
        <v>100</v>
      </c>
      <c r="P62" s="4" t="str">
        <f>'pemisahan data'!T60</f>
        <v>dual</v>
      </c>
      <c r="Q62" s="4"/>
      <c r="R62" s="4">
        <f>'pemisahan data'!Y60</f>
        <v>16</v>
      </c>
      <c r="S62" s="4"/>
      <c r="T62" s="4" t="str">
        <f>'pemisahan data'!AB60</f>
        <v>usb type-c 2.0</v>
      </c>
      <c r="U62" s="4">
        <f>'pemisahan data'!AC60</f>
        <v>5000</v>
      </c>
      <c r="V62" s="4">
        <f>'pemisahan data'!AD60</f>
        <v>4599000</v>
      </c>
    </row>
    <row r="63" spans="1:22" x14ac:dyDescent="0.25">
      <c r="A63" s="4">
        <f>Data!A62</f>
        <v>57</v>
      </c>
      <c r="B63" s="4" t="str">
        <f>Data!B62</f>
        <v>REALME</v>
      </c>
      <c r="C63" s="4" t="str">
        <f>Data!C62</f>
        <v>Realme 11 Pro+ 5G</v>
      </c>
      <c r="D63" s="4">
        <f>SUM('pemisahan data'!D61*'pemisahan data'!E61*'pemisahan data'!F61)</f>
        <v>97623.377999999997</v>
      </c>
      <c r="E63" s="4">
        <f>'pemisahan data'!G61</f>
        <v>183</v>
      </c>
      <c r="F63" s="4"/>
      <c r="G63" s="4" t="str">
        <f>'pemisahan data'!J61</f>
        <v>amoled</v>
      </c>
      <c r="H63" s="4">
        <f>'pemisahan data'!K61</f>
        <v>108</v>
      </c>
      <c r="I63" s="4">
        <f>SUM('pemisahan data'!L61*'pemisahan data'!M61)</f>
        <v>2604960</v>
      </c>
      <c r="J63" s="4" t="str">
        <f>'pemisahan data'!N61</f>
        <v>android 13</v>
      </c>
      <c r="K63" s="4" t="str">
        <f>'pemisahan data'!O61</f>
        <v>mediatek dimensity 7050</v>
      </c>
      <c r="L63" s="4" t="str">
        <f>'pemisahan data'!P61</f>
        <v>octa-core</v>
      </c>
      <c r="M63" s="4">
        <f>'pemisahan data'!Q61</f>
        <v>12</v>
      </c>
      <c r="N63" s="4">
        <f>'pemisahan data'!R61</f>
        <v>512</v>
      </c>
      <c r="O63" s="4">
        <f>'pemisahan data'!S61</f>
        <v>200</v>
      </c>
      <c r="P63" s="4" t="str">
        <f>'pemisahan data'!T61</f>
        <v>triple</v>
      </c>
      <c r="Q63" s="4"/>
      <c r="R63" s="4">
        <f>'pemisahan data'!Y61</f>
        <v>32</v>
      </c>
      <c r="S63" s="4"/>
      <c r="T63" s="4" t="str">
        <f>'pemisahan data'!AB61</f>
        <v>usb type-c 2.0</v>
      </c>
      <c r="U63" s="4">
        <f>'pemisahan data'!AC61</f>
        <v>5000</v>
      </c>
      <c r="V63" s="4">
        <f>'pemisahan data'!AD61</f>
        <v>6599000</v>
      </c>
    </row>
    <row r="64" spans="1:22" x14ac:dyDescent="0.25">
      <c r="A64" s="4">
        <f>Data!A63</f>
        <v>58</v>
      </c>
      <c r="B64" s="4" t="str">
        <f>Data!B63</f>
        <v>REALME</v>
      </c>
      <c r="C64" s="4" t="str">
        <f>Data!C63</f>
        <v>Realme C51 NFC</v>
      </c>
      <c r="D64" s="4">
        <f>SUM('pemisahan data'!D62*'pemisahan data'!E62*'pemisahan data'!F62)</f>
        <v>102593.92</v>
      </c>
      <c r="E64" s="4">
        <f>'pemisahan data'!G62</f>
        <v>186</v>
      </c>
      <c r="F64" s="4"/>
      <c r="G64" s="4" t="str">
        <f>'pemisahan data'!J62</f>
        <v>ips</v>
      </c>
      <c r="H64" s="4">
        <f>'pemisahan data'!K62</f>
        <v>109.7</v>
      </c>
      <c r="I64" s="4">
        <f>SUM('pemisahan data'!L62*'pemisahan data'!M62)</f>
        <v>1152000</v>
      </c>
      <c r="J64" s="4" t="str">
        <f>'pemisahan data'!N62</f>
        <v>android 13</v>
      </c>
      <c r="K64" s="4" t="str">
        <f>'pemisahan data'!O62</f>
        <v>unisoc tiger t612</v>
      </c>
      <c r="L64" s="4" t="str">
        <f>'pemisahan data'!P62</f>
        <v>octa-core</v>
      </c>
      <c r="M64" s="4">
        <f>'pemisahan data'!Q62</f>
        <v>4</v>
      </c>
      <c r="N64" s="4">
        <f>'pemisahan data'!R62</f>
        <v>128</v>
      </c>
      <c r="O64" s="4">
        <f>'pemisahan data'!S62</f>
        <v>50</v>
      </c>
      <c r="P64" s="4" t="str">
        <f>'pemisahan data'!T62</f>
        <v>singgle</v>
      </c>
      <c r="Q64" s="4"/>
      <c r="R64" s="4">
        <f>'pemisahan data'!Y62</f>
        <v>5</v>
      </c>
      <c r="S64" s="4"/>
      <c r="T64" s="4" t="str">
        <f>'pemisahan data'!AB62</f>
        <v>usb type-c 2.0</v>
      </c>
      <c r="U64" s="4">
        <f>'pemisahan data'!AC62</f>
        <v>5000</v>
      </c>
      <c r="V64" s="4">
        <f>'pemisahan data'!AD62</f>
        <v>1699000</v>
      </c>
    </row>
    <row r="65" spans="1:22" x14ac:dyDescent="0.25">
      <c r="A65" s="4">
        <f>Data!A64</f>
        <v>59</v>
      </c>
      <c r="B65" s="4" t="str">
        <f>Data!B64</f>
        <v>REALME</v>
      </c>
      <c r="C65" s="4" t="str">
        <f>Data!C64</f>
        <v>Realme 11 NFC</v>
      </c>
      <c r="D65" s="4">
        <f>SUM('pemisahan data'!D63*'pemisahan data'!E63*'pemisahan data'!F63)</f>
        <v>93765.36</v>
      </c>
      <c r="E65" s="4">
        <f>'pemisahan data'!G63</f>
        <v>178</v>
      </c>
      <c r="F65" s="4"/>
      <c r="G65" s="4" t="str">
        <f>'pemisahan data'!J63</f>
        <v>super amoled</v>
      </c>
      <c r="H65" s="4">
        <f>'pemisahan data'!K63</f>
        <v>98.9</v>
      </c>
      <c r="I65" s="4">
        <f>SUM('pemisahan data'!L63*'pemisahan data'!M63)</f>
        <v>2592000</v>
      </c>
      <c r="J65" s="4" t="str">
        <f>'pemisahan data'!N63</f>
        <v>android 12</v>
      </c>
      <c r="K65" s="4" t="str">
        <f>'pemisahan data'!O63</f>
        <v>mediatek helio g99</v>
      </c>
      <c r="L65" s="4" t="str">
        <f>'pemisahan data'!P63</f>
        <v>octa-core</v>
      </c>
      <c r="M65" s="4">
        <f>'pemisahan data'!Q63</f>
        <v>8</v>
      </c>
      <c r="N65" s="4">
        <f>'pemisahan data'!R63</f>
        <v>256</v>
      </c>
      <c r="O65" s="4">
        <f>'pemisahan data'!S63</f>
        <v>108</v>
      </c>
      <c r="P65" s="4" t="str">
        <f>'pemisahan data'!T63</f>
        <v>dual</v>
      </c>
      <c r="Q65" s="4"/>
      <c r="R65" s="4">
        <f>'pemisahan data'!Y63</f>
        <v>16</v>
      </c>
      <c r="S65" s="4"/>
      <c r="T65" s="4" t="str">
        <f>'pemisahan data'!AB63</f>
        <v>usb type-c 2.0</v>
      </c>
      <c r="U65" s="4">
        <f>'pemisahan data'!AC63</f>
        <v>5000</v>
      </c>
      <c r="V65" s="4">
        <f>'pemisahan data'!AD63</f>
        <v>3299000</v>
      </c>
    </row>
    <row r="66" spans="1:22" x14ac:dyDescent="0.25">
      <c r="A66" s="4">
        <f>Data!A65</f>
        <v>60</v>
      </c>
      <c r="B66" s="4" t="str">
        <f>Data!B65</f>
        <v>REALME</v>
      </c>
      <c r="C66" s="4" t="str">
        <f>Data!C65</f>
        <v>Realme C67</v>
      </c>
      <c r="D66" s="4">
        <f>SUM('pemisahan data'!D64*'pemisahan data'!E64*'pemisahan data'!F64)</f>
        <v>99486.28</v>
      </c>
      <c r="E66" s="4">
        <f>'pemisahan data'!G64</f>
        <v>190</v>
      </c>
      <c r="F66" s="4"/>
      <c r="G66" s="4" t="str">
        <f>'pemisahan data'!J64</f>
        <v>ips</v>
      </c>
      <c r="H66" s="4">
        <f>'pemisahan data'!K64</f>
        <v>109</v>
      </c>
      <c r="I66" s="4">
        <f>SUM('pemisahan data'!L64*'pemisahan data'!M64)</f>
        <v>2592000</v>
      </c>
      <c r="J66" s="4" t="str">
        <f>'pemisahan data'!N64</f>
        <v>android 13</v>
      </c>
      <c r="K66" s="4" t="str">
        <f>'pemisahan data'!O64</f>
        <v>mediatek dimensity 6100+</v>
      </c>
      <c r="L66" s="4" t="str">
        <f>'pemisahan data'!P64</f>
        <v>octa-core</v>
      </c>
      <c r="M66" s="4">
        <f>'pemisahan data'!Q64</f>
        <v>8</v>
      </c>
      <c r="N66" s="4">
        <f>'pemisahan data'!R64</f>
        <v>128</v>
      </c>
      <c r="O66" s="4">
        <f>'pemisahan data'!S64</f>
        <v>50</v>
      </c>
      <c r="P66" s="4" t="str">
        <f>'pemisahan data'!T64</f>
        <v>dual</v>
      </c>
      <c r="Q66" s="4"/>
      <c r="R66" s="4">
        <f>'pemisahan data'!Y64</f>
        <v>8</v>
      </c>
      <c r="S66" s="4"/>
      <c r="T66" s="4" t="str">
        <f>'pemisahan data'!AB64</f>
        <v>usb type-c 2.0</v>
      </c>
      <c r="U66" s="4">
        <f>'pemisahan data'!AC64</f>
        <v>5000</v>
      </c>
      <c r="V66" s="4">
        <f>'pemisahan data'!AD64</f>
        <v>2399000</v>
      </c>
    </row>
    <row r="67" spans="1:22" x14ac:dyDescent="0.25">
      <c r="A67" s="4">
        <f>Data!A66</f>
        <v>61</v>
      </c>
      <c r="B67" s="4" t="str">
        <f>Data!B66</f>
        <v>REALME</v>
      </c>
      <c r="C67" s="4" t="str">
        <f>Data!C66</f>
        <v>Realme C67</v>
      </c>
      <c r="D67" s="4">
        <f>SUM('pemisahan data'!D65*'pemisahan data'!E65*'pemisahan data'!F65)</f>
        <v>99486.28</v>
      </c>
      <c r="E67" s="4">
        <f>'pemisahan data'!G65</f>
        <v>190</v>
      </c>
      <c r="F67" s="4"/>
      <c r="G67" s="4" t="str">
        <f>'pemisahan data'!J65</f>
        <v>ips</v>
      </c>
      <c r="H67" s="4">
        <f>'pemisahan data'!K65</f>
        <v>109</v>
      </c>
      <c r="I67" s="4">
        <f>SUM('pemisahan data'!L65*'pemisahan data'!M65)</f>
        <v>2592000</v>
      </c>
      <c r="J67" s="4" t="str">
        <f>'pemisahan data'!N65</f>
        <v>android 13</v>
      </c>
      <c r="K67" s="4" t="str">
        <f>'pemisahan data'!O65</f>
        <v>mediatek dimensity 6100+</v>
      </c>
      <c r="L67" s="4" t="str">
        <f>'pemisahan data'!P65</f>
        <v>octa-core</v>
      </c>
      <c r="M67" s="4">
        <f>'pemisahan data'!Q65</f>
        <v>8</v>
      </c>
      <c r="N67" s="4">
        <f>'pemisahan data'!R65</f>
        <v>256</v>
      </c>
      <c r="O67" s="4">
        <f>'pemisahan data'!S65</f>
        <v>50</v>
      </c>
      <c r="P67" s="4" t="str">
        <f>'pemisahan data'!T65</f>
        <v>dual</v>
      </c>
      <c r="Q67" s="4"/>
      <c r="R67" s="4">
        <f>'pemisahan data'!Y65</f>
        <v>8</v>
      </c>
      <c r="S67" s="4"/>
      <c r="T67" s="4" t="str">
        <f>'pemisahan data'!AB65</f>
        <v>usb type-c 2.0</v>
      </c>
      <c r="U67" s="4">
        <f>'pemisahan data'!AC65</f>
        <v>5000</v>
      </c>
      <c r="V67" s="4">
        <f>'pemisahan data'!AD65</f>
        <v>2799000</v>
      </c>
    </row>
    <row r="68" spans="1:22" x14ac:dyDescent="0.25">
      <c r="A68" s="4">
        <f>Data!A67</f>
        <v>62</v>
      </c>
      <c r="B68" s="4" t="str">
        <f>Data!B67</f>
        <v>REALME</v>
      </c>
      <c r="C68" s="4" t="str">
        <f>Data!C67</f>
        <v>Realme 12 Pro + 5G</v>
      </c>
      <c r="D68" s="4">
        <f>SUM('pemisahan data'!D66*'pemisahan data'!E66*'pemisahan data'!F66)</f>
        <v>105168.8</v>
      </c>
      <c r="E68" s="4">
        <f>'pemisahan data'!G66</f>
        <v>196</v>
      </c>
      <c r="F68" s="4"/>
      <c r="G68" s="4" t="str">
        <f>'pemisahan data'!J66</f>
        <v>amoled</v>
      </c>
      <c r="H68" s="4">
        <f>'pemisahan data'!K66</f>
        <v>108</v>
      </c>
      <c r="I68" s="4">
        <f>SUM('pemisahan data'!L66*'pemisahan data'!M66)</f>
        <v>2604960</v>
      </c>
      <c r="J68" s="4" t="str">
        <f>'pemisahan data'!N66</f>
        <v>android 14</v>
      </c>
      <c r="K68" s="4" t="str">
        <f>'pemisahan data'!O66</f>
        <v>snapdragon 7s gen 2</v>
      </c>
      <c r="L68" s="4" t="str">
        <f>'pemisahan data'!P66</f>
        <v>octa-core</v>
      </c>
      <c r="M68" s="4">
        <f>'pemisahan data'!Q66</f>
        <v>8</v>
      </c>
      <c r="N68" s="4">
        <f>'pemisahan data'!R66</f>
        <v>256</v>
      </c>
      <c r="O68" s="4">
        <f>'pemisahan data'!S66</f>
        <v>50</v>
      </c>
      <c r="P68" s="4" t="str">
        <f>'pemisahan data'!T66</f>
        <v>triple</v>
      </c>
      <c r="Q68" s="4"/>
      <c r="R68" s="4">
        <f>'pemisahan data'!Y66</f>
        <v>32</v>
      </c>
      <c r="S68" s="4"/>
      <c r="T68" s="4" t="str">
        <f>'pemisahan data'!AB66</f>
        <v>usb type-c 2.0</v>
      </c>
      <c r="U68" s="4">
        <f>'pemisahan data'!AC66</f>
        <v>5000</v>
      </c>
      <c r="V68" s="4">
        <f>'pemisahan data'!AD66</f>
        <v>5999000</v>
      </c>
    </row>
    <row r="69" spans="1:22" x14ac:dyDescent="0.25">
      <c r="A69" s="4">
        <f>Data!A68</f>
        <v>63</v>
      </c>
      <c r="B69" s="4" t="str">
        <f>Data!B68</f>
        <v>REALME</v>
      </c>
      <c r="C69" s="4" t="str">
        <f>Data!C68</f>
        <v>Realme 12 Pro + 5G</v>
      </c>
      <c r="D69" s="4">
        <f>SUM('pemisahan data'!D67*'pemisahan data'!E67*'pemisahan data'!F67)</f>
        <v>105168.8</v>
      </c>
      <c r="E69" s="4">
        <f>'pemisahan data'!G67</f>
        <v>196</v>
      </c>
      <c r="F69" s="4"/>
      <c r="G69" s="4" t="str">
        <f>'pemisahan data'!J67</f>
        <v>amoled</v>
      </c>
      <c r="H69" s="4">
        <f>'pemisahan data'!K67</f>
        <v>108</v>
      </c>
      <c r="I69" s="4">
        <f>SUM('pemisahan data'!L67*'pemisahan data'!M67)</f>
        <v>2604960</v>
      </c>
      <c r="J69" s="4" t="str">
        <f>'pemisahan data'!N67</f>
        <v>android 14</v>
      </c>
      <c r="K69" s="4" t="str">
        <f>'pemisahan data'!O67</f>
        <v>snapdragon 7s gen 2</v>
      </c>
      <c r="L69" s="4" t="str">
        <f>'pemisahan data'!P67</f>
        <v>octa-core</v>
      </c>
      <c r="M69" s="4">
        <f>'pemisahan data'!Q67</f>
        <v>12</v>
      </c>
      <c r="N69" s="4">
        <f>'pemisahan data'!R67</f>
        <v>512</v>
      </c>
      <c r="O69" s="4">
        <f>'pemisahan data'!S67</f>
        <v>50</v>
      </c>
      <c r="P69" s="4" t="str">
        <f>'pemisahan data'!T67</f>
        <v>triple</v>
      </c>
      <c r="Q69" s="4"/>
      <c r="R69" s="4">
        <f>'pemisahan data'!Y67</f>
        <v>32</v>
      </c>
      <c r="S69" s="4"/>
      <c r="T69" s="4" t="str">
        <f>'pemisahan data'!AB67</f>
        <v>usb type-c 2.0</v>
      </c>
      <c r="U69" s="4">
        <f>'pemisahan data'!AC67</f>
        <v>5000</v>
      </c>
      <c r="V69" s="4">
        <f>'pemisahan data'!AD67</f>
        <v>6999000</v>
      </c>
    </row>
    <row r="70" spans="1:22" x14ac:dyDescent="0.25">
      <c r="A70" s="4">
        <f>Data!A69</f>
        <v>64</v>
      </c>
      <c r="B70" s="4" t="str">
        <f>Data!B69</f>
        <v>REALME</v>
      </c>
      <c r="C70" s="4" t="str">
        <f>Data!C69</f>
        <v>Realme Note 5G</v>
      </c>
      <c r="D70" s="4">
        <f>SUM('pemisahan data'!D68*'pemisahan data'!E68*'pemisahan data'!F68)</f>
        <v>102593.92</v>
      </c>
      <c r="E70" s="4">
        <f>'pemisahan data'!G68</f>
        <v>186</v>
      </c>
      <c r="F70" s="4"/>
      <c r="G70" s="4" t="str">
        <f>'pemisahan data'!J68</f>
        <v>ips</v>
      </c>
      <c r="H70" s="4">
        <f>'pemisahan data'!K68</f>
        <v>109.7</v>
      </c>
      <c r="I70" s="4">
        <f>SUM('pemisahan data'!L68*'pemisahan data'!M68)</f>
        <v>1152000</v>
      </c>
      <c r="J70" s="4" t="str">
        <f>'pemisahan data'!N68</f>
        <v>android 13</v>
      </c>
      <c r="K70" s="4" t="str">
        <f>'pemisahan data'!O68</f>
        <v>unisoc tiger t612</v>
      </c>
      <c r="L70" s="4" t="str">
        <f>'pemisahan data'!P68</f>
        <v>octa-core</v>
      </c>
      <c r="M70" s="4">
        <f>'pemisahan data'!Q68</f>
        <v>4</v>
      </c>
      <c r="N70" s="4">
        <f>'pemisahan data'!R68</f>
        <v>128</v>
      </c>
      <c r="O70" s="4">
        <f>'pemisahan data'!S68</f>
        <v>13</v>
      </c>
      <c r="P70" s="4" t="str">
        <f>'pemisahan data'!T68</f>
        <v>singgle</v>
      </c>
      <c r="Q70" s="4"/>
      <c r="R70" s="4">
        <f>'pemisahan data'!Y68</f>
        <v>5</v>
      </c>
      <c r="S70" s="4"/>
      <c r="T70" s="4" t="str">
        <f>'pemisahan data'!AB68</f>
        <v>usb type-c 2.0</v>
      </c>
      <c r="U70" s="4">
        <f>'pemisahan data'!AC68</f>
        <v>5000</v>
      </c>
      <c r="V70" s="4">
        <f>'pemisahan data'!AD68</f>
        <v>1549000</v>
      </c>
    </row>
    <row r="71" spans="1:22" x14ac:dyDescent="0.25">
      <c r="A71" s="4">
        <f>Data!A70</f>
        <v>65</v>
      </c>
      <c r="B71" s="4" t="str">
        <f>Data!B70</f>
        <v>REALME</v>
      </c>
      <c r="C71" s="4" t="str">
        <f>Data!C70</f>
        <v>Realme 12+ 5G</v>
      </c>
      <c r="D71" s="4">
        <f>SUM('pemisahan data'!D69*'pemisahan data'!E69*'pemisahan data'!F69)</f>
        <v>97221.35</v>
      </c>
      <c r="E71" s="4">
        <f>'pemisahan data'!G69</f>
        <v>190</v>
      </c>
      <c r="F71" s="4"/>
      <c r="G71" s="4" t="str">
        <f>'pemisahan data'!J69</f>
        <v>amoled</v>
      </c>
      <c r="H71" s="4">
        <f>'pemisahan data'!K69</f>
        <v>107.4</v>
      </c>
      <c r="I71" s="4">
        <f>SUM('pemisahan data'!L69*'pemisahan data'!M69)</f>
        <v>2592000</v>
      </c>
      <c r="J71" s="4" t="str">
        <f>'pemisahan data'!N69</f>
        <v>android 14</v>
      </c>
      <c r="K71" s="4" t="str">
        <f>'pemisahan data'!O69</f>
        <v>mediatek dimensity 7050</v>
      </c>
      <c r="L71" s="4" t="str">
        <f>'pemisahan data'!P69</f>
        <v>octa-core</v>
      </c>
      <c r="M71" s="4">
        <f>'pemisahan data'!Q69</f>
        <v>8</v>
      </c>
      <c r="N71" s="4">
        <f>'pemisahan data'!R69</f>
        <v>256</v>
      </c>
      <c r="O71" s="4">
        <f>'pemisahan data'!S69</f>
        <v>50</v>
      </c>
      <c r="P71" s="4" t="str">
        <f>'pemisahan data'!T69</f>
        <v>triple</v>
      </c>
      <c r="Q71" s="4"/>
      <c r="R71" s="4">
        <f>'pemisahan data'!Y69</f>
        <v>16</v>
      </c>
      <c r="S71" s="4"/>
      <c r="T71" s="4" t="str">
        <f>'pemisahan data'!AB69</f>
        <v>usb type-c 2.0</v>
      </c>
      <c r="U71" s="4">
        <f>'pemisahan data'!AC69</f>
        <v>5000</v>
      </c>
      <c r="V71" s="4">
        <f>'pemisahan data'!AD69</f>
        <v>4199000</v>
      </c>
    </row>
    <row r="72" spans="1:22" x14ac:dyDescent="0.25">
      <c r="A72" s="4">
        <f>Data!A71</f>
        <v>66</v>
      </c>
      <c r="B72" s="4" t="str">
        <f>Data!B71</f>
        <v>REALME</v>
      </c>
      <c r="C72" s="4" t="str">
        <f>Data!C71</f>
        <v>Realme 12+ 5G</v>
      </c>
      <c r="D72" s="4">
        <f>SUM('pemisahan data'!D70*'pemisahan data'!E70*'pemisahan data'!F70)</f>
        <v>97221.35</v>
      </c>
      <c r="E72" s="4">
        <f>'pemisahan data'!G70</f>
        <v>190</v>
      </c>
      <c r="F72" s="4"/>
      <c r="G72" s="4" t="str">
        <f>'pemisahan data'!J70</f>
        <v>amoled</v>
      </c>
      <c r="H72" s="4">
        <f>'pemisahan data'!K70</f>
        <v>107.4</v>
      </c>
      <c r="I72" s="4">
        <f>SUM('pemisahan data'!L70*'pemisahan data'!M70)</f>
        <v>2592000</v>
      </c>
      <c r="J72" s="4" t="str">
        <f>'pemisahan data'!N70</f>
        <v>android 14</v>
      </c>
      <c r="K72" s="4" t="str">
        <f>'pemisahan data'!O70</f>
        <v>mediatek dimensity 7050</v>
      </c>
      <c r="L72" s="4" t="str">
        <f>'pemisahan data'!P70</f>
        <v>octa-core</v>
      </c>
      <c r="M72" s="4">
        <f>'pemisahan data'!Q70</f>
        <v>12</v>
      </c>
      <c r="N72" s="4">
        <f>'pemisahan data'!R70</f>
        <v>512</v>
      </c>
      <c r="O72" s="4">
        <f>'pemisahan data'!S70</f>
        <v>50</v>
      </c>
      <c r="P72" s="4" t="str">
        <f>'pemisahan data'!T70</f>
        <v>triple</v>
      </c>
      <c r="Q72" s="4"/>
      <c r="R72" s="4">
        <f>'pemisahan data'!Y70</f>
        <v>16</v>
      </c>
      <c r="S72" s="4"/>
      <c r="T72" s="4" t="str">
        <f>'pemisahan data'!AB70</f>
        <v>usb type-c 2.0</v>
      </c>
      <c r="U72" s="4">
        <f>'pemisahan data'!AC70</f>
        <v>5000</v>
      </c>
      <c r="V72" s="4">
        <f>'pemisahan data'!AD70</f>
        <v>4999000</v>
      </c>
    </row>
    <row r="73" spans="1:22" x14ac:dyDescent="0.25">
      <c r="A73" s="4">
        <f>Data!A72</f>
        <v>67</v>
      </c>
      <c r="B73" s="4" t="str">
        <f>Data!B72</f>
        <v>OPPO</v>
      </c>
      <c r="C73" s="4" t="str">
        <f>Data!C72</f>
        <v>Find N3 Flip</v>
      </c>
      <c r="D73" s="4">
        <f>SUM('pemisahan data'!D71*'pemisahan data'!E71*'pemisahan data'!F71)</f>
        <v>98382.33600000001</v>
      </c>
      <c r="E73" s="4">
        <f>'pemisahan data'!G71</f>
        <v>198</v>
      </c>
      <c r="F73" s="4"/>
      <c r="G73" s="4" t="str">
        <f>'pemisahan data'!J71</f>
        <v>amoled</v>
      </c>
      <c r="H73" s="4">
        <f>'pemisahan data'!K71</f>
        <v>108</v>
      </c>
      <c r="I73" s="4">
        <f>SUM('pemisahan data'!L71*'pemisahan data'!M71)</f>
        <v>2721600</v>
      </c>
      <c r="J73" s="4" t="str">
        <f>'pemisahan data'!N71</f>
        <v>android 13</v>
      </c>
      <c r="K73" s="4" t="str">
        <f>'pemisahan data'!O71</f>
        <v>mediatek dimensity 9200</v>
      </c>
      <c r="L73" s="4" t="str">
        <f>'pemisahan data'!P71</f>
        <v>octa-core</v>
      </c>
      <c r="M73" s="4">
        <f>'pemisahan data'!Q71</f>
        <v>12</v>
      </c>
      <c r="N73" s="4">
        <f>'pemisahan data'!R71</f>
        <v>256</v>
      </c>
      <c r="O73" s="4">
        <f>'pemisahan data'!S71</f>
        <v>50</v>
      </c>
      <c r="P73" s="4" t="str">
        <f>'pemisahan data'!T71</f>
        <v>triple</v>
      </c>
      <c r="Q73" s="4"/>
      <c r="R73" s="4">
        <f>'pemisahan data'!Y71</f>
        <v>32</v>
      </c>
      <c r="S73" s="4"/>
      <c r="T73" s="4" t="str">
        <f>'pemisahan data'!AB71</f>
        <v>usb type-c 2.0</v>
      </c>
      <c r="U73" s="4">
        <f>'pemisahan data'!AC71</f>
        <v>4300</v>
      </c>
      <c r="V73" s="4">
        <f>'pemisahan data'!AD71</f>
        <v>14499000</v>
      </c>
    </row>
    <row r="74" spans="1:22" x14ac:dyDescent="0.25">
      <c r="A74" s="4">
        <f>Data!A73</f>
        <v>68</v>
      </c>
      <c r="B74" s="4" t="str">
        <f>Data!B73</f>
        <v>OPPO</v>
      </c>
      <c r="C74" s="4" t="str">
        <f>Data!C73</f>
        <v>Find N3</v>
      </c>
      <c r="D74" s="4">
        <f>SUM('pemisahan data'!D72*'pemisahan data'!E72*'pemisahan data'!F72)</f>
        <v>127318.932</v>
      </c>
      <c r="E74" s="4">
        <f>'pemisahan data'!G72</f>
        <v>245</v>
      </c>
      <c r="F74" s="4"/>
      <c r="G74" s="4" t="str">
        <f>'pemisahan data'!J72</f>
        <v>ltpo3 oled</v>
      </c>
      <c r="H74" s="4">
        <f>'pemisahan data'!K72</f>
        <v>196.7</v>
      </c>
      <c r="I74" s="4">
        <f>SUM('pemisahan data'!L72*'pemisahan data'!M72)</f>
        <v>5533920</v>
      </c>
      <c r="J74" s="4" t="str">
        <f>'pemisahan data'!N72</f>
        <v>android 13</v>
      </c>
      <c r="K74" s="4" t="str">
        <f>'pemisahan data'!O72</f>
        <v>snapdragon 8 gen 2</v>
      </c>
      <c r="L74" s="4" t="str">
        <f>'pemisahan data'!P72</f>
        <v>octa-core</v>
      </c>
      <c r="M74" s="4">
        <f>'pemisahan data'!Q72</f>
        <v>16</v>
      </c>
      <c r="N74" s="4">
        <f>'pemisahan data'!R72</f>
        <v>512</v>
      </c>
      <c r="O74" s="4">
        <f>'pemisahan data'!S72</f>
        <v>48</v>
      </c>
      <c r="P74" s="4" t="str">
        <f>'pemisahan data'!T72</f>
        <v>triple</v>
      </c>
      <c r="Q74" s="4"/>
      <c r="R74" s="4">
        <f>'pemisahan data'!Y72</f>
        <v>20</v>
      </c>
      <c r="S74" s="4"/>
      <c r="T74" s="4" t="str">
        <f>'pemisahan data'!AB72</f>
        <v>usb type-c 2.0</v>
      </c>
      <c r="U74" s="4">
        <f>'pemisahan data'!AC72</f>
        <v>4805</v>
      </c>
      <c r="V74" s="4">
        <f>'pemisahan data'!AD72</f>
        <v>26999000</v>
      </c>
    </row>
    <row r="75" spans="1:22" x14ac:dyDescent="0.25">
      <c r="A75" s="4">
        <f>Data!A74</f>
        <v>69</v>
      </c>
      <c r="B75" s="4" t="str">
        <f>Data!B74</f>
        <v>OPPO</v>
      </c>
      <c r="C75" s="4" t="str">
        <f>Data!C74</f>
        <v>Reno 11 Pro</v>
      </c>
      <c r="D75" s="4">
        <f>SUM('pemisahan data'!D73*'pemisahan data'!E73*'pemisahan data'!F73)</f>
        <v>91457.183999999994</v>
      </c>
      <c r="E75" s="4">
        <f>'pemisahan data'!G73</f>
        <v>181</v>
      </c>
      <c r="F75" s="4"/>
      <c r="G75" s="4" t="str">
        <f>'pemisahan data'!J73</f>
        <v>amoled</v>
      </c>
      <c r="H75" s="4">
        <f>'pemisahan data'!K73</f>
        <v>108</v>
      </c>
      <c r="I75" s="4">
        <f>SUM('pemisahan data'!L73*'pemisahan data'!M73)</f>
        <v>2604960</v>
      </c>
      <c r="J75" s="4" t="str">
        <f>'pemisahan data'!N73</f>
        <v>android 14</v>
      </c>
      <c r="K75" s="4" t="str">
        <f>'pemisahan data'!O73</f>
        <v>mediatek dimensity 8200</v>
      </c>
      <c r="L75" s="4" t="str">
        <f>'pemisahan data'!P73</f>
        <v>octa-core</v>
      </c>
      <c r="M75" s="4">
        <f>'pemisahan data'!Q73</f>
        <v>12</v>
      </c>
      <c r="N75" s="4">
        <f>'pemisahan data'!R73</f>
        <v>512</v>
      </c>
      <c r="O75" s="4">
        <f>'pemisahan data'!S73</f>
        <v>50</v>
      </c>
      <c r="P75" s="4" t="str">
        <f>'pemisahan data'!T73</f>
        <v>triple</v>
      </c>
      <c r="Q75" s="4"/>
      <c r="R75" s="4">
        <f>'pemisahan data'!Y73</f>
        <v>32</v>
      </c>
      <c r="S75" s="4"/>
      <c r="T75" s="4" t="str">
        <f>'pemisahan data'!AB73</f>
        <v>usb type-c 2.0</v>
      </c>
      <c r="U75" s="4">
        <f>'pemisahan data'!AC73</f>
        <v>4600</v>
      </c>
      <c r="V75" s="4">
        <f>'pemisahan data'!AD73</f>
        <v>8999000</v>
      </c>
    </row>
    <row r="76" spans="1:22" x14ac:dyDescent="0.25">
      <c r="A76" s="4">
        <f>Data!A75</f>
        <v>70</v>
      </c>
      <c r="B76" s="4" t="str">
        <f>Data!B75</f>
        <v>OPPO</v>
      </c>
      <c r="C76" s="4" t="str">
        <f>Data!C75</f>
        <v>Reno 11</v>
      </c>
      <c r="D76" s="4">
        <f>SUM('pemisahan data'!D74*'pemisahan data'!E74*'pemisahan data'!F74)</f>
        <v>95323.928</v>
      </c>
      <c r="E76" s="4">
        <f>'pemisahan data'!G74</f>
        <v>182</v>
      </c>
      <c r="F76" s="4"/>
      <c r="G76" s="4" t="str">
        <f>'pemisahan data'!J74</f>
        <v>amoled</v>
      </c>
      <c r="H76" s="4">
        <f>'pemisahan data'!K74</f>
        <v>108</v>
      </c>
      <c r="I76" s="4">
        <f>SUM('pemisahan data'!L74*'pemisahan data'!M74)</f>
        <v>2604960</v>
      </c>
      <c r="J76" s="4" t="str">
        <f>'pemisahan data'!N74</f>
        <v>android 14</v>
      </c>
      <c r="K76" s="4" t="str">
        <f>'pemisahan data'!O74</f>
        <v>mediatek dimensity 7050</v>
      </c>
      <c r="L76" s="4" t="str">
        <f>'pemisahan data'!P74</f>
        <v>octa-core</v>
      </c>
      <c r="M76" s="4">
        <f>'pemisahan data'!Q74</f>
        <v>8</v>
      </c>
      <c r="N76" s="4">
        <f>'pemisahan data'!R74</f>
        <v>256</v>
      </c>
      <c r="O76" s="4">
        <f>'pemisahan data'!S74</f>
        <v>50</v>
      </c>
      <c r="P76" s="4" t="str">
        <f>'pemisahan data'!T74</f>
        <v>triple</v>
      </c>
      <c r="Q76" s="4"/>
      <c r="R76" s="4">
        <f>'pemisahan data'!Y74</f>
        <v>32</v>
      </c>
      <c r="S76" s="4"/>
      <c r="T76" s="4" t="str">
        <f>'pemisahan data'!AB74</f>
        <v>usb type-c 2.0</v>
      </c>
      <c r="U76" s="4">
        <f>'pemisahan data'!AC74</f>
        <v>5000</v>
      </c>
      <c r="V76" s="4">
        <f>'pemisahan data'!AD74</f>
        <v>5599000</v>
      </c>
    </row>
    <row r="77" spans="1:22" x14ac:dyDescent="0.25">
      <c r="A77" s="4">
        <f>Data!A76</f>
        <v>71</v>
      </c>
      <c r="B77" s="4" t="str">
        <f>Data!B76</f>
        <v>OPPO</v>
      </c>
      <c r="C77" s="4" t="str">
        <f>Data!C76</f>
        <v>Reno 11 F</v>
      </c>
      <c r="D77" s="4">
        <f>SUM('pemisahan data'!D75*'pemisahan data'!E75*'pemisahan data'!F75)</f>
        <v>90256.274999999994</v>
      </c>
      <c r="E77" s="4">
        <f>'pemisahan data'!G75</f>
        <v>177</v>
      </c>
      <c r="F77" s="4"/>
      <c r="G77" s="4" t="str">
        <f>'pemisahan data'!J75</f>
        <v>amoled</v>
      </c>
      <c r="H77" s="4">
        <f>'pemisahan data'!K75</f>
        <v>108</v>
      </c>
      <c r="I77" s="4">
        <f>SUM('pemisahan data'!L75*'pemisahan data'!M75)</f>
        <v>2604960</v>
      </c>
      <c r="J77" s="4" t="str">
        <f>'pemisahan data'!N75</f>
        <v>android 14</v>
      </c>
      <c r="K77" s="4" t="str">
        <f>'pemisahan data'!O75</f>
        <v>mediatek dimensity 7050</v>
      </c>
      <c r="L77" s="4" t="str">
        <f>'pemisahan data'!P75</f>
        <v>octa-core</v>
      </c>
      <c r="M77" s="4">
        <f>'pemisahan data'!Q75</f>
        <v>8</v>
      </c>
      <c r="N77" s="4">
        <f>'pemisahan data'!R75</f>
        <v>256</v>
      </c>
      <c r="O77" s="4">
        <f>'pemisahan data'!S75</f>
        <v>64</v>
      </c>
      <c r="P77" s="4" t="str">
        <f>'pemisahan data'!T75</f>
        <v>triple</v>
      </c>
      <c r="Q77" s="4"/>
      <c r="R77" s="4">
        <f>'pemisahan data'!Y75</f>
        <v>32</v>
      </c>
      <c r="S77" s="4"/>
      <c r="T77" s="4" t="str">
        <f>'pemisahan data'!AB75</f>
        <v>usb type-c 2.0</v>
      </c>
      <c r="U77" s="4">
        <f>'pemisahan data'!AC75</f>
        <v>5000</v>
      </c>
      <c r="V77" s="4">
        <f>'pemisahan data'!AD75</f>
        <v>4399000</v>
      </c>
    </row>
    <row r="78" spans="1:22" x14ac:dyDescent="0.25">
      <c r="A78" s="4">
        <f>Data!A77</f>
        <v>72</v>
      </c>
      <c r="B78" s="4" t="str">
        <f>Data!B77</f>
        <v>OPPO</v>
      </c>
      <c r="C78" s="4" t="str">
        <f>Data!C77</f>
        <v>Reno 10</v>
      </c>
      <c r="D78" s="4">
        <f>SUM('pemisahan data'!D76*'pemisahan data'!E76*'pemisahan data'!F76)</f>
        <v>96400.640000000014</v>
      </c>
      <c r="E78" s="4">
        <f>'pemisahan data'!G76</f>
        <v>185</v>
      </c>
      <c r="F78" s="4"/>
      <c r="G78" s="4" t="str">
        <f>'pemisahan data'!J76</f>
        <v>amoled</v>
      </c>
      <c r="H78" s="4">
        <f>'pemisahan data'!K76</f>
        <v>108</v>
      </c>
      <c r="I78" s="4">
        <f>SUM('pemisahan data'!L76*'pemisahan data'!M76)</f>
        <v>2604960</v>
      </c>
      <c r="J78" s="4" t="str">
        <f>'pemisahan data'!N76</f>
        <v>android 13</v>
      </c>
      <c r="K78" s="4" t="str">
        <f>'pemisahan data'!O76</f>
        <v>mediatek dimensity 7050</v>
      </c>
      <c r="L78" s="4" t="str">
        <f>'pemisahan data'!P76</f>
        <v>octa-core</v>
      </c>
      <c r="M78" s="4">
        <f>'pemisahan data'!Q76</f>
        <v>8</v>
      </c>
      <c r="N78" s="4">
        <f>'pemisahan data'!R76</f>
        <v>256</v>
      </c>
      <c r="O78" s="4">
        <f>'pemisahan data'!S76</f>
        <v>64</v>
      </c>
      <c r="P78" s="4" t="str">
        <f>'pemisahan data'!T76</f>
        <v>triple</v>
      </c>
      <c r="Q78" s="4"/>
      <c r="R78" s="4">
        <f>'pemisahan data'!Y76</f>
        <v>32</v>
      </c>
      <c r="S78" s="4"/>
      <c r="T78" s="4" t="str">
        <f>'pemisahan data'!AB76</f>
        <v>usb type-c 2.0</v>
      </c>
      <c r="U78" s="4">
        <f>'pemisahan data'!AC76</f>
        <v>5000</v>
      </c>
      <c r="V78" s="4">
        <f>'pemisahan data'!AD76</f>
        <v>5399000</v>
      </c>
    </row>
    <row r="79" spans="1:22" x14ac:dyDescent="0.25">
      <c r="A79" s="4">
        <f>Data!A78</f>
        <v>73</v>
      </c>
      <c r="B79" s="4" t="str">
        <f>Data!B78</f>
        <v>OPPO</v>
      </c>
      <c r="C79" s="4" t="str">
        <f>Data!C78</f>
        <v>OPPO A98</v>
      </c>
      <c r="D79" s="4">
        <f>SUM('pemisahan data'!D77*'pemisahan data'!E77*'pemisahan data'!F77)</f>
        <v>103337.71199999997</v>
      </c>
      <c r="E79" s="4">
        <f>'pemisahan data'!G77</f>
        <v>192</v>
      </c>
      <c r="F79" s="4"/>
      <c r="G79" s="4" t="str">
        <f>'pemisahan data'!J77</f>
        <v>ips</v>
      </c>
      <c r="H79" s="4">
        <f>'pemisahan data'!K77</f>
        <v>109</v>
      </c>
      <c r="I79" s="4">
        <f>SUM('pemisahan data'!L77*'pemisahan data'!M77)</f>
        <v>2592000</v>
      </c>
      <c r="J79" s="4" t="str">
        <f>'pemisahan data'!N77</f>
        <v>android 13</v>
      </c>
      <c r="K79" s="4" t="str">
        <f>'pemisahan data'!O77</f>
        <v>snapdragon 695 5g</v>
      </c>
      <c r="L79" s="4" t="str">
        <f>'pemisahan data'!P77</f>
        <v>octa-core</v>
      </c>
      <c r="M79" s="4">
        <f>'pemisahan data'!Q77</f>
        <v>8</v>
      </c>
      <c r="N79" s="4">
        <f>'pemisahan data'!R77</f>
        <v>256</v>
      </c>
      <c r="O79" s="4">
        <f>'pemisahan data'!S77</f>
        <v>64</v>
      </c>
      <c r="P79" s="4" t="str">
        <f>'pemisahan data'!T77</f>
        <v>dual</v>
      </c>
      <c r="Q79" s="4"/>
      <c r="R79" s="4">
        <f>'pemisahan data'!Y77</f>
        <v>32</v>
      </c>
      <c r="S79" s="4"/>
      <c r="T79" s="4" t="str">
        <f>'pemisahan data'!AB77</f>
        <v>usb type-c 2.0</v>
      </c>
      <c r="U79" s="4">
        <f>'pemisahan data'!AC77</f>
        <v>5000</v>
      </c>
      <c r="V79" s="4">
        <f>'pemisahan data'!AD77</f>
        <v>3689000</v>
      </c>
    </row>
    <row r="80" spans="1:22" x14ac:dyDescent="0.25">
      <c r="A80" s="4">
        <f>Data!A79</f>
        <v>74</v>
      </c>
      <c r="B80" s="4" t="str">
        <f>Data!B79</f>
        <v>OPPO</v>
      </c>
      <c r="C80" s="4" t="str">
        <f>Data!C79</f>
        <v>OPPO A79</v>
      </c>
      <c r="D80" s="4">
        <f>SUM('pemisahan data'!D78*'pemisahan data'!E78*'pemisahan data'!F78)</f>
        <v>100684.8</v>
      </c>
      <c r="E80" s="4">
        <f>'pemisahan data'!G78</f>
        <v>192</v>
      </c>
      <c r="F80" s="4"/>
      <c r="G80" s="4" t="str">
        <f>'pemisahan data'!J78</f>
        <v>ips</v>
      </c>
      <c r="H80" s="4">
        <f>'pemisahan data'!K78</f>
        <v>109</v>
      </c>
      <c r="I80" s="4">
        <f>SUM('pemisahan data'!L78*'pemisahan data'!M78)</f>
        <v>2592000</v>
      </c>
      <c r="J80" s="4" t="str">
        <f>'pemisahan data'!N78</f>
        <v>android 13</v>
      </c>
      <c r="K80" s="4" t="str">
        <f>'pemisahan data'!O78</f>
        <v>mediatek dimensity 6020</v>
      </c>
      <c r="L80" s="4" t="str">
        <f>'pemisahan data'!P78</f>
        <v>octa-core</v>
      </c>
      <c r="M80" s="4">
        <f>'pemisahan data'!Q78</f>
        <v>8</v>
      </c>
      <c r="N80" s="4">
        <f>'pemisahan data'!R78</f>
        <v>256</v>
      </c>
      <c r="O80" s="4">
        <f>'pemisahan data'!S78</f>
        <v>50</v>
      </c>
      <c r="P80" s="4" t="str">
        <f>'pemisahan data'!T78</f>
        <v>dual</v>
      </c>
      <c r="Q80" s="4"/>
      <c r="R80" s="4">
        <f>'pemisahan data'!Y78</f>
        <v>8</v>
      </c>
      <c r="S80" s="4"/>
      <c r="T80" s="4" t="str">
        <f>'pemisahan data'!AB78</f>
        <v>usb type-c 2.0</v>
      </c>
      <c r="U80" s="4">
        <f>'pemisahan data'!AC78</f>
        <v>5000</v>
      </c>
      <c r="V80" s="4">
        <f>'pemisahan data'!AD78</f>
        <v>3599000</v>
      </c>
    </row>
    <row r="81" spans="1:22" x14ac:dyDescent="0.25">
      <c r="A81" s="4">
        <f>Data!A80</f>
        <v>75</v>
      </c>
      <c r="B81" s="4" t="str">
        <f>Data!B80</f>
        <v>VIVO</v>
      </c>
      <c r="C81" s="4" t="str">
        <f>Data!C80</f>
        <v>Vivo X100 Pro</v>
      </c>
      <c r="D81" s="4">
        <f>SUM('pemisahan data'!D79*'pemisahan data'!E79*'pemisahan data'!F79)</f>
        <v>109974.897</v>
      </c>
      <c r="E81" s="4">
        <f>'pemisahan data'!G79</f>
        <v>225</v>
      </c>
      <c r="F81" s="4"/>
      <c r="G81" s="4" t="str">
        <f>'pemisahan data'!J79</f>
        <v>ltpo amoled</v>
      </c>
      <c r="H81" s="4">
        <f>'pemisahan data'!K79</f>
        <v>111.5</v>
      </c>
      <c r="I81" s="4">
        <f>SUM('pemisahan data'!L79*'pemisahan data'!M79)</f>
        <v>3528000</v>
      </c>
      <c r="J81" s="4" t="str">
        <f>'pemisahan data'!N79</f>
        <v>android 14</v>
      </c>
      <c r="K81" s="4" t="str">
        <f>'pemisahan data'!O79</f>
        <v>mediatek dimensity 9300</v>
      </c>
      <c r="L81" s="4" t="str">
        <f>'pemisahan data'!P79</f>
        <v>octa-core</v>
      </c>
      <c r="M81" s="4">
        <f>'pemisahan data'!Q79</f>
        <v>16</v>
      </c>
      <c r="N81" s="4">
        <f>'pemisahan data'!R79</f>
        <v>512</v>
      </c>
      <c r="O81" s="4">
        <f>'pemisahan data'!S79</f>
        <v>62</v>
      </c>
      <c r="P81" s="4" t="str">
        <f>'pemisahan data'!T79</f>
        <v>triple</v>
      </c>
      <c r="Q81" s="4"/>
      <c r="R81" s="4">
        <f>'pemisahan data'!Y79</f>
        <v>32</v>
      </c>
      <c r="S81" s="4"/>
      <c r="T81" s="4" t="str">
        <f>'pemisahan data'!AB79</f>
        <v>usb type-c 3.2</v>
      </c>
      <c r="U81" s="4">
        <f>'pemisahan data'!AC79</f>
        <v>5400</v>
      </c>
      <c r="V81" s="4">
        <f>'pemisahan data'!AD79</f>
        <v>16999000</v>
      </c>
    </row>
    <row r="82" spans="1:22" x14ac:dyDescent="0.25">
      <c r="A82" s="4">
        <f>Data!A81</f>
        <v>76</v>
      </c>
      <c r="B82" s="4" t="str">
        <f>Data!B81</f>
        <v>VIVO</v>
      </c>
      <c r="C82" s="4" t="str">
        <f>Data!C81</f>
        <v>Vivo Y28</v>
      </c>
      <c r="D82" s="4">
        <f>SUM('pemisahan data'!D80*'pemisahan data'!E80*'pemisahan data'!F80)</f>
        <v>99978.137999999992</v>
      </c>
      <c r="E82" s="4">
        <f>'pemisahan data'!G80</f>
        <v>186</v>
      </c>
      <c r="F82" s="4"/>
      <c r="G82" s="4" t="str">
        <f>'pemisahan data'!J80</f>
        <v>ips</v>
      </c>
      <c r="H82" s="4">
        <f>'pemisahan data'!K80</f>
        <v>103.4</v>
      </c>
      <c r="I82" s="4">
        <f>SUM('pemisahan data'!L80*'pemisahan data'!M80)</f>
        <v>1160640</v>
      </c>
      <c r="J82" s="4" t="str">
        <f>'pemisahan data'!N80</f>
        <v>android 13</v>
      </c>
      <c r="K82" s="4" t="str">
        <f>'pemisahan data'!O80</f>
        <v>mediatek dimensity 6020</v>
      </c>
      <c r="L82" s="4" t="str">
        <f>'pemisahan data'!P80</f>
        <v>octa-core</v>
      </c>
      <c r="M82" s="4">
        <f>'pemisahan data'!Q80</f>
        <v>8</v>
      </c>
      <c r="N82" s="4">
        <f>'pemisahan data'!R80</f>
        <v>128</v>
      </c>
      <c r="O82" s="4">
        <f>'pemisahan data'!S80</f>
        <v>50</v>
      </c>
      <c r="P82" s="4" t="str">
        <f>'pemisahan data'!T80</f>
        <v>dual</v>
      </c>
      <c r="Q82" s="4"/>
      <c r="R82" s="4">
        <f>'pemisahan data'!Y80</f>
        <v>8</v>
      </c>
      <c r="S82" s="4"/>
      <c r="T82" s="4" t="str">
        <f>'pemisahan data'!AB80</f>
        <v>usb type-c 2.0</v>
      </c>
      <c r="U82" s="4">
        <f>'pemisahan data'!AC80</f>
        <v>5000</v>
      </c>
      <c r="V82" s="4">
        <f>'pemisahan data'!AD80</f>
        <v>2599000</v>
      </c>
    </row>
    <row r="83" spans="1:22" x14ac:dyDescent="0.25">
      <c r="A83" s="4">
        <f>Data!A82</f>
        <v>77</v>
      </c>
      <c r="B83" s="4" t="str">
        <f>Data!B82</f>
        <v>VIVO</v>
      </c>
      <c r="C83" s="4" t="str">
        <f>Data!C82</f>
        <v>Vivo Y28</v>
      </c>
      <c r="D83" s="4">
        <f>SUM('pemisahan data'!D81*'pemisahan data'!E81*'pemisahan data'!F81)</f>
        <v>99978.137999999992</v>
      </c>
      <c r="E83" s="4">
        <f>'pemisahan data'!G81</f>
        <v>186</v>
      </c>
      <c r="F83" s="4"/>
      <c r="G83" s="4" t="str">
        <f>'pemisahan data'!J81</f>
        <v>ips</v>
      </c>
      <c r="H83" s="4">
        <f>'pemisahan data'!K81</f>
        <v>103.4</v>
      </c>
      <c r="I83" s="4">
        <f>SUM('pemisahan data'!L81*'pemisahan data'!M81)</f>
        <v>1160640</v>
      </c>
      <c r="J83" s="4" t="str">
        <f>'pemisahan data'!N81</f>
        <v>android 13</v>
      </c>
      <c r="K83" s="4" t="str">
        <f>'pemisahan data'!O81</f>
        <v>mediatek dimensity 6020</v>
      </c>
      <c r="L83" s="4" t="str">
        <f>'pemisahan data'!P81</f>
        <v>octa-core</v>
      </c>
      <c r="M83" s="4">
        <f>'pemisahan data'!Q81</f>
        <v>8</v>
      </c>
      <c r="N83" s="4">
        <f>'pemisahan data'!R81</f>
        <v>256</v>
      </c>
      <c r="O83" s="4">
        <f>'pemisahan data'!S81</f>
        <v>50</v>
      </c>
      <c r="P83" s="4" t="str">
        <f>'pemisahan data'!T81</f>
        <v>dual</v>
      </c>
      <c r="Q83" s="4"/>
      <c r="R83" s="4">
        <f>'pemisahan data'!Y81</f>
        <v>8</v>
      </c>
      <c r="S83" s="4"/>
      <c r="T83" s="4" t="str">
        <f>'pemisahan data'!AB81</f>
        <v>usb type-c 2.0</v>
      </c>
      <c r="U83" s="4">
        <f>'pemisahan data'!AC81</f>
        <v>5000</v>
      </c>
      <c r="V83" s="4">
        <f>'pemisahan data'!AD81</f>
        <v>2999000</v>
      </c>
    </row>
    <row r="84" spans="1:22" x14ac:dyDescent="0.25">
      <c r="A84" s="4">
        <f>Data!A83</f>
        <v>78</v>
      </c>
      <c r="B84" s="4" t="str">
        <f>Data!B83</f>
        <v>VIVO</v>
      </c>
      <c r="C84" s="4" t="str">
        <f>Data!C83</f>
        <v>Vivo Y27s</v>
      </c>
      <c r="D84" s="4">
        <f>SUM('pemisahan data'!D82*'pemisahan data'!E82*'pemisahan data'!F82)</f>
        <v>102536.24399999999</v>
      </c>
      <c r="E84" s="4">
        <f>'pemisahan data'!G82</f>
        <v>192</v>
      </c>
      <c r="F84" s="4"/>
      <c r="G84" s="4" t="str">
        <f>'pemisahan data'!J82</f>
        <v>ips</v>
      </c>
      <c r="H84" s="4">
        <f>'pemisahan data'!K82</f>
        <v>106.8</v>
      </c>
      <c r="I84" s="4">
        <f>SUM('pemisahan data'!L82*'pemisahan data'!M82)</f>
        <v>2579040</v>
      </c>
      <c r="J84" s="4" t="str">
        <f>'pemisahan data'!N82</f>
        <v>android 13</v>
      </c>
      <c r="K84" s="4" t="str">
        <f>'pemisahan data'!O82</f>
        <v>snapdragon 680 4g</v>
      </c>
      <c r="L84" s="4" t="str">
        <f>'pemisahan data'!P82</f>
        <v>octa-core</v>
      </c>
      <c r="M84" s="4">
        <f>'pemisahan data'!Q82</f>
        <v>8</v>
      </c>
      <c r="N84" s="4">
        <f>'pemisahan data'!R82</f>
        <v>256</v>
      </c>
      <c r="O84" s="4">
        <f>'pemisahan data'!S82</f>
        <v>50</v>
      </c>
      <c r="P84" s="4" t="str">
        <f>'pemisahan data'!T82</f>
        <v>dual</v>
      </c>
      <c r="Q84" s="4"/>
      <c r="R84" s="4">
        <f>'pemisahan data'!Y82</f>
        <v>8</v>
      </c>
      <c r="S84" s="4"/>
      <c r="T84" s="4" t="str">
        <f>'pemisahan data'!AB82</f>
        <v>usb type-c 2.0</v>
      </c>
      <c r="U84" s="4">
        <f>'pemisahan data'!AC82</f>
        <v>5000</v>
      </c>
      <c r="V84" s="4">
        <f>'pemisahan data'!AD82</f>
        <v>2699000</v>
      </c>
    </row>
    <row r="85" spans="1:22" x14ac:dyDescent="0.25">
      <c r="A85" s="4">
        <f>Data!A84</f>
        <v>79</v>
      </c>
      <c r="B85" s="4" t="str">
        <f>Data!B84</f>
        <v>VIVO</v>
      </c>
      <c r="C85" s="4" t="str">
        <f>Data!C84</f>
        <v>Vivo Y100 5G</v>
      </c>
      <c r="D85" s="4">
        <f>SUM('pemisahan data'!D83*'pemisahan data'!E83*'pemisahan data'!F83)</f>
        <v>96490.367999999988</v>
      </c>
      <c r="E85" s="4">
        <f>'pemisahan data'!G83</f>
        <v>191</v>
      </c>
      <c r="F85" s="4"/>
      <c r="G85" s="4" t="str">
        <f>'pemisahan data'!J83</f>
        <v>amoled</v>
      </c>
      <c r="H85" s="4">
        <f>'pemisahan data'!K83</f>
        <v>107.4</v>
      </c>
      <c r="I85" s="4">
        <f>SUM('pemisahan data'!L83*'pemisahan data'!M83)</f>
        <v>2592000</v>
      </c>
      <c r="J85" s="4" t="str">
        <f>'pemisahan data'!N83</f>
        <v>android 14</v>
      </c>
      <c r="K85" s="4" t="str">
        <f>'pemisahan data'!O83</f>
        <v>snapdragon 4 gen 2</v>
      </c>
      <c r="L85" s="4" t="str">
        <f>'pemisahan data'!P83</f>
        <v>octa-core</v>
      </c>
      <c r="M85" s="4">
        <f>'pemisahan data'!Q83</f>
        <v>8</v>
      </c>
      <c r="N85" s="4">
        <f>'pemisahan data'!R83</f>
        <v>128</v>
      </c>
      <c r="O85" s="4">
        <f>'pemisahan data'!S83</f>
        <v>50</v>
      </c>
      <c r="P85" s="4" t="str">
        <f>'pemisahan data'!T83</f>
        <v>dual</v>
      </c>
      <c r="Q85" s="4"/>
      <c r="R85" s="4">
        <f>'pemisahan data'!Y83</f>
        <v>8</v>
      </c>
      <c r="S85" s="4"/>
      <c r="T85" s="4" t="str">
        <f>'pemisahan data'!AB83</f>
        <v>usb type-c 2.0</v>
      </c>
      <c r="U85" s="4">
        <f>'pemisahan data'!AC83</f>
        <v>5000</v>
      </c>
      <c r="V85" s="4">
        <f>'pemisahan data'!AD83</f>
        <v>3599999</v>
      </c>
    </row>
    <row r="86" spans="1:22" x14ac:dyDescent="0.25">
      <c r="A86" s="4">
        <f>Data!A85</f>
        <v>80</v>
      </c>
      <c r="B86" s="4" t="str">
        <f>Data!B85</f>
        <v>VIVO</v>
      </c>
      <c r="C86" s="4" t="str">
        <f>Data!C85</f>
        <v>Vivo Y100 5G</v>
      </c>
      <c r="D86" s="4">
        <f>SUM('pemisahan data'!D84*'pemisahan data'!E84*'pemisahan data'!F84)</f>
        <v>96490.367999999988</v>
      </c>
      <c r="E86" s="4">
        <f>'pemisahan data'!G84</f>
        <v>191</v>
      </c>
      <c r="F86" s="4"/>
      <c r="G86" s="4" t="str">
        <f>'pemisahan data'!J84</f>
        <v>amoled</v>
      </c>
      <c r="H86" s="4">
        <f>'pemisahan data'!K84</f>
        <v>107.4</v>
      </c>
      <c r="I86" s="4">
        <f>SUM('pemisahan data'!L84*'pemisahan data'!M84)</f>
        <v>2592000</v>
      </c>
      <c r="J86" s="4" t="str">
        <f>'pemisahan data'!N84</f>
        <v>android 14</v>
      </c>
      <c r="K86" s="4" t="str">
        <f>'pemisahan data'!O84</f>
        <v>snapdragon 4 gen 2</v>
      </c>
      <c r="L86" s="4" t="str">
        <f>'pemisahan data'!P84</f>
        <v>octa-core</v>
      </c>
      <c r="M86" s="4">
        <f>'pemisahan data'!Q84</f>
        <v>8</v>
      </c>
      <c r="N86" s="4">
        <f>'pemisahan data'!R84</f>
        <v>256</v>
      </c>
      <c r="O86" s="4">
        <f>'pemisahan data'!S84</f>
        <v>50</v>
      </c>
      <c r="P86" s="4" t="str">
        <f>'pemisahan data'!T84</f>
        <v>dual</v>
      </c>
      <c r="Q86" s="4"/>
      <c r="R86" s="4">
        <f>'pemisahan data'!Y84</f>
        <v>8</v>
      </c>
      <c r="S86" s="4"/>
      <c r="T86" s="4" t="str">
        <f>'pemisahan data'!AB84</f>
        <v>usb type-c 2.0</v>
      </c>
      <c r="U86" s="4">
        <f>'pemisahan data'!AC84</f>
        <v>5000</v>
      </c>
      <c r="V86" s="4">
        <f>'pemisahan data'!AD84</f>
        <v>3899999</v>
      </c>
    </row>
    <row r="87" spans="1:22" x14ac:dyDescent="0.25">
      <c r="A87" s="4">
        <f>Data!A86</f>
        <v>81</v>
      </c>
      <c r="B87" s="4" t="str">
        <f>Data!B86</f>
        <v>VIVO</v>
      </c>
      <c r="C87" s="4" t="str">
        <f>Data!C86</f>
        <v>Vivo Y100</v>
      </c>
      <c r="D87" s="4">
        <f>SUM('pemisahan data'!D85*'pemisahan data'!E85*'pemisahan data'!F85)</f>
        <v>96490.367999999988</v>
      </c>
      <c r="E87" s="4">
        <f>'pemisahan data'!G85</f>
        <v>196</v>
      </c>
      <c r="F87" s="4"/>
      <c r="G87" s="4" t="str">
        <f>'pemisahan data'!J85</f>
        <v>amoled</v>
      </c>
      <c r="H87" s="4">
        <f>'pemisahan data'!K85</f>
        <v>107.4</v>
      </c>
      <c r="I87" s="4">
        <f>SUM('pemisahan data'!L85*'pemisahan data'!M85)</f>
        <v>2592000</v>
      </c>
      <c r="J87" s="4" t="str">
        <f>'pemisahan data'!N85</f>
        <v>android 14</v>
      </c>
      <c r="K87" s="4" t="str">
        <f>'pemisahan data'!O85</f>
        <v>snapdragon 685</v>
      </c>
      <c r="L87" s="4" t="str">
        <f>'pemisahan data'!P85</f>
        <v>octa-core</v>
      </c>
      <c r="M87" s="4">
        <f>'pemisahan data'!Q85</f>
        <v>8</v>
      </c>
      <c r="N87" s="4">
        <f>'pemisahan data'!R85</f>
        <v>128</v>
      </c>
      <c r="O87" s="4">
        <f>'pemisahan data'!S85</f>
        <v>50</v>
      </c>
      <c r="P87" s="4" t="str">
        <f>'pemisahan data'!T85</f>
        <v>dual</v>
      </c>
      <c r="Q87" s="4"/>
      <c r="R87" s="4">
        <f>'pemisahan data'!Y85</f>
        <v>8</v>
      </c>
      <c r="S87" s="4"/>
      <c r="T87" s="4" t="str">
        <f>'pemisahan data'!AB85</f>
        <v>usb type-c 2.0</v>
      </c>
      <c r="U87" s="4">
        <f>'pemisahan data'!AC85</f>
        <v>5000</v>
      </c>
      <c r="V87" s="4">
        <f>'pemisahan data'!AD85</f>
        <v>3099000</v>
      </c>
    </row>
    <row r="88" spans="1:22" x14ac:dyDescent="0.25">
      <c r="A88" s="4">
        <f>Data!A87</f>
        <v>82</v>
      </c>
      <c r="B88" s="4" t="str">
        <f>Data!B87</f>
        <v>VIVO</v>
      </c>
      <c r="C88" s="4" t="str">
        <f>Data!C87</f>
        <v>Vivo Y100</v>
      </c>
      <c r="D88" s="4">
        <f>SUM('pemisahan data'!D86*'pemisahan data'!E86*'pemisahan data'!F86)</f>
        <v>96490.367999999988</v>
      </c>
      <c r="E88" s="4">
        <f>'pemisahan data'!G86</f>
        <v>196</v>
      </c>
      <c r="F88" s="4"/>
      <c r="G88" s="4" t="str">
        <f>'pemisahan data'!J86</f>
        <v>amoled</v>
      </c>
      <c r="H88" s="4">
        <f>'pemisahan data'!K86</f>
        <v>107.4</v>
      </c>
      <c r="I88" s="4">
        <f>SUM('pemisahan data'!L86*'pemisahan data'!M86)</f>
        <v>2592000</v>
      </c>
      <c r="J88" s="4" t="str">
        <f>'pemisahan data'!N86</f>
        <v>android 14</v>
      </c>
      <c r="K88" s="4" t="str">
        <f>'pemisahan data'!O86</f>
        <v>snapdragon 685</v>
      </c>
      <c r="L88" s="4" t="str">
        <f>'pemisahan data'!P86</f>
        <v>octa-core</v>
      </c>
      <c r="M88" s="4">
        <f>'pemisahan data'!Q86</f>
        <v>8</v>
      </c>
      <c r="N88" s="4">
        <f>'pemisahan data'!R86</f>
        <v>256</v>
      </c>
      <c r="O88" s="4">
        <f>'pemisahan data'!S86</f>
        <v>50</v>
      </c>
      <c r="P88" s="4" t="str">
        <f>'pemisahan data'!T86</f>
        <v>dual</v>
      </c>
      <c r="Q88" s="4"/>
      <c r="R88" s="4">
        <f>'pemisahan data'!Y86</f>
        <v>8</v>
      </c>
      <c r="S88" s="4"/>
      <c r="T88" s="4" t="str">
        <f>'pemisahan data'!AB86</f>
        <v>usb type-c 2.0</v>
      </c>
      <c r="U88" s="4">
        <f>'pemisahan data'!AC86</f>
        <v>5000</v>
      </c>
      <c r="V88" s="4">
        <f>'pemisahan data'!AD86</f>
        <v>3399000</v>
      </c>
    </row>
    <row r="89" spans="1:22" x14ac:dyDescent="0.25">
      <c r="A89" s="4">
        <f>Data!A88</f>
        <v>83</v>
      </c>
      <c r="B89" s="4" t="str">
        <f>Data!B88</f>
        <v>VIVO</v>
      </c>
      <c r="C89" s="4" t="str">
        <f>Data!C88</f>
        <v>Vivo V29e 5G</v>
      </c>
      <c r="D89" s="4">
        <f>SUM('pemisahan data'!D87*'pemisahan data'!E87*'pemisahan data'!F87)</f>
        <v>93660.952000000019</v>
      </c>
      <c r="E89" s="4">
        <f>'pemisahan data'!G87</f>
        <v>190</v>
      </c>
      <c r="F89" s="4"/>
      <c r="G89" s="4" t="str">
        <f>'pemisahan data'!J87</f>
        <v>amoled</v>
      </c>
      <c r="H89" s="4">
        <f>'pemisahan data'!K87</f>
        <v>107.4</v>
      </c>
      <c r="I89" s="4">
        <f>SUM('pemisahan data'!L87*'pemisahan data'!M87)</f>
        <v>2592000</v>
      </c>
      <c r="J89" s="4" t="str">
        <f>'pemisahan data'!N87</f>
        <v>android 13</v>
      </c>
      <c r="K89" s="4" t="str">
        <f>'pemisahan data'!O87</f>
        <v>snapdragon 695 5g</v>
      </c>
      <c r="L89" s="4" t="str">
        <f>'pemisahan data'!P87</f>
        <v>octa-core</v>
      </c>
      <c r="M89" s="4">
        <f>'pemisahan data'!Q87</f>
        <v>8</v>
      </c>
      <c r="N89" s="4">
        <f>'pemisahan data'!R87</f>
        <v>256</v>
      </c>
      <c r="O89" s="4">
        <f>'pemisahan data'!S87</f>
        <v>64</v>
      </c>
      <c r="P89" s="4" t="str">
        <f>'pemisahan data'!T87</f>
        <v>dual</v>
      </c>
      <c r="Q89" s="4"/>
      <c r="R89" s="4">
        <f>'pemisahan data'!Y87</f>
        <v>50</v>
      </c>
      <c r="S89" s="4"/>
      <c r="T89" s="4" t="str">
        <f>'pemisahan data'!AB87</f>
        <v>usb type-c 2.0</v>
      </c>
      <c r="U89" s="4">
        <f>'pemisahan data'!AC87</f>
        <v>4800</v>
      </c>
      <c r="V89" s="4">
        <f>'pemisahan data'!AD87</f>
        <v>4399000</v>
      </c>
    </row>
    <row r="90" spans="1:22" x14ac:dyDescent="0.25">
      <c r="A90" s="4">
        <f>Data!A89</f>
        <v>84</v>
      </c>
      <c r="B90" s="4" t="str">
        <f>Data!B89</f>
        <v>VIVO</v>
      </c>
      <c r="C90" s="4" t="str">
        <f>Data!C89</f>
        <v>Vivo Y17s</v>
      </c>
      <c r="D90" s="4">
        <f>SUM('pemisahan data'!D88*'pemisahan data'!E88*'pemisahan data'!F88)</f>
        <v>99978.137999999992</v>
      </c>
      <c r="E90" s="4">
        <f>'pemisahan data'!G88</f>
        <v>186</v>
      </c>
      <c r="F90" s="4"/>
      <c r="G90" s="4" t="str">
        <f>'pemisahan data'!J88</f>
        <v>ips</v>
      </c>
      <c r="H90" s="4">
        <f>'pemisahan data'!K88</f>
        <v>103.4</v>
      </c>
      <c r="I90" s="4">
        <f>SUM('pemisahan data'!L88*'pemisahan data'!M88)</f>
        <v>1160640</v>
      </c>
      <c r="J90" s="4" t="str">
        <f>'pemisahan data'!N88</f>
        <v>android 13</v>
      </c>
      <c r="K90" s="4" t="str">
        <f>'pemisahan data'!O88</f>
        <v>mediatek mt6769 helio g85</v>
      </c>
      <c r="L90" s="4" t="str">
        <f>'pemisahan data'!P88</f>
        <v>octa-core</v>
      </c>
      <c r="M90" s="4">
        <f>'pemisahan data'!Q88</f>
        <v>4</v>
      </c>
      <c r="N90" s="4">
        <f>'pemisahan data'!R88</f>
        <v>64</v>
      </c>
      <c r="O90" s="4">
        <f>'pemisahan data'!S88</f>
        <v>50</v>
      </c>
      <c r="P90" s="4" t="str">
        <f>'pemisahan data'!T88</f>
        <v>dual</v>
      </c>
      <c r="Q90" s="4"/>
      <c r="R90" s="4">
        <f>'pemisahan data'!Y88</f>
        <v>8</v>
      </c>
      <c r="S90" s="4"/>
      <c r="T90" s="4" t="str">
        <f>'pemisahan data'!AB88</f>
        <v>usb type-c 2.0</v>
      </c>
      <c r="U90" s="4">
        <f>'pemisahan data'!AC88</f>
        <v>5000</v>
      </c>
      <c r="V90" s="4">
        <f>'pemisahan data'!AD88</f>
        <v>1399000</v>
      </c>
    </row>
    <row r="91" spans="1:22" x14ac:dyDescent="0.25">
      <c r="A91" s="4">
        <f>Data!A90</f>
        <v>85</v>
      </c>
      <c r="B91" s="4" t="str">
        <f>Data!B90</f>
        <v>VIVO</v>
      </c>
      <c r="C91" s="4" t="str">
        <f>Data!C90</f>
        <v>Vivo Y17s</v>
      </c>
      <c r="D91" s="4">
        <f>SUM('pemisahan data'!D89*'pemisahan data'!E89*'pemisahan data'!F89)</f>
        <v>99978.137999999992</v>
      </c>
      <c r="E91" s="4">
        <f>'pemisahan data'!G89</f>
        <v>186</v>
      </c>
      <c r="F91" s="4"/>
      <c r="G91" s="4" t="str">
        <f>'pemisahan data'!J89</f>
        <v>ips</v>
      </c>
      <c r="H91" s="4">
        <f>'pemisahan data'!K89</f>
        <v>103.4</v>
      </c>
      <c r="I91" s="4">
        <f>SUM('pemisahan data'!L89*'pemisahan data'!M89)</f>
        <v>1160640</v>
      </c>
      <c r="J91" s="4" t="str">
        <f>'pemisahan data'!N89</f>
        <v>android 13</v>
      </c>
      <c r="K91" s="4" t="str">
        <f>'pemisahan data'!O89</f>
        <v>mediatek mt6769 helio g85</v>
      </c>
      <c r="L91" s="4" t="str">
        <f>'pemisahan data'!P89</f>
        <v>octa-core</v>
      </c>
      <c r="M91" s="4">
        <f>'pemisahan data'!Q89</f>
        <v>4</v>
      </c>
      <c r="N91" s="4">
        <f>'pemisahan data'!R89</f>
        <v>128</v>
      </c>
      <c r="O91" s="4">
        <f>'pemisahan data'!S89</f>
        <v>50</v>
      </c>
      <c r="P91" s="4" t="str">
        <f>'pemisahan data'!T89</f>
        <v>dual</v>
      </c>
      <c r="Q91" s="4"/>
      <c r="R91" s="4">
        <f>'pemisahan data'!Y89</f>
        <v>8</v>
      </c>
      <c r="S91" s="4"/>
      <c r="T91" s="4" t="str">
        <f>'pemisahan data'!AB89</f>
        <v>usb type-c 2.0</v>
      </c>
      <c r="U91" s="4">
        <f>'pemisahan data'!AC89</f>
        <v>5000</v>
      </c>
      <c r="V91" s="4">
        <f>'pemisahan data'!AD89</f>
        <v>1599000</v>
      </c>
    </row>
    <row r="92" spans="1:22" x14ac:dyDescent="0.25">
      <c r="A92" s="4">
        <f>Data!A91</f>
        <v>86</v>
      </c>
      <c r="B92" s="4" t="str">
        <f>Data!B91</f>
        <v>VIVO</v>
      </c>
      <c r="C92" s="4" t="str">
        <f>Data!C91</f>
        <v>Vivo V29</v>
      </c>
      <c r="D92" s="4">
        <f>SUM('pemisahan data'!D90*'pemisahan data'!E90*'pemisahan data'!F90)</f>
        <v>91623.599999999991</v>
      </c>
      <c r="E92" s="4">
        <f>'pemisahan data'!G90</f>
        <v>186</v>
      </c>
      <c r="F92" s="4"/>
      <c r="G92" s="4" t="str">
        <f>'pemisahan data'!J90</f>
        <v>amoled</v>
      </c>
      <c r="H92" s="4">
        <f>'pemisahan data'!K90</f>
        <v>111</v>
      </c>
      <c r="I92" s="4">
        <f>SUM('pemisahan data'!L90*'pemisahan data'!M90)</f>
        <v>3528000</v>
      </c>
      <c r="J92" s="4" t="str">
        <f>'pemisahan data'!N90</f>
        <v>android 13</v>
      </c>
      <c r="K92" s="4" t="str">
        <f>'pemisahan data'!O90</f>
        <v>snapdragon 778g 5g</v>
      </c>
      <c r="L92" s="4" t="str">
        <f>'pemisahan data'!P90</f>
        <v>octa-core</v>
      </c>
      <c r="M92" s="4">
        <f>'pemisahan data'!Q90</f>
        <v>8</v>
      </c>
      <c r="N92" s="4">
        <f>'pemisahan data'!R90</f>
        <v>256</v>
      </c>
      <c r="O92" s="4">
        <f>'pemisahan data'!S90</f>
        <v>50</v>
      </c>
      <c r="P92" s="4" t="str">
        <f>'pemisahan data'!T90</f>
        <v>triple</v>
      </c>
      <c r="Q92" s="4"/>
      <c r="R92" s="4">
        <f>'pemisahan data'!Y90</f>
        <v>50</v>
      </c>
      <c r="S92" s="4"/>
      <c r="T92" s="4" t="str">
        <f>'pemisahan data'!AB90</f>
        <v>usb type-c 2.0</v>
      </c>
      <c r="U92" s="4">
        <f>'pemisahan data'!AC90</f>
        <v>4600</v>
      </c>
      <c r="V92" s="4">
        <f>'pemisahan data'!AD90</f>
        <v>5999000</v>
      </c>
    </row>
    <row r="93" spans="1:22" x14ac:dyDescent="0.25">
      <c r="A93" s="4">
        <f>Data!A92</f>
        <v>87</v>
      </c>
      <c r="B93" s="4" t="str">
        <f>Data!B92</f>
        <v>VIVO</v>
      </c>
      <c r="C93" s="4" t="str">
        <f>Data!C92</f>
        <v>Vivo V29</v>
      </c>
      <c r="D93" s="4">
        <f>SUM('pemisahan data'!D91*'pemisahan data'!E91*'pemisahan data'!F91)</f>
        <v>91623.599999999991</v>
      </c>
      <c r="E93" s="4">
        <f>'pemisahan data'!G91</f>
        <v>186</v>
      </c>
      <c r="F93" s="4"/>
      <c r="G93" s="4" t="str">
        <f>'pemisahan data'!J91</f>
        <v>amoled</v>
      </c>
      <c r="H93" s="4">
        <f>'pemisahan data'!K91</f>
        <v>111</v>
      </c>
      <c r="I93" s="4">
        <f>SUM('pemisahan data'!L91*'pemisahan data'!M91)</f>
        <v>3528000</v>
      </c>
      <c r="J93" s="4" t="str">
        <f>'pemisahan data'!N91</f>
        <v>android 13</v>
      </c>
      <c r="K93" s="4" t="str">
        <f>'pemisahan data'!O91</f>
        <v>snapdragon 778g 5g</v>
      </c>
      <c r="L93" s="4" t="str">
        <f>'pemisahan data'!P91</f>
        <v>octa-core</v>
      </c>
      <c r="M93" s="4">
        <f>'pemisahan data'!Q91</f>
        <v>12</v>
      </c>
      <c r="N93" s="4">
        <f>'pemisahan data'!R91</f>
        <v>512</v>
      </c>
      <c r="O93" s="4">
        <f>'pemisahan data'!S91</f>
        <v>50</v>
      </c>
      <c r="P93" s="4" t="str">
        <f>'pemisahan data'!T91</f>
        <v>triple</v>
      </c>
      <c r="Q93" s="4"/>
      <c r="R93" s="4">
        <f>'pemisahan data'!Y91</f>
        <v>50</v>
      </c>
      <c r="S93" s="4"/>
      <c r="T93" s="4" t="str">
        <f>'pemisahan data'!AB91</f>
        <v>usb type-c 2.0</v>
      </c>
      <c r="U93" s="4">
        <f>'pemisahan data'!AC91</f>
        <v>4600</v>
      </c>
      <c r="V93" s="4">
        <f>'pemisahan data'!AD91</f>
        <v>6999000</v>
      </c>
    </row>
    <row r="94" spans="1:22" x14ac:dyDescent="0.25">
      <c r="A94" s="4">
        <f>Data!A93</f>
        <v>88</v>
      </c>
      <c r="B94" s="4" t="str">
        <f>Data!B93</f>
        <v>VIVO</v>
      </c>
      <c r="C94" s="4" t="str">
        <f>Data!C93</f>
        <v>Vivo Y27</v>
      </c>
      <c r="D94" s="4">
        <f>SUM('pemisahan data'!D92*'pemisahan data'!E92*'pemisahan data'!F92)</f>
        <v>101285.802</v>
      </c>
      <c r="E94" s="4">
        <f>'pemisahan data'!G92</f>
        <v>190</v>
      </c>
      <c r="F94" s="4"/>
      <c r="G94" s="4" t="str">
        <f>'pemisahan data'!J92</f>
        <v>ips</v>
      </c>
      <c r="H94" s="4">
        <f>'pemisahan data'!K92</f>
        <v>106.8</v>
      </c>
      <c r="I94" s="4">
        <f>SUM('pemisahan data'!L92*'pemisahan data'!M92)</f>
        <v>2579040</v>
      </c>
      <c r="J94" s="4" t="str">
        <f>'pemisahan data'!N92</f>
        <v>android 13</v>
      </c>
      <c r="K94" s="4" t="str">
        <f>'pemisahan data'!O92</f>
        <v>mediatek mt6769 helio g85</v>
      </c>
      <c r="L94" s="4" t="str">
        <f>'pemisahan data'!P92</f>
        <v>octa-core</v>
      </c>
      <c r="M94" s="4">
        <f>'pemisahan data'!Q92</f>
        <v>6</v>
      </c>
      <c r="N94" s="4">
        <f>'pemisahan data'!R92</f>
        <v>128</v>
      </c>
      <c r="O94" s="4">
        <f>'pemisahan data'!S92</f>
        <v>50</v>
      </c>
      <c r="P94" s="4" t="str">
        <f>'pemisahan data'!T92</f>
        <v>dual</v>
      </c>
      <c r="Q94" s="4"/>
      <c r="R94" s="4">
        <f>'pemisahan data'!Y92</f>
        <v>50</v>
      </c>
      <c r="S94" s="4"/>
      <c r="T94" s="4" t="str">
        <f>'pemisahan data'!AB92</f>
        <v>usb type-c 2.0</v>
      </c>
      <c r="U94" s="4">
        <f>'pemisahan data'!AC92</f>
        <v>5000</v>
      </c>
      <c r="V94" s="4">
        <f>'pemisahan data'!AD92</f>
        <v>1749000</v>
      </c>
    </row>
    <row r="95" spans="1:22" x14ac:dyDescent="0.25">
      <c r="A95" s="4">
        <f>Data!A94</f>
        <v>89</v>
      </c>
      <c r="B95" s="4" t="str">
        <f>Data!B94</f>
        <v>VIVO</v>
      </c>
      <c r="C95" s="4" t="str">
        <f>Data!C94</f>
        <v>Vivo Y27 5G</v>
      </c>
      <c r="D95" s="4">
        <f>SUM('pemisahan data'!D93*'pemisahan data'!E93*'pemisahan data'!F93)</f>
        <v>101285.802</v>
      </c>
      <c r="E95" s="4">
        <f>'pemisahan data'!G93</f>
        <v>190</v>
      </c>
      <c r="F95" s="4"/>
      <c r="G95" s="4" t="str">
        <f>'pemisahan data'!J93</f>
        <v>ips</v>
      </c>
      <c r="H95" s="4">
        <f>'pemisahan data'!K93</f>
        <v>106.8</v>
      </c>
      <c r="I95" s="4">
        <f>SUM('pemisahan data'!L93*'pemisahan data'!M93)</f>
        <v>2579040</v>
      </c>
      <c r="J95" s="4" t="str">
        <f>'pemisahan data'!N93</f>
        <v>android 13</v>
      </c>
      <c r="K95" s="4" t="str">
        <f>'pemisahan data'!O93</f>
        <v>mediatek dimensity 6020</v>
      </c>
      <c r="L95" s="4" t="str">
        <f>'pemisahan data'!P93</f>
        <v>octa-core</v>
      </c>
      <c r="M95" s="4">
        <f>'pemisahan data'!Q93</f>
        <v>6</v>
      </c>
      <c r="N95" s="4">
        <f>'pemisahan data'!R93</f>
        <v>128</v>
      </c>
      <c r="O95" s="4">
        <f>'pemisahan data'!S93</f>
        <v>50</v>
      </c>
      <c r="P95" s="4" t="str">
        <f>'pemisahan data'!T93</f>
        <v>dual</v>
      </c>
      <c r="Q95" s="4"/>
      <c r="R95" s="4">
        <f>'pemisahan data'!Y93</f>
        <v>50</v>
      </c>
      <c r="S95" s="4"/>
      <c r="T95" s="4" t="str">
        <f>'pemisahan data'!AB93</f>
        <v>usb type-c 2.0</v>
      </c>
      <c r="U95" s="4">
        <f>'pemisahan data'!AC93</f>
        <v>5000</v>
      </c>
      <c r="V95" s="4">
        <f>'pemisahan data'!AD93</f>
        <v>2599000</v>
      </c>
    </row>
    <row r="96" spans="1:22" x14ac:dyDescent="0.25">
      <c r="A96" s="4">
        <f>Data!A95</f>
        <v>90</v>
      </c>
      <c r="B96" s="4" t="str">
        <f>Data!B95</f>
        <v>VIVO</v>
      </c>
      <c r="C96" s="4" t="str">
        <f>Data!C95</f>
        <v>Vivo Y02t</v>
      </c>
      <c r="D96" s="4">
        <f>SUM('pemisahan data'!D94*'pemisahan data'!E94*'pemisahan data'!F94)</f>
        <v>105386.4</v>
      </c>
      <c r="E96" s="4">
        <f>'pemisahan data'!G94</f>
        <v>186</v>
      </c>
      <c r="F96" s="4"/>
      <c r="G96" s="4" t="str">
        <f>'pemisahan data'!J94</f>
        <v>ips</v>
      </c>
      <c r="H96" s="4">
        <f>'pemisahan data'!K94</f>
        <v>102.3</v>
      </c>
      <c r="I96" s="4">
        <f>SUM('pemisahan data'!L94*'pemisahan data'!M94)</f>
        <v>1152000</v>
      </c>
      <c r="J96" s="4" t="str">
        <f>'pemisahan data'!N94</f>
        <v>android 13</v>
      </c>
      <c r="K96" s="4" t="str">
        <f>'pemisahan data'!O94</f>
        <v>mediatek mt6765 helio p35</v>
      </c>
      <c r="L96" s="4" t="str">
        <f>'pemisahan data'!P94</f>
        <v>octa-core</v>
      </c>
      <c r="M96" s="4">
        <f>'pemisahan data'!Q94</f>
        <v>4</v>
      </c>
      <c r="N96" s="4">
        <f>'pemisahan data'!R94</f>
        <v>64</v>
      </c>
      <c r="O96" s="4">
        <f>'pemisahan data'!S94</f>
        <v>8</v>
      </c>
      <c r="P96" s="4" t="str">
        <f>'pemisahan data'!T94</f>
        <v>singgle</v>
      </c>
      <c r="Q96" s="4"/>
      <c r="R96" s="4">
        <f>'pemisahan data'!Y94</f>
        <v>5</v>
      </c>
      <c r="S96" s="4"/>
      <c r="T96" s="4" t="str">
        <f>'pemisahan data'!AB94</f>
        <v>microusb 2.0</v>
      </c>
      <c r="U96" s="4">
        <f>'pemisahan data'!AC94</f>
        <v>5000</v>
      </c>
      <c r="V96" s="4">
        <f>'pemisahan data'!AD94</f>
        <v>1199000</v>
      </c>
    </row>
    <row r="97" spans="1:22" x14ac:dyDescent="0.25">
      <c r="A97" s="4">
        <f>Data!A96</f>
        <v>91</v>
      </c>
      <c r="B97" s="4" t="str">
        <f>Data!B96</f>
        <v>POCO</v>
      </c>
      <c r="C97" s="4" t="str">
        <f>Data!C96</f>
        <v>Poco F5</v>
      </c>
      <c r="D97" s="4">
        <f>SUM('pemisahan data'!D95*'pemisahan data'!E95*'pemisahan data'!F95)</f>
        <v>95451.75</v>
      </c>
      <c r="E97" s="4">
        <f>'pemisahan data'!G95</f>
        <v>181</v>
      </c>
      <c r="F97" s="4"/>
      <c r="G97" s="4" t="str">
        <f>'pemisahan data'!J95</f>
        <v>amoled</v>
      </c>
      <c r="H97" s="4">
        <f>'pemisahan data'!K95</f>
        <v>107.4</v>
      </c>
      <c r="I97" s="4">
        <f>SUM('pemisahan data'!L95*'pemisahan data'!M95)</f>
        <v>2592000</v>
      </c>
      <c r="J97" s="4" t="str">
        <f>'pemisahan data'!N95</f>
        <v>android 13</v>
      </c>
      <c r="K97" s="4" t="str">
        <f>'pemisahan data'!O95</f>
        <v>snapdragon 7+ gen 2</v>
      </c>
      <c r="L97" s="4" t="str">
        <f>'pemisahan data'!P95</f>
        <v>octa-core</v>
      </c>
      <c r="M97" s="4">
        <f>'pemisahan data'!Q95</f>
        <v>12</v>
      </c>
      <c r="N97" s="4">
        <f>'pemisahan data'!R95</f>
        <v>256</v>
      </c>
      <c r="O97" s="4">
        <f>'pemisahan data'!S95</f>
        <v>64</v>
      </c>
      <c r="P97" s="4" t="str">
        <f>'pemisahan data'!T95</f>
        <v>triple</v>
      </c>
      <c r="Q97" s="4"/>
      <c r="R97" s="4">
        <f>'pemisahan data'!Y95</f>
        <v>16</v>
      </c>
      <c r="S97" s="4"/>
      <c r="T97" s="4" t="str">
        <f>'pemisahan data'!AB95</f>
        <v>usb type-c 2.0</v>
      </c>
      <c r="U97" s="4">
        <f>'pemisahan data'!AC95</f>
        <v>5000</v>
      </c>
      <c r="V97" s="4">
        <f>'pemisahan data'!AD95</f>
        <v>5499000</v>
      </c>
    </row>
    <row r="98" spans="1:22" x14ac:dyDescent="0.25">
      <c r="A98" s="4">
        <f>Data!A97</f>
        <v>92</v>
      </c>
      <c r="B98" s="4" t="str">
        <f>Data!B97</f>
        <v>POCO</v>
      </c>
      <c r="C98" s="4" t="str">
        <f>Data!C97</f>
        <v>Poco F5</v>
      </c>
      <c r="D98" s="4">
        <f>SUM('pemisahan data'!D96*'pemisahan data'!E96*'pemisahan data'!F96)</f>
        <v>95451.75</v>
      </c>
      <c r="E98" s="4">
        <f>'pemisahan data'!G96</f>
        <v>181</v>
      </c>
      <c r="F98" s="4"/>
      <c r="G98" s="4" t="str">
        <f>'pemisahan data'!J96</f>
        <v>amoled</v>
      </c>
      <c r="H98" s="4">
        <f>'pemisahan data'!K96</f>
        <v>107.4</v>
      </c>
      <c r="I98" s="4">
        <f>SUM('pemisahan data'!L96*'pemisahan data'!M96)</f>
        <v>2592000</v>
      </c>
      <c r="J98" s="4" t="str">
        <f>'pemisahan data'!N96</f>
        <v>android 13</v>
      </c>
      <c r="K98" s="4" t="str">
        <f>'pemisahan data'!O96</f>
        <v>snapdragon 7+ gen 2</v>
      </c>
      <c r="L98" s="4" t="str">
        <f>'pemisahan data'!P96</f>
        <v>octa-core</v>
      </c>
      <c r="M98" s="4">
        <f>'pemisahan data'!Q96</f>
        <v>8</v>
      </c>
      <c r="N98" s="4">
        <f>'pemisahan data'!R96</f>
        <v>256</v>
      </c>
      <c r="O98" s="4">
        <f>'pemisahan data'!S96</f>
        <v>64</v>
      </c>
      <c r="P98" s="4" t="str">
        <f>'pemisahan data'!T96</f>
        <v>triple</v>
      </c>
      <c r="Q98" s="4"/>
      <c r="R98" s="4">
        <f>'pemisahan data'!Y96</f>
        <v>16</v>
      </c>
      <c r="S98" s="4"/>
      <c r="T98" s="4" t="str">
        <f>'pemisahan data'!AB96</f>
        <v>usb type-c 2.0</v>
      </c>
      <c r="U98" s="4">
        <f>'pemisahan data'!AC96</f>
        <v>5000</v>
      </c>
      <c r="V98" s="4">
        <f>'pemisahan data'!AD96</f>
        <v>4999000</v>
      </c>
    </row>
    <row r="99" spans="1:22" x14ac:dyDescent="0.25">
      <c r="A99" s="4">
        <f>Data!A98</f>
        <v>93</v>
      </c>
      <c r="B99" s="4" t="str">
        <f>Data!B98</f>
        <v>POCO</v>
      </c>
      <c r="C99" s="4" t="str">
        <f>Data!C98</f>
        <v>Poco X5 Pro</v>
      </c>
      <c r="D99" s="4">
        <f>SUM('pemisahan data'!D97*'pemisahan data'!E97*'pemisahan data'!F97)</f>
        <v>97805.16</v>
      </c>
      <c r="E99" s="4">
        <f>'pemisahan data'!G97</f>
        <v>181</v>
      </c>
      <c r="F99" s="4"/>
      <c r="G99" s="4" t="str">
        <f>'pemisahan data'!J97</f>
        <v>amoled</v>
      </c>
      <c r="H99" s="4">
        <f>'pemisahan data'!K97</f>
        <v>107.4</v>
      </c>
      <c r="I99" s="4">
        <f>SUM('pemisahan data'!L97*'pemisahan data'!M97)</f>
        <v>2592000</v>
      </c>
      <c r="J99" s="4" t="str">
        <f>'pemisahan data'!N97</f>
        <v>android 12</v>
      </c>
      <c r="K99" s="4" t="str">
        <f>'pemisahan data'!O97</f>
        <v>snapdragon 778g 5g</v>
      </c>
      <c r="L99" s="4" t="str">
        <f>'pemisahan data'!P97</f>
        <v>octa-core</v>
      </c>
      <c r="M99" s="4">
        <f>'pemisahan data'!Q97</f>
        <v>6</v>
      </c>
      <c r="N99" s="4">
        <f>'pemisahan data'!R97</f>
        <v>128</v>
      </c>
      <c r="O99" s="4">
        <f>'pemisahan data'!S97</f>
        <v>108</v>
      </c>
      <c r="P99" s="4" t="str">
        <f>'pemisahan data'!T97</f>
        <v>triple</v>
      </c>
      <c r="Q99" s="4"/>
      <c r="R99" s="4">
        <f>'pemisahan data'!Y97</f>
        <v>16</v>
      </c>
      <c r="S99" s="4"/>
      <c r="T99" s="4" t="str">
        <f>'pemisahan data'!AB97</f>
        <v>usb type-c 2.0</v>
      </c>
      <c r="U99" s="4">
        <f>'pemisahan data'!AC97</f>
        <v>5000</v>
      </c>
      <c r="V99" s="4">
        <f>'pemisahan data'!AD97</f>
        <v>3499000</v>
      </c>
    </row>
    <row r="100" spans="1:22" x14ac:dyDescent="0.25">
      <c r="A100" s="4">
        <f>Data!A99</f>
        <v>94</v>
      </c>
      <c r="B100" s="4" t="str">
        <f>Data!B99</f>
        <v>POCO</v>
      </c>
      <c r="C100" s="4" t="str">
        <f>Data!C99</f>
        <v>Poco X5 Pro</v>
      </c>
      <c r="D100" s="4">
        <f>SUM('pemisahan data'!D98*'pemisahan data'!E98*'pemisahan data'!F98)</f>
        <v>97805.16</v>
      </c>
      <c r="E100" s="4">
        <f>'pemisahan data'!G98</f>
        <v>181</v>
      </c>
      <c r="F100" s="4"/>
      <c r="G100" s="4" t="str">
        <f>'pemisahan data'!J98</f>
        <v>amoled</v>
      </c>
      <c r="H100" s="4">
        <f>'pemisahan data'!K98</f>
        <v>107.4</v>
      </c>
      <c r="I100" s="4">
        <f>SUM('pemisahan data'!L98*'pemisahan data'!M98)</f>
        <v>2592000</v>
      </c>
      <c r="J100" s="4" t="str">
        <f>'pemisahan data'!N98</f>
        <v>android 12</v>
      </c>
      <c r="K100" s="4" t="str">
        <f>'pemisahan data'!O98</f>
        <v>snapdragon 778g 5g</v>
      </c>
      <c r="L100" s="4" t="str">
        <f>'pemisahan data'!P98</f>
        <v>octa-core</v>
      </c>
      <c r="M100" s="4">
        <f>'pemisahan data'!Q98</f>
        <v>8</v>
      </c>
      <c r="N100" s="4">
        <f>'pemisahan data'!R98</f>
        <v>256</v>
      </c>
      <c r="O100" s="4">
        <f>'pemisahan data'!S98</f>
        <v>108</v>
      </c>
      <c r="P100" s="4" t="str">
        <f>'pemisahan data'!T98</f>
        <v>triple</v>
      </c>
      <c r="Q100" s="4"/>
      <c r="R100" s="4">
        <f>'pemisahan data'!Y98</f>
        <v>16</v>
      </c>
      <c r="S100" s="4"/>
      <c r="T100" s="4" t="str">
        <f>'pemisahan data'!AB98</f>
        <v>usb type-c 2.0</v>
      </c>
      <c r="U100" s="4">
        <f>'pemisahan data'!AC98</f>
        <v>5000</v>
      </c>
      <c r="V100" s="4">
        <f>'pemisahan data'!AD98</f>
        <v>3999000</v>
      </c>
    </row>
    <row r="101" spans="1:22" x14ac:dyDescent="0.25">
      <c r="A101" s="4">
        <f>Data!A100</f>
        <v>95</v>
      </c>
      <c r="B101" s="4" t="str">
        <f>Data!B100</f>
        <v>POCO</v>
      </c>
      <c r="C101" s="4" t="str">
        <f>Data!C100</f>
        <v>Poco X5</v>
      </c>
      <c r="D101" s="4">
        <f>SUM('pemisahan data'!D99*'pemisahan data'!E99*'pemisahan data'!F99)</f>
        <v>101132.64000000001</v>
      </c>
      <c r="E101" s="4">
        <f>'pemisahan data'!G99</f>
        <v>189</v>
      </c>
      <c r="F101" s="4"/>
      <c r="G101" s="4" t="str">
        <f>'pemisahan data'!J99</f>
        <v>super amoled</v>
      </c>
      <c r="H101" s="4">
        <f>'pemisahan data'!K99</f>
        <v>107.4</v>
      </c>
      <c r="I101" s="4">
        <f>SUM('pemisahan data'!L99*'pemisahan data'!M99)</f>
        <v>2592000</v>
      </c>
      <c r="J101" s="4" t="str">
        <f>'pemisahan data'!N99</f>
        <v>android 12</v>
      </c>
      <c r="K101" s="4" t="str">
        <f>'pemisahan data'!O99</f>
        <v>snapdragon 695 5g</v>
      </c>
      <c r="L101" s="4" t="str">
        <f>'pemisahan data'!P99</f>
        <v>octa-core</v>
      </c>
      <c r="M101" s="4">
        <f>'pemisahan data'!Q99</f>
        <v>6</v>
      </c>
      <c r="N101" s="4">
        <f>'pemisahan data'!R99</f>
        <v>128</v>
      </c>
      <c r="O101" s="4">
        <f>'pemisahan data'!S99</f>
        <v>48</v>
      </c>
      <c r="P101" s="4" t="str">
        <f>'pemisahan data'!T99</f>
        <v>triple</v>
      </c>
      <c r="Q101" s="4"/>
      <c r="R101" s="4">
        <f>'pemisahan data'!Y99</f>
        <v>13</v>
      </c>
      <c r="S101" s="4"/>
      <c r="T101" s="4" t="str">
        <f>'pemisahan data'!AB99</f>
        <v>usb type-c 2.0</v>
      </c>
      <c r="U101" s="4">
        <f>'pemisahan data'!AC99</f>
        <v>5000</v>
      </c>
      <c r="V101" s="4">
        <f>'pemisahan data'!AD99</f>
        <v>2499000</v>
      </c>
    </row>
    <row r="102" spans="1:22" x14ac:dyDescent="0.25">
      <c r="A102" s="4">
        <f>Data!A101</f>
        <v>96</v>
      </c>
      <c r="B102" s="4" t="str">
        <f>Data!B101</f>
        <v>POCO</v>
      </c>
      <c r="C102" s="4" t="str">
        <f>Data!C101</f>
        <v>Poco X5</v>
      </c>
      <c r="D102" s="4">
        <f>SUM('pemisahan data'!D100*'pemisahan data'!E100*'pemisahan data'!F100)</f>
        <v>101132.64000000001</v>
      </c>
      <c r="E102" s="4">
        <f>'pemisahan data'!G100</f>
        <v>189</v>
      </c>
      <c r="F102" s="4"/>
      <c r="G102" s="4" t="str">
        <f>'pemisahan data'!J100</f>
        <v>super amoled</v>
      </c>
      <c r="H102" s="4">
        <f>'pemisahan data'!K100</f>
        <v>107.4</v>
      </c>
      <c r="I102" s="4">
        <f>SUM('pemisahan data'!L100*'pemisahan data'!M100)</f>
        <v>2592000</v>
      </c>
      <c r="J102" s="4" t="str">
        <f>'pemisahan data'!N100</f>
        <v>android 12</v>
      </c>
      <c r="K102" s="4" t="str">
        <f>'pemisahan data'!O100</f>
        <v>snapdragon 695 5g</v>
      </c>
      <c r="L102" s="4" t="str">
        <f>'pemisahan data'!P100</f>
        <v>octa-core</v>
      </c>
      <c r="M102" s="4">
        <f>'pemisahan data'!Q100</f>
        <v>8</v>
      </c>
      <c r="N102" s="4">
        <f>'pemisahan data'!R100</f>
        <v>256</v>
      </c>
      <c r="O102" s="4">
        <f>'pemisahan data'!S100</f>
        <v>48</v>
      </c>
      <c r="P102" s="4" t="str">
        <f>'pemisahan data'!T100</f>
        <v>triple</v>
      </c>
      <c r="Q102" s="4"/>
      <c r="R102" s="4">
        <f>'pemisahan data'!Y100</f>
        <v>13</v>
      </c>
      <c r="S102" s="4"/>
      <c r="T102" s="4" t="str">
        <f>'pemisahan data'!AB100</f>
        <v>usb type-c 2.0</v>
      </c>
      <c r="U102" s="4">
        <f>'pemisahan data'!AC100</f>
        <v>5000</v>
      </c>
      <c r="V102" s="4">
        <f>'pemisahan data'!AD100</f>
        <v>2999000</v>
      </c>
    </row>
    <row r="103" spans="1:22" x14ac:dyDescent="0.25">
      <c r="A103" s="4">
        <f>Data!A102</f>
        <v>97</v>
      </c>
      <c r="B103" s="4" t="str">
        <f>Data!B102</f>
        <v>INFINIX</v>
      </c>
      <c r="C103" s="4" t="str">
        <f>Data!C102</f>
        <v>INFINIX SMART 8</v>
      </c>
      <c r="D103" s="4">
        <f>SUM('pemisahan data'!D101*'pemisahan data'!E101*'pemisahan data'!F101)</f>
        <v>105129.35999999999</v>
      </c>
      <c r="E103" s="4">
        <f>'pemisahan data'!G101</f>
        <v>184</v>
      </c>
      <c r="F103" s="4"/>
      <c r="G103" s="4" t="str">
        <f>'pemisahan data'!J101</f>
        <v>ips</v>
      </c>
      <c r="H103" s="4">
        <f>'pemisahan data'!K101</f>
        <v>104</v>
      </c>
      <c r="I103" s="4">
        <f>SUM('pemisahan data'!L101*'pemisahan data'!M101)</f>
        <v>1160640</v>
      </c>
      <c r="J103" s="4" t="str">
        <f>'pemisahan data'!N101</f>
        <v>android 13</v>
      </c>
      <c r="K103" s="4" t="str">
        <f>'pemisahan data'!O101</f>
        <v>unisoc t606</v>
      </c>
      <c r="L103" s="4" t="str">
        <f>'pemisahan data'!P101</f>
        <v>octa-core</v>
      </c>
      <c r="M103" s="4">
        <f>'pemisahan data'!Q101</f>
        <v>4</v>
      </c>
      <c r="N103" s="4">
        <f>'pemisahan data'!R101</f>
        <v>128</v>
      </c>
      <c r="O103" s="4">
        <f>'pemisahan data'!S101</f>
        <v>13</v>
      </c>
      <c r="P103" s="4" t="str">
        <f>'pemisahan data'!T101</f>
        <v>singgle</v>
      </c>
      <c r="Q103" s="4"/>
      <c r="R103" s="4">
        <f>'pemisahan data'!Y101</f>
        <v>8</v>
      </c>
      <c r="S103" s="4"/>
      <c r="T103" s="4" t="str">
        <f>'pemisahan data'!AB101</f>
        <v>usb type-c 2.0</v>
      </c>
      <c r="U103" s="4">
        <f>'pemisahan data'!AC101</f>
        <v>5000</v>
      </c>
      <c r="V103" s="4">
        <f>'pemisahan data'!AD101</f>
        <v>1150000</v>
      </c>
    </row>
    <row r="104" spans="1:22" x14ac:dyDescent="0.25">
      <c r="A104" s="4">
        <f>Data!A103</f>
        <v>98</v>
      </c>
      <c r="B104" s="4" t="str">
        <f>Data!B103</f>
        <v>INFINIX</v>
      </c>
      <c r="C104" s="4" t="str">
        <f>Data!C103</f>
        <v>INFINIX HOT 40i</v>
      </c>
      <c r="D104" s="4">
        <f>SUM('pemisahan data'!D102*'pemisahan data'!E102*'pemisahan data'!F102)</f>
        <v>102655.72799999999</v>
      </c>
      <c r="E104" s="4">
        <f>'pemisahan data'!G102</f>
        <v>190</v>
      </c>
      <c r="F104" s="4"/>
      <c r="G104" s="4" t="str">
        <f>'pemisahan data'!J102</f>
        <v>ips</v>
      </c>
      <c r="H104" s="4">
        <f>'pemisahan data'!K102</f>
        <v>103.4</v>
      </c>
      <c r="I104" s="4">
        <f>SUM('pemisahan data'!L102*'pemisahan data'!M102)</f>
        <v>1160640</v>
      </c>
      <c r="J104" s="4" t="str">
        <f>'pemisahan data'!N102</f>
        <v>android 13</v>
      </c>
      <c r="K104" s="4" t="str">
        <f>'pemisahan data'!O102</f>
        <v>unisoc t606</v>
      </c>
      <c r="L104" s="4" t="str">
        <f>'pemisahan data'!P102</f>
        <v>octa-core</v>
      </c>
      <c r="M104" s="4">
        <f>'pemisahan data'!Q102</f>
        <v>8</v>
      </c>
      <c r="N104" s="4">
        <f>'pemisahan data'!R102</f>
        <v>256</v>
      </c>
      <c r="O104" s="4">
        <f>'pemisahan data'!S102</f>
        <v>50</v>
      </c>
      <c r="P104" s="4" t="str">
        <f>'pemisahan data'!T102</f>
        <v>singgle</v>
      </c>
      <c r="Q104" s="4"/>
      <c r="R104" s="4">
        <f>'pemisahan data'!Y102</f>
        <v>8</v>
      </c>
      <c r="S104" s="4"/>
      <c r="T104" s="4" t="str">
        <f>'pemisahan data'!AB102</f>
        <v>usb type-c 2.0</v>
      </c>
      <c r="U104" s="4">
        <f>'pemisahan data'!AC102</f>
        <v>5000</v>
      </c>
      <c r="V104" s="4">
        <f>'pemisahan data'!AD102</f>
        <v>1773000</v>
      </c>
    </row>
    <row r="105" spans="1:22" x14ac:dyDescent="0.25">
      <c r="A105" s="4">
        <f>Data!A104</f>
        <v>99</v>
      </c>
      <c r="B105" s="4" t="str">
        <f>Data!B104</f>
        <v>INFINIX</v>
      </c>
      <c r="C105" s="4" t="str">
        <f>Data!C104</f>
        <v>INFINIX SMART  HD</v>
      </c>
      <c r="D105" s="4">
        <f>SUM('pemisahan data'!D103*'pemisahan data'!E103*'pemisahan data'!F103)</f>
        <v>105129.35999999999</v>
      </c>
      <c r="E105" s="4">
        <f>'pemisahan data'!G103</f>
        <v>184</v>
      </c>
      <c r="F105" s="4"/>
      <c r="G105" s="4" t="str">
        <f>'pemisahan data'!J103</f>
        <v>ips</v>
      </c>
      <c r="H105" s="4">
        <f>'pemisahan data'!K103</f>
        <v>104.6</v>
      </c>
      <c r="I105" s="4">
        <f>SUM('pemisahan data'!L103*'pemisahan data'!M103)</f>
        <v>1160640</v>
      </c>
      <c r="J105" s="4" t="str">
        <f>'pemisahan data'!N103</f>
        <v>andorid 13</v>
      </c>
      <c r="K105" s="4" t="str">
        <f>'pemisahan data'!O103</f>
        <v>unisoc t606</v>
      </c>
      <c r="L105" s="4" t="str">
        <f>'pemisahan data'!P103</f>
        <v>octa-core</v>
      </c>
      <c r="M105" s="4">
        <f>'pemisahan data'!Q103</f>
        <v>4</v>
      </c>
      <c r="N105" s="4">
        <f>'pemisahan data'!R103</f>
        <v>128</v>
      </c>
      <c r="O105" s="4">
        <f>'pemisahan data'!S103</f>
        <v>13</v>
      </c>
      <c r="P105" s="4" t="str">
        <f>'pemisahan data'!T103</f>
        <v>singgle</v>
      </c>
      <c r="Q105" s="4"/>
      <c r="R105" s="4">
        <f>'pemisahan data'!Y103</f>
        <v>8</v>
      </c>
      <c r="S105" s="4"/>
      <c r="T105" s="4" t="str">
        <f>'pemisahan data'!AB103</f>
        <v>usb type-c 2.0</v>
      </c>
      <c r="U105" s="4">
        <f>'pemisahan data'!AC103</f>
        <v>5000</v>
      </c>
      <c r="V105" s="4">
        <f>'pemisahan data'!AD103</f>
        <v>1350000</v>
      </c>
    </row>
    <row r="106" spans="1:22" x14ac:dyDescent="0.25">
      <c r="A106" s="4">
        <f>Data!A105</f>
        <v>100</v>
      </c>
      <c r="B106" s="4" t="str">
        <f>Data!B105</f>
        <v>INFINIX</v>
      </c>
      <c r="C106" s="4" t="str">
        <f>Data!C105</f>
        <v>INFINIX GT 10 PRO</v>
      </c>
      <c r="D106" s="4">
        <f>SUM('pemisahan data'!D104*'pemisahan data'!E104*'pemisahan data'!F104)</f>
        <v>100026.333</v>
      </c>
      <c r="E106" s="4">
        <f>'pemisahan data'!G104</f>
        <v>187</v>
      </c>
      <c r="F106" s="4"/>
      <c r="G106" s="4" t="str">
        <f>'pemisahan data'!J104</f>
        <v>amoled</v>
      </c>
      <c r="H106" s="4">
        <f>'pemisahan data'!K104</f>
        <v>107.4</v>
      </c>
      <c r="I106" s="4">
        <f>SUM('pemisahan data'!L104*'pemisahan data'!M104)</f>
        <v>2592000</v>
      </c>
      <c r="J106" s="4" t="str">
        <f>'pemisahan data'!N104</f>
        <v>android 13</v>
      </c>
      <c r="K106" s="4" t="str">
        <f>'pemisahan data'!O104</f>
        <v>mediatek dimensity 8050</v>
      </c>
      <c r="L106" s="4" t="str">
        <f>'pemisahan data'!P104</f>
        <v>octa-core</v>
      </c>
      <c r="M106" s="4">
        <f>'pemisahan data'!Q104</f>
        <v>8</v>
      </c>
      <c r="N106" s="4">
        <f>'pemisahan data'!R104</f>
        <v>256</v>
      </c>
      <c r="O106" s="4">
        <f>'pemisahan data'!S104</f>
        <v>108</v>
      </c>
      <c r="P106" s="4" t="str">
        <f>'pemisahan data'!T104</f>
        <v>triple</v>
      </c>
      <c r="Q106" s="4"/>
      <c r="R106" s="4">
        <f>'pemisahan data'!Y104</f>
        <v>32</v>
      </c>
      <c r="S106" s="4"/>
      <c r="T106" s="4" t="str">
        <f>'pemisahan data'!AB104</f>
        <v>usb type-c 2.0</v>
      </c>
      <c r="U106" s="4">
        <f>'pemisahan data'!AC104</f>
        <v>5000</v>
      </c>
      <c r="V106" s="4">
        <f>'pemisahan data'!AD104</f>
        <v>2990000</v>
      </c>
    </row>
    <row r="107" spans="1:22" x14ac:dyDescent="0.25">
      <c r="A107" s="4">
        <f>Data!A106</f>
        <v>101</v>
      </c>
      <c r="B107" s="4" t="str">
        <f>Data!B106</f>
        <v>INFINIX</v>
      </c>
      <c r="C107" s="4" t="str">
        <f>Data!C106</f>
        <v>INFINIX NOTE 30 PRO</v>
      </c>
      <c r="D107" s="4">
        <f>SUM('pemisahan data'!D105*'pemisahan data'!E105*'pemisahan data'!F105)</f>
        <v>101394.63999999998</v>
      </c>
      <c r="E107" s="4">
        <f>'pemisahan data'!G105</f>
        <v>203</v>
      </c>
      <c r="F107" s="4"/>
      <c r="G107" s="4" t="str">
        <f>'pemisahan data'!J105</f>
        <v>amoled</v>
      </c>
      <c r="H107" s="4">
        <f>'pemisahan data'!K105</f>
        <v>107.4</v>
      </c>
      <c r="I107" s="4">
        <f>SUM('pemisahan data'!L105*'pemisahan data'!M105)</f>
        <v>2592000</v>
      </c>
      <c r="J107" s="4" t="str">
        <f>'pemisahan data'!N105</f>
        <v>android 13</v>
      </c>
      <c r="K107" s="4" t="str">
        <f>'pemisahan data'!O105</f>
        <v>mediatek helio g99</v>
      </c>
      <c r="L107" s="4" t="str">
        <f>'pemisahan data'!P105</f>
        <v>octa-core</v>
      </c>
      <c r="M107" s="4">
        <f>'pemisahan data'!Q105</f>
        <v>8</v>
      </c>
      <c r="N107" s="4">
        <f>'pemisahan data'!R105</f>
        <v>256</v>
      </c>
      <c r="O107" s="4">
        <f>'pemisahan data'!S105</f>
        <v>108</v>
      </c>
      <c r="P107" s="4" t="str">
        <f>'pemisahan data'!T105</f>
        <v>quad</v>
      </c>
      <c r="Q107" s="4"/>
      <c r="R107" s="4">
        <f>'pemisahan data'!Y105</f>
        <v>32</v>
      </c>
      <c r="S107" s="4"/>
      <c r="T107" s="4" t="str">
        <f>'pemisahan data'!AB105</f>
        <v>usb type-c 2.0</v>
      </c>
      <c r="U107" s="4">
        <f>'pemisahan data'!AC105</f>
        <v>5000</v>
      </c>
      <c r="V107" s="4">
        <f>'pemisahan data'!AD105</f>
        <v>3125000</v>
      </c>
    </row>
    <row r="108" spans="1:22" x14ac:dyDescent="0.25">
      <c r="A108" s="4">
        <f>Data!A107</f>
        <v>102</v>
      </c>
      <c r="B108" s="4" t="str">
        <f>Data!B107</f>
        <v>INFINIX</v>
      </c>
      <c r="C108" s="4" t="str">
        <f>Data!C107</f>
        <v>INFINIX NOTE 30</v>
      </c>
      <c r="D108" s="4">
        <f>SUM('pemisahan data'!D106*'pemisahan data'!E106*'pemisahan data'!F106)</f>
        <v>111066.93599999999</v>
      </c>
      <c r="E108" s="4">
        <f>'pemisahan data'!G106</f>
        <v>219</v>
      </c>
      <c r="F108" s="4"/>
      <c r="G108" s="4" t="str">
        <f>'pemisahan data'!J106</f>
        <v>ips</v>
      </c>
      <c r="H108" s="4">
        <f>'pemisahan data'!K106</f>
        <v>109.2</v>
      </c>
      <c r="I108" s="4">
        <f>SUM('pemisahan data'!L106*'pemisahan data'!M106)</f>
        <v>2656800</v>
      </c>
      <c r="J108" s="4" t="str">
        <f>'pemisahan data'!N106</f>
        <v>android 13</v>
      </c>
      <c r="K108" s="4" t="str">
        <f>'pemisahan data'!O106</f>
        <v>mediatek helio g99</v>
      </c>
      <c r="L108" s="4" t="str">
        <f>'pemisahan data'!P106</f>
        <v>octa-core</v>
      </c>
      <c r="M108" s="4">
        <f>'pemisahan data'!Q106</f>
        <v>8</v>
      </c>
      <c r="N108" s="4">
        <f>'pemisahan data'!R106</f>
        <v>128</v>
      </c>
      <c r="O108" s="4">
        <f>'pemisahan data'!S106</f>
        <v>64</v>
      </c>
      <c r="P108" s="4" t="str">
        <f>'pemisahan data'!T106</f>
        <v>triple</v>
      </c>
      <c r="Q108" s="4"/>
      <c r="R108" s="4">
        <f>'pemisahan data'!Y106</f>
        <v>16</v>
      </c>
      <c r="S108" s="4"/>
      <c r="T108" s="4" t="str">
        <f>'pemisahan data'!AB106</f>
        <v>usb type-c 2.0</v>
      </c>
      <c r="U108" s="4">
        <f>'pemisahan data'!AC106</f>
        <v>5000</v>
      </c>
      <c r="V108" s="4">
        <f>'pemisahan data'!AD106</f>
        <v>2550000</v>
      </c>
    </row>
    <row r="109" spans="1:22" x14ac:dyDescent="0.25">
      <c r="A109" s="4">
        <f>Data!A108</f>
        <v>103</v>
      </c>
      <c r="B109" s="4" t="str">
        <f>Data!B108</f>
        <v>INFINIX</v>
      </c>
      <c r="C109" s="4" t="str">
        <f>Data!C108</f>
        <v>INFINIX HOT 30i</v>
      </c>
      <c r="D109" s="4">
        <f>SUM('pemisahan data'!D107*'pemisahan data'!E107*'pemisahan data'!F107)</f>
        <v>104422.08</v>
      </c>
      <c r="E109" s="4">
        <f>'pemisahan data'!G107</f>
        <v>191</v>
      </c>
      <c r="F109" s="4"/>
      <c r="G109" s="4" t="str">
        <f>'pemisahan data'!J107</f>
        <v>ips</v>
      </c>
      <c r="H109" s="4">
        <f>'pemisahan data'!K107</f>
        <v>103.4</v>
      </c>
      <c r="I109" s="4">
        <f>SUM('pemisahan data'!L107*'pemisahan data'!M107)</f>
        <v>1160640</v>
      </c>
      <c r="J109" s="4" t="str">
        <f>'pemisahan data'!N107</f>
        <v>android 13</v>
      </c>
      <c r="K109" s="4" t="str">
        <f>'pemisahan data'!O107</f>
        <v>unisoc t606</v>
      </c>
      <c r="L109" s="4" t="str">
        <f>'pemisahan data'!P107</f>
        <v>octa-core</v>
      </c>
      <c r="M109" s="4">
        <f>'pemisahan data'!Q107</f>
        <v>8</v>
      </c>
      <c r="N109" s="4">
        <f>'pemisahan data'!R107</f>
        <v>128</v>
      </c>
      <c r="O109" s="4">
        <f>'pemisahan data'!S107</f>
        <v>13</v>
      </c>
      <c r="P109" s="4" t="str">
        <f>'pemisahan data'!T107</f>
        <v>singgle</v>
      </c>
      <c r="Q109" s="4"/>
      <c r="R109" s="4">
        <f>'pemisahan data'!Y107</f>
        <v>8</v>
      </c>
      <c r="S109" s="4"/>
      <c r="T109" s="4" t="str">
        <f>'pemisahan data'!AB107</f>
        <v>usb type-c 2.0</v>
      </c>
      <c r="U109" s="4">
        <f>'pemisahan data'!AC107</f>
        <v>5000</v>
      </c>
      <c r="V109" s="4">
        <f>'pemisahan data'!AD107</f>
        <v>1660000</v>
      </c>
    </row>
    <row r="110" spans="1:22" x14ac:dyDescent="0.25">
      <c r="A110" s="4" t="e">
        <f>Data!#REF!</f>
        <v>#REF!</v>
      </c>
      <c r="B110" s="4" t="e">
        <f>Data!#REF!</f>
        <v>#REF!</v>
      </c>
      <c r="C110" s="4" t="e">
        <f>Data!#REF!</f>
        <v>#REF!</v>
      </c>
      <c r="D110" s="5">
        <f>SUM('pemisahan data'!D108*'pemisahan data'!E108*'pemisahan data'!F108)</f>
        <v>0</v>
      </c>
      <c r="E110" s="5">
        <f>'pemisahan data'!G108</f>
        <v>0</v>
      </c>
      <c r="F110" s="4"/>
      <c r="G110" s="5">
        <f>'pemisahan data'!J108</f>
        <v>0</v>
      </c>
      <c r="H110" s="5">
        <f>'pemisahan data'!K108</f>
        <v>0</v>
      </c>
      <c r="I110" s="5">
        <f>SUM('pemisahan data'!L108*'pemisahan data'!M108)</f>
        <v>0</v>
      </c>
      <c r="J110" s="5">
        <f>'pemisahan data'!N108</f>
        <v>0</v>
      </c>
      <c r="K110" s="5">
        <f>'pemisahan data'!O108</f>
        <v>0</v>
      </c>
      <c r="L110" s="5">
        <f>'pemisahan data'!P108</f>
        <v>0</v>
      </c>
      <c r="M110" s="5">
        <f>'pemisahan data'!Q108</f>
        <v>0</v>
      </c>
      <c r="N110" s="4">
        <f>'pemisahan data'!R108</f>
        <v>0</v>
      </c>
      <c r="O110" s="5">
        <f>'pemisahan data'!S108</f>
        <v>0</v>
      </c>
      <c r="P110" s="5">
        <f>'pemisahan data'!T108</f>
        <v>0</v>
      </c>
      <c r="Q110" s="4"/>
      <c r="R110" s="5">
        <f>'pemisahan data'!Y108</f>
        <v>0</v>
      </c>
      <c r="S110" s="4"/>
      <c r="T110" s="5">
        <f>'pemisahan data'!AB108</f>
        <v>0</v>
      </c>
      <c r="U110" s="5">
        <f>'pemisahan data'!AC108</f>
        <v>0</v>
      </c>
      <c r="V110" s="5">
        <f>'pemisahan data'!AD108</f>
        <v>0</v>
      </c>
    </row>
    <row r="111" spans="1:22" x14ac:dyDescent="0.25">
      <c r="A111" s="4" t="e">
        <f>Data!#REF!</f>
        <v>#REF!</v>
      </c>
      <c r="B111" s="4" t="e">
        <f>Data!#REF!</f>
        <v>#REF!</v>
      </c>
      <c r="C111" s="4" t="e">
        <f>Data!#REF!</f>
        <v>#REF!</v>
      </c>
      <c r="D111" s="5">
        <f>SUM('pemisahan data'!D109*'pemisahan data'!E109*'pemisahan data'!F109)</f>
        <v>0</v>
      </c>
      <c r="E111" s="5">
        <f>'pemisahan data'!G109</f>
        <v>0</v>
      </c>
      <c r="F111" s="4"/>
      <c r="G111" s="5">
        <f>'pemisahan data'!J109</f>
        <v>0</v>
      </c>
      <c r="H111" s="5">
        <f>'pemisahan data'!K109</f>
        <v>0</v>
      </c>
      <c r="I111" s="5">
        <f>SUM('pemisahan data'!L109*'pemisahan data'!M109)</f>
        <v>0</v>
      </c>
      <c r="J111" s="5">
        <f>'pemisahan data'!N109</f>
        <v>0</v>
      </c>
      <c r="K111" s="5">
        <f>'pemisahan data'!O109</f>
        <v>0</v>
      </c>
      <c r="L111" s="5">
        <f>'pemisahan data'!P109</f>
        <v>0</v>
      </c>
      <c r="M111" s="5">
        <f>'pemisahan data'!Q109</f>
        <v>0</v>
      </c>
      <c r="N111" s="4">
        <f>'pemisahan data'!R109</f>
        <v>0</v>
      </c>
      <c r="O111" s="5">
        <f>'pemisahan data'!S109</f>
        <v>0</v>
      </c>
      <c r="P111" s="5">
        <f>'pemisahan data'!T109</f>
        <v>0</v>
      </c>
      <c r="Q111" s="4"/>
      <c r="R111" s="5">
        <f>'pemisahan data'!Y109</f>
        <v>0</v>
      </c>
      <c r="S111" s="4"/>
      <c r="T111" s="5">
        <f>'pemisahan data'!AB109</f>
        <v>0</v>
      </c>
      <c r="U111" s="5">
        <f>'pemisahan data'!AC109</f>
        <v>0</v>
      </c>
      <c r="V111" s="5">
        <f>'pemisahan data'!AD109</f>
        <v>0</v>
      </c>
    </row>
    <row r="112" spans="1:22" x14ac:dyDescent="0.25">
      <c r="A112" s="4" t="e">
        <f>Data!#REF!</f>
        <v>#REF!</v>
      </c>
      <c r="B112" s="4" t="e">
        <f>Data!#REF!</f>
        <v>#REF!</v>
      </c>
      <c r="C112" s="4" t="e">
        <f>Data!#REF!</f>
        <v>#REF!</v>
      </c>
      <c r="D112" s="5">
        <f>SUM('pemisahan data'!D110*'pemisahan data'!E110*'pemisahan data'!F110)</f>
        <v>0</v>
      </c>
      <c r="E112" s="5">
        <f>'pemisahan data'!G110</f>
        <v>0</v>
      </c>
      <c r="F112" s="4"/>
      <c r="G112" s="5">
        <f>'pemisahan data'!J110</f>
        <v>0</v>
      </c>
      <c r="H112" s="5">
        <f>'pemisahan data'!K110</f>
        <v>0</v>
      </c>
      <c r="I112" s="5">
        <f>SUM('pemisahan data'!L110*'pemisahan data'!M110)</f>
        <v>0</v>
      </c>
      <c r="J112" s="5">
        <f>'pemisahan data'!N110</f>
        <v>0</v>
      </c>
      <c r="K112" s="5">
        <f>'pemisahan data'!O110</f>
        <v>0</v>
      </c>
      <c r="L112" s="5">
        <f>'pemisahan data'!P110</f>
        <v>0</v>
      </c>
      <c r="M112" s="5">
        <f>'pemisahan data'!Q110</f>
        <v>0</v>
      </c>
      <c r="N112" s="4">
        <f>'pemisahan data'!R110</f>
        <v>0</v>
      </c>
      <c r="O112" s="5">
        <f>'pemisahan data'!S110</f>
        <v>0</v>
      </c>
      <c r="P112" s="5">
        <f>'pemisahan data'!T110</f>
        <v>0</v>
      </c>
      <c r="Q112" s="4"/>
      <c r="R112" s="5">
        <f>'pemisahan data'!Y110</f>
        <v>0</v>
      </c>
      <c r="S112" s="4"/>
      <c r="T112" s="5">
        <f>'pemisahan data'!AB110</f>
        <v>0</v>
      </c>
      <c r="U112" s="5">
        <f>'pemisahan data'!AC110</f>
        <v>0</v>
      </c>
      <c r="V112" s="5">
        <f>'pemisahan data'!AD110</f>
        <v>0</v>
      </c>
    </row>
    <row r="113" spans="1:22" x14ac:dyDescent="0.25">
      <c r="A113" s="4" t="e">
        <f>Data!#REF!</f>
        <v>#REF!</v>
      </c>
      <c r="B113" s="4" t="e">
        <f>Data!#REF!</f>
        <v>#REF!</v>
      </c>
      <c r="C113" s="4" t="e">
        <f>Data!#REF!</f>
        <v>#REF!</v>
      </c>
      <c r="D113" s="5">
        <f>SUM('pemisahan data'!D111*'pemisahan data'!E111*'pemisahan data'!F111)</f>
        <v>0</v>
      </c>
      <c r="E113" s="5">
        <f>'pemisahan data'!G111</f>
        <v>0</v>
      </c>
      <c r="F113" s="4"/>
      <c r="G113" s="5">
        <f>'pemisahan data'!J111</f>
        <v>0</v>
      </c>
      <c r="H113" s="5">
        <f>'pemisahan data'!K111</f>
        <v>0</v>
      </c>
      <c r="I113" s="5">
        <f>SUM('pemisahan data'!L111*'pemisahan data'!M111)</f>
        <v>0</v>
      </c>
      <c r="J113" s="5">
        <f>'pemisahan data'!N111</f>
        <v>0</v>
      </c>
      <c r="K113" s="5">
        <f>'pemisahan data'!O111</f>
        <v>0</v>
      </c>
      <c r="L113" s="5">
        <f>'pemisahan data'!P111</f>
        <v>0</v>
      </c>
      <c r="M113" s="5">
        <f>'pemisahan data'!Q111</f>
        <v>0</v>
      </c>
      <c r="N113" s="4">
        <f>'pemisahan data'!R111</f>
        <v>0</v>
      </c>
      <c r="O113" s="5">
        <f>'pemisahan data'!S111</f>
        <v>0</v>
      </c>
      <c r="P113" s="5">
        <f>'pemisahan data'!T111</f>
        <v>0</v>
      </c>
      <c r="Q113" s="4"/>
      <c r="R113" s="5">
        <f>'pemisahan data'!Y111</f>
        <v>0</v>
      </c>
      <c r="S113" s="4"/>
      <c r="T113" s="5">
        <f>'pemisahan data'!AB111</f>
        <v>0</v>
      </c>
      <c r="U113" s="5">
        <f>'pemisahan data'!AC111</f>
        <v>0</v>
      </c>
      <c r="V113" s="5">
        <f>'pemisahan data'!AD111</f>
        <v>0</v>
      </c>
    </row>
    <row r="114" spans="1:22" x14ac:dyDescent="0.25">
      <c r="A114" s="4" t="e">
        <f>Data!#REF!</f>
        <v>#REF!</v>
      </c>
      <c r="B114" s="4" t="e">
        <f>Data!#REF!</f>
        <v>#REF!</v>
      </c>
      <c r="C114" s="4" t="e">
        <f>Data!#REF!</f>
        <v>#REF!</v>
      </c>
      <c r="D114" s="5">
        <f>SUM('pemisahan data'!D112*'pemisahan data'!E112*'pemisahan data'!F112)</f>
        <v>0</v>
      </c>
      <c r="E114" s="5">
        <f>'pemisahan data'!G112</f>
        <v>0</v>
      </c>
      <c r="F114" s="4"/>
      <c r="G114" s="5">
        <f>'pemisahan data'!J112</f>
        <v>0</v>
      </c>
      <c r="H114" s="5">
        <f>'pemisahan data'!K112</f>
        <v>0</v>
      </c>
      <c r="I114" s="5">
        <f>SUM('pemisahan data'!L112*'pemisahan data'!M112)</f>
        <v>0</v>
      </c>
      <c r="J114" s="5">
        <f>'pemisahan data'!N112</f>
        <v>0</v>
      </c>
      <c r="K114" s="5">
        <f>'pemisahan data'!O112</f>
        <v>0</v>
      </c>
      <c r="L114" s="5">
        <f>'pemisahan data'!P112</f>
        <v>0</v>
      </c>
      <c r="M114" s="5">
        <f>'pemisahan data'!Q112</f>
        <v>0</v>
      </c>
      <c r="N114" s="4">
        <f>'pemisahan data'!R112</f>
        <v>0</v>
      </c>
      <c r="O114" s="5">
        <f>'pemisahan data'!S112</f>
        <v>0</v>
      </c>
      <c r="P114" s="5">
        <f>'pemisahan data'!T112</f>
        <v>0</v>
      </c>
      <c r="Q114" s="4"/>
      <c r="R114" s="5">
        <f>'pemisahan data'!Y112</f>
        <v>0</v>
      </c>
      <c r="S114" s="4"/>
      <c r="T114" s="5">
        <f>'pemisahan data'!AB112</f>
        <v>0</v>
      </c>
      <c r="U114" s="5">
        <f>'pemisahan data'!AC112</f>
        <v>0</v>
      </c>
      <c r="V114" s="5">
        <f>'pemisahan data'!AD112</f>
        <v>0</v>
      </c>
    </row>
    <row r="115" spans="1:22" x14ac:dyDescent="0.25">
      <c r="A115" s="4" t="e">
        <f>Data!#REF!</f>
        <v>#REF!</v>
      </c>
      <c r="B115" s="4" t="e">
        <f>Data!#REF!</f>
        <v>#REF!</v>
      </c>
      <c r="C115" s="4" t="e">
        <f>Data!#REF!</f>
        <v>#REF!</v>
      </c>
      <c r="D115" s="5">
        <f>SUM('pemisahan data'!D113*'pemisahan data'!E113*'pemisahan data'!F113)</f>
        <v>0</v>
      </c>
      <c r="E115" s="5">
        <f>'pemisahan data'!G113</f>
        <v>0</v>
      </c>
      <c r="F115" s="4"/>
      <c r="G115" s="5">
        <f>'pemisahan data'!J113</f>
        <v>0</v>
      </c>
      <c r="H115" s="5">
        <f>'pemisahan data'!K113</f>
        <v>0</v>
      </c>
      <c r="I115" s="5">
        <f>SUM('pemisahan data'!L113*'pemisahan data'!M113)</f>
        <v>0</v>
      </c>
      <c r="J115" s="5">
        <f>'pemisahan data'!N113</f>
        <v>0</v>
      </c>
      <c r="K115" s="5">
        <f>'pemisahan data'!O113</f>
        <v>0</v>
      </c>
      <c r="L115" s="5">
        <f>'pemisahan data'!P113</f>
        <v>0</v>
      </c>
      <c r="M115" s="5">
        <f>'pemisahan data'!Q113</f>
        <v>0</v>
      </c>
      <c r="N115" s="4">
        <f>'pemisahan data'!R113</f>
        <v>0</v>
      </c>
      <c r="O115" s="5">
        <f>'pemisahan data'!S113</f>
        <v>0</v>
      </c>
      <c r="P115" s="5">
        <f>'pemisahan data'!T113</f>
        <v>0</v>
      </c>
      <c r="Q115" s="4"/>
      <c r="R115" s="5">
        <f>'pemisahan data'!Y113</f>
        <v>0</v>
      </c>
      <c r="S115" s="4"/>
      <c r="T115" s="5">
        <f>'pemisahan data'!AB113</f>
        <v>0</v>
      </c>
      <c r="U115" s="5">
        <f>'pemisahan data'!AC113</f>
        <v>0</v>
      </c>
      <c r="V115" s="5">
        <f>'pemisahan data'!AD113</f>
        <v>0</v>
      </c>
    </row>
    <row r="116" spans="1:22" x14ac:dyDescent="0.25">
      <c r="A116" s="4" t="e">
        <f>Data!#REF!</f>
        <v>#REF!</v>
      </c>
      <c r="B116" s="4" t="e">
        <f>Data!#REF!</f>
        <v>#REF!</v>
      </c>
      <c r="C116" s="4" t="e">
        <f>Data!#REF!</f>
        <v>#REF!</v>
      </c>
      <c r="D116" s="5">
        <f>SUM('pemisahan data'!D114*'pemisahan data'!E114*'pemisahan data'!F114)</f>
        <v>0</v>
      </c>
      <c r="E116" s="5">
        <f>'pemisahan data'!G114</f>
        <v>0</v>
      </c>
      <c r="F116" s="4"/>
      <c r="G116" s="5">
        <f>'pemisahan data'!J114</f>
        <v>0</v>
      </c>
      <c r="H116" s="5">
        <f>'pemisahan data'!K114</f>
        <v>0</v>
      </c>
      <c r="I116" s="5">
        <f>SUM('pemisahan data'!L114*'pemisahan data'!M114)</f>
        <v>0</v>
      </c>
      <c r="J116" s="5">
        <f>'pemisahan data'!N114</f>
        <v>0</v>
      </c>
      <c r="K116" s="5">
        <f>'pemisahan data'!O114</f>
        <v>0</v>
      </c>
      <c r="L116" s="5">
        <f>'pemisahan data'!P114</f>
        <v>0</v>
      </c>
      <c r="M116" s="5">
        <f>'pemisahan data'!Q114</f>
        <v>0</v>
      </c>
      <c r="N116" s="4">
        <f>'pemisahan data'!R114</f>
        <v>0</v>
      </c>
      <c r="O116" s="5">
        <f>'pemisahan data'!S114</f>
        <v>0</v>
      </c>
      <c r="P116" s="5">
        <f>'pemisahan data'!T114</f>
        <v>0</v>
      </c>
      <c r="Q116" s="4"/>
      <c r="R116" s="5">
        <f>'pemisahan data'!Y114</f>
        <v>0</v>
      </c>
      <c r="S116" s="4"/>
      <c r="T116" s="5">
        <f>'pemisahan data'!AB114</f>
        <v>0</v>
      </c>
      <c r="U116" s="5">
        <f>'pemisahan data'!AC114</f>
        <v>0</v>
      </c>
      <c r="V116" s="5">
        <f>'pemisahan data'!AD114</f>
        <v>0</v>
      </c>
    </row>
    <row r="117" spans="1:22" x14ac:dyDescent="0.25">
      <c r="A117" s="4" t="e">
        <f>Data!#REF!</f>
        <v>#REF!</v>
      </c>
      <c r="B117" s="4" t="e">
        <f>Data!#REF!</f>
        <v>#REF!</v>
      </c>
      <c r="C117" s="4" t="e">
        <f>Data!#REF!</f>
        <v>#REF!</v>
      </c>
      <c r="D117" s="5">
        <f>SUM('pemisahan data'!D115*'pemisahan data'!E115*'pemisahan data'!F115)</f>
        <v>0</v>
      </c>
      <c r="E117" s="5">
        <f>'pemisahan data'!G115</f>
        <v>0</v>
      </c>
      <c r="F117" s="4"/>
      <c r="G117" s="5">
        <f>'pemisahan data'!J115</f>
        <v>0</v>
      </c>
      <c r="H117" s="5">
        <f>'pemisahan data'!K115</f>
        <v>0</v>
      </c>
      <c r="I117" s="5">
        <f>SUM('pemisahan data'!L115*'pemisahan data'!M115)</f>
        <v>0</v>
      </c>
      <c r="J117" s="5">
        <f>'pemisahan data'!N115</f>
        <v>0</v>
      </c>
      <c r="K117" s="5">
        <f>'pemisahan data'!O115</f>
        <v>0</v>
      </c>
      <c r="L117" s="5">
        <f>'pemisahan data'!P115</f>
        <v>0</v>
      </c>
      <c r="M117" s="5">
        <f>'pemisahan data'!Q115</f>
        <v>0</v>
      </c>
      <c r="N117" s="4">
        <f>'pemisahan data'!R115</f>
        <v>0</v>
      </c>
      <c r="O117" s="5">
        <f>'pemisahan data'!S115</f>
        <v>0</v>
      </c>
      <c r="P117" s="5">
        <f>'pemisahan data'!T115</f>
        <v>0</v>
      </c>
      <c r="Q117" s="4"/>
      <c r="R117" s="5">
        <f>'pemisahan data'!Y115</f>
        <v>0</v>
      </c>
      <c r="S117" s="4"/>
      <c r="T117" s="5">
        <f>'pemisahan data'!AB115</f>
        <v>0</v>
      </c>
      <c r="U117" s="5">
        <f>'pemisahan data'!AC115</f>
        <v>0</v>
      </c>
      <c r="V117" s="5">
        <f>'pemisahan data'!AD115</f>
        <v>0</v>
      </c>
    </row>
    <row r="118" spans="1:22" x14ac:dyDescent="0.25">
      <c r="A118" s="4" t="e">
        <f>Data!#REF!</f>
        <v>#REF!</v>
      </c>
      <c r="B118" s="4" t="e">
        <f>Data!#REF!</f>
        <v>#REF!</v>
      </c>
      <c r="C118" s="4" t="e">
        <f>Data!#REF!</f>
        <v>#REF!</v>
      </c>
      <c r="D118" s="5">
        <f>SUM('pemisahan data'!D116*'pemisahan data'!E116*'pemisahan data'!F116)</f>
        <v>0</v>
      </c>
      <c r="E118" s="5">
        <f>'pemisahan data'!G116</f>
        <v>0</v>
      </c>
      <c r="F118" s="4"/>
      <c r="G118" s="5">
        <f>'pemisahan data'!J116</f>
        <v>0</v>
      </c>
      <c r="H118" s="5">
        <f>'pemisahan data'!K116</f>
        <v>0</v>
      </c>
      <c r="I118" s="5">
        <f>SUM('pemisahan data'!L116*'pemisahan data'!M116)</f>
        <v>0</v>
      </c>
      <c r="J118" s="5">
        <f>'pemisahan data'!N116</f>
        <v>0</v>
      </c>
      <c r="K118" s="5">
        <f>'pemisahan data'!O116</f>
        <v>0</v>
      </c>
      <c r="L118" s="5">
        <f>'pemisahan data'!P116</f>
        <v>0</v>
      </c>
      <c r="M118" s="5">
        <f>'pemisahan data'!Q116</f>
        <v>0</v>
      </c>
      <c r="N118" s="4">
        <f>'pemisahan data'!R116</f>
        <v>0</v>
      </c>
      <c r="O118" s="5">
        <f>'pemisahan data'!S116</f>
        <v>0</v>
      </c>
      <c r="P118" s="5">
        <f>'pemisahan data'!T116</f>
        <v>0</v>
      </c>
      <c r="Q118" s="4"/>
      <c r="R118" s="5">
        <f>'pemisahan data'!Y116</f>
        <v>0</v>
      </c>
      <c r="S118" s="4"/>
      <c r="T118" s="5">
        <f>'pemisahan data'!AB116</f>
        <v>0</v>
      </c>
      <c r="U118" s="5">
        <f>'pemisahan data'!AC116</f>
        <v>0</v>
      </c>
      <c r="V118" s="5">
        <f>'pemisahan data'!AD116</f>
        <v>0</v>
      </c>
    </row>
    <row r="119" spans="1:22" x14ac:dyDescent="0.25">
      <c r="A119" s="4" t="e">
        <f>Data!#REF!</f>
        <v>#REF!</v>
      </c>
      <c r="B119" s="4" t="e">
        <f>Data!#REF!</f>
        <v>#REF!</v>
      </c>
      <c r="C119" s="4" t="e">
        <f>Data!#REF!</f>
        <v>#REF!</v>
      </c>
      <c r="D119" s="5">
        <f>SUM('pemisahan data'!D117*'pemisahan data'!E117*'pemisahan data'!F117)</f>
        <v>0</v>
      </c>
      <c r="E119" s="5">
        <f>'pemisahan data'!G117</f>
        <v>0</v>
      </c>
      <c r="F119" s="4"/>
      <c r="G119" s="5">
        <f>'pemisahan data'!J117</f>
        <v>0</v>
      </c>
      <c r="H119" s="5">
        <f>'pemisahan data'!K117</f>
        <v>0</v>
      </c>
      <c r="I119" s="5">
        <f>SUM('pemisahan data'!L117*'pemisahan data'!M117)</f>
        <v>0</v>
      </c>
      <c r="J119" s="5">
        <f>'pemisahan data'!N117</f>
        <v>0</v>
      </c>
      <c r="K119" s="5">
        <f>'pemisahan data'!O117</f>
        <v>0</v>
      </c>
      <c r="L119" s="5">
        <f>'pemisahan data'!P117</f>
        <v>0</v>
      </c>
      <c r="M119" s="5">
        <f>'pemisahan data'!Q117</f>
        <v>0</v>
      </c>
      <c r="N119" s="4">
        <f>'pemisahan data'!R117</f>
        <v>0</v>
      </c>
      <c r="O119" s="5">
        <f>'pemisahan data'!S117</f>
        <v>0</v>
      </c>
      <c r="P119" s="5">
        <f>'pemisahan data'!T117</f>
        <v>0</v>
      </c>
      <c r="Q119" s="4"/>
      <c r="R119" s="5">
        <f>'pemisahan data'!Y117</f>
        <v>0</v>
      </c>
      <c r="S119" s="4"/>
      <c r="T119" s="5">
        <f>'pemisahan data'!AB117</f>
        <v>0</v>
      </c>
      <c r="U119" s="5">
        <f>'pemisahan data'!AC117</f>
        <v>0</v>
      </c>
      <c r="V119" s="5">
        <f>'pemisahan data'!AD117</f>
        <v>0</v>
      </c>
    </row>
    <row r="120" spans="1:22" x14ac:dyDescent="0.25">
      <c r="A120" s="4" t="e">
        <f>Data!#REF!</f>
        <v>#REF!</v>
      </c>
      <c r="B120" s="4" t="e">
        <f>Data!#REF!</f>
        <v>#REF!</v>
      </c>
      <c r="C120" s="4" t="e">
        <f>Data!#REF!</f>
        <v>#REF!</v>
      </c>
      <c r="D120" s="5">
        <f>SUM('pemisahan data'!D118*'pemisahan data'!E118*'pemisahan data'!F118)</f>
        <v>0</v>
      </c>
      <c r="E120" s="5">
        <f>'pemisahan data'!G118</f>
        <v>0</v>
      </c>
      <c r="F120" s="4"/>
      <c r="G120" s="5">
        <f>'pemisahan data'!J118</f>
        <v>0</v>
      </c>
      <c r="H120" s="5">
        <f>'pemisahan data'!K118</f>
        <v>0</v>
      </c>
      <c r="I120" s="5">
        <f>SUM('pemisahan data'!L118*'pemisahan data'!M118)</f>
        <v>0</v>
      </c>
      <c r="J120" s="5">
        <f>'pemisahan data'!N118</f>
        <v>0</v>
      </c>
      <c r="K120" s="5">
        <f>'pemisahan data'!O118</f>
        <v>0</v>
      </c>
      <c r="L120" s="5">
        <f>'pemisahan data'!P118</f>
        <v>0</v>
      </c>
      <c r="M120" s="5">
        <f>'pemisahan data'!Q118</f>
        <v>0</v>
      </c>
      <c r="N120" s="4">
        <f>'pemisahan data'!R118</f>
        <v>0</v>
      </c>
      <c r="O120" s="5">
        <f>'pemisahan data'!S118</f>
        <v>0</v>
      </c>
      <c r="P120" s="5">
        <f>'pemisahan data'!T118</f>
        <v>0</v>
      </c>
      <c r="Q120" s="4"/>
      <c r="R120" s="5">
        <f>'pemisahan data'!Y118</f>
        <v>0</v>
      </c>
      <c r="S120" s="4"/>
      <c r="T120" s="5">
        <f>'pemisahan data'!AB118</f>
        <v>0</v>
      </c>
      <c r="U120" s="5">
        <f>'pemisahan data'!AC118</f>
        <v>0</v>
      </c>
      <c r="V120" s="5">
        <f>'pemisahan data'!AD118</f>
        <v>0</v>
      </c>
    </row>
    <row r="121" spans="1:22" x14ac:dyDescent="0.25">
      <c r="A121" s="4" t="e">
        <f>Data!#REF!</f>
        <v>#REF!</v>
      </c>
      <c r="B121" s="4" t="e">
        <f>Data!#REF!</f>
        <v>#REF!</v>
      </c>
      <c r="C121" s="4" t="e">
        <f>Data!#REF!</f>
        <v>#REF!</v>
      </c>
      <c r="D121" s="5">
        <f>SUM('pemisahan data'!D119*'pemisahan data'!E119*'pemisahan data'!F119)</f>
        <v>0</v>
      </c>
      <c r="E121" s="5">
        <f>'pemisahan data'!G119</f>
        <v>0</v>
      </c>
      <c r="F121" s="4"/>
      <c r="G121" s="5">
        <f>'pemisahan data'!J119</f>
        <v>0</v>
      </c>
      <c r="H121" s="5">
        <f>'pemisahan data'!K119</f>
        <v>0</v>
      </c>
      <c r="I121" s="5">
        <f>SUM('pemisahan data'!L119*'pemisahan data'!M119)</f>
        <v>0</v>
      </c>
      <c r="J121" s="5">
        <f>'pemisahan data'!N119</f>
        <v>0</v>
      </c>
      <c r="K121" s="5">
        <f>'pemisahan data'!O119</f>
        <v>0</v>
      </c>
      <c r="L121" s="5">
        <f>'pemisahan data'!P119</f>
        <v>0</v>
      </c>
      <c r="M121" s="5">
        <f>'pemisahan data'!Q119</f>
        <v>0</v>
      </c>
      <c r="N121" s="4">
        <f>'pemisahan data'!R119</f>
        <v>0</v>
      </c>
      <c r="O121" s="5">
        <f>'pemisahan data'!S119</f>
        <v>0</v>
      </c>
      <c r="P121" s="5">
        <f>'pemisahan data'!T119</f>
        <v>0</v>
      </c>
      <c r="Q121" s="4"/>
      <c r="R121" s="5">
        <f>'pemisahan data'!Y119</f>
        <v>0</v>
      </c>
      <c r="S121" s="4"/>
      <c r="T121" s="5">
        <f>'pemisahan data'!AB119</f>
        <v>0</v>
      </c>
      <c r="U121" s="5">
        <f>'pemisahan data'!AC119</f>
        <v>0</v>
      </c>
      <c r="V121" s="5">
        <f>'pemisahan data'!AD119</f>
        <v>0</v>
      </c>
    </row>
    <row r="122" spans="1:22" x14ac:dyDescent="0.25">
      <c r="A122" s="4" t="e">
        <f>Data!#REF!</f>
        <v>#REF!</v>
      </c>
      <c r="B122" s="4" t="e">
        <f>Data!#REF!</f>
        <v>#REF!</v>
      </c>
      <c r="C122" s="4" t="e">
        <f>Data!#REF!</f>
        <v>#REF!</v>
      </c>
      <c r="D122" s="5">
        <f>SUM('pemisahan data'!D120*'pemisahan data'!E120*'pemisahan data'!F120)</f>
        <v>0</v>
      </c>
      <c r="E122" s="5">
        <f>'pemisahan data'!G120</f>
        <v>0</v>
      </c>
      <c r="F122" s="4"/>
      <c r="G122" s="5">
        <f>'pemisahan data'!J120</f>
        <v>0</v>
      </c>
      <c r="H122" s="5">
        <f>'pemisahan data'!K120</f>
        <v>0</v>
      </c>
      <c r="I122" s="5">
        <f>SUM('pemisahan data'!L120*'pemisahan data'!M120)</f>
        <v>0</v>
      </c>
      <c r="J122" s="5">
        <f>'pemisahan data'!N120</f>
        <v>0</v>
      </c>
      <c r="K122" s="5">
        <f>'pemisahan data'!O120</f>
        <v>0</v>
      </c>
      <c r="L122" s="5">
        <f>'pemisahan data'!P120</f>
        <v>0</v>
      </c>
      <c r="M122" s="5">
        <f>'pemisahan data'!Q120</f>
        <v>0</v>
      </c>
      <c r="N122" s="4">
        <f>'pemisahan data'!R120</f>
        <v>0</v>
      </c>
      <c r="O122" s="5">
        <f>'pemisahan data'!S120</f>
        <v>0</v>
      </c>
      <c r="P122" s="5">
        <f>'pemisahan data'!T120</f>
        <v>0</v>
      </c>
      <c r="Q122" s="4"/>
      <c r="R122" s="5">
        <f>'pemisahan data'!Y120</f>
        <v>0</v>
      </c>
      <c r="S122" s="4"/>
      <c r="T122" s="5">
        <f>'pemisahan data'!AB120</f>
        <v>0</v>
      </c>
      <c r="U122" s="5">
        <f>'pemisahan data'!AC120</f>
        <v>0</v>
      </c>
      <c r="V122" s="5">
        <f>'pemisahan data'!AD120</f>
        <v>0</v>
      </c>
    </row>
    <row r="123" spans="1:22" x14ac:dyDescent="0.25">
      <c r="A123" s="4" t="e">
        <f>Data!#REF!</f>
        <v>#REF!</v>
      </c>
      <c r="B123" s="4" t="e">
        <f>Data!#REF!</f>
        <v>#REF!</v>
      </c>
      <c r="C123" s="4" t="e">
        <f>Data!#REF!</f>
        <v>#REF!</v>
      </c>
      <c r="D123" s="5">
        <f>SUM('pemisahan data'!D121*'pemisahan data'!E121*'pemisahan data'!F121)</f>
        <v>0</v>
      </c>
      <c r="E123" s="5">
        <f>'pemisahan data'!G121</f>
        <v>0</v>
      </c>
      <c r="F123" s="4"/>
      <c r="G123" s="5">
        <f>'pemisahan data'!J121</f>
        <v>0</v>
      </c>
      <c r="H123" s="5">
        <f>'pemisahan data'!K121</f>
        <v>0</v>
      </c>
      <c r="I123" s="5">
        <f>SUM('pemisahan data'!L121*'pemisahan data'!M121)</f>
        <v>0</v>
      </c>
      <c r="J123" s="5">
        <f>'pemisahan data'!N121</f>
        <v>0</v>
      </c>
      <c r="K123" s="5">
        <f>'pemisahan data'!O121</f>
        <v>0</v>
      </c>
      <c r="L123" s="5">
        <f>'pemisahan data'!P121</f>
        <v>0</v>
      </c>
      <c r="M123" s="5">
        <f>'pemisahan data'!Q121</f>
        <v>0</v>
      </c>
      <c r="N123" s="4">
        <f>'pemisahan data'!R121</f>
        <v>0</v>
      </c>
      <c r="O123" s="5">
        <f>'pemisahan data'!S121</f>
        <v>0</v>
      </c>
      <c r="P123" s="5">
        <f>'pemisahan data'!T121</f>
        <v>0</v>
      </c>
      <c r="Q123" s="4"/>
      <c r="R123" s="5">
        <f>'pemisahan data'!Y121</f>
        <v>0</v>
      </c>
      <c r="S123" s="4"/>
      <c r="T123" s="5">
        <f>'pemisahan data'!AB121</f>
        <v>0</v>
      </c>
      <c r="U123" s="5">
        <f>'pemisahan data'!AC121</f>
        <v>0</v>
      </c>
      <c r="V123" s="5">
        <f>'pemisahan data'!AD121</f>
        <v>0</v>
      </c>
    </row>
    <row r="124" spans="1:22" x14ac:dyDescent="0.25">
      <c r="A124" s="4" t="e">
        <f>Data!#REF!</f>
        <v>#REF!</v>
      </c>
      <c r="B124" s="4" t="e">
        <f>Data!#REF!</f>
        <v>#REF!</v>
      </c>
      <c r="C124" s="4" t="e">
        <f>Data!#REF!</f>
        <v>#REF!</v>
      </c>
      <c r="D124" s="5">
        <f>SUM('pemisahan data'!D122*'pemisahan data'!E122*'pemisahan data'!F122)</f>
        <v>0</v>
      </c>
      <c r="E124" s="5">
        <f>'pemisahan data'!G122</f>
        <v>0</v>
      </c>
      <c r="F124" s="4"/>
      <c r="G124" s="5">
        <f>'pemisahan data'!J122</f>
        <v>0</v>
      </c>
      <c r="H124" s="5">
        <f>'pemisahan data'!K122</f>
        <v>0</v>
      </c>
      <c r="I124" s="5">
        <f>SUM('pemisahan data'!L122*'pemisahan data'!M122)</f>
        <v>0</v>
      </c>
      <c r="J124" s="5">
        <f>'pemisahan data'!N122</f>
        <v>0</v>
      </c>
      <c r="K124" s="5">
        <f>'pemisahan data'!O122</f>
        <v>0</v>
      </c>
      <c r="L124" s="5">
        <f>'pemisahan data'!P122</f>
        <v>0</v>
      </c>
      <c r="M124" s="5">
        <f>'pemisahan data'!Q122</f>
        <v>0</v>
      </c>
      <c r="N124" s="4">
        <f>'pemisahan data'!R122</f>
        <v>0</v>
      </c>
      <c r="O124" s="5">
        <f>'pemisahan data'!S122</f>
        <v>0</v>
      </c>
      <c r="P124" s="5">
        <f>'pemisahan data'!T122</f>
        <v>0</v>
      </c>
      <c r="Q124" s="4"/>
      <c r="R124" s="5">
        <f>'pemisahan data'!Y122</f>
        <v>0</v>
      </c>
      <c r="S124" s="4"/>
      <c r="T124" s="5">
        <f>'pemisahan data'!AB122</f>
        <v>0</v>
      </c>
      <c r="U124" s="5">
        <f>'pemisahan data'!AC122</f>
        <v>0</v>
      </c>
      <c r="V124" s="5">
        <f>'pemisahan data'!AD122</f>
        <v>0</v>
      </c>
    </row>
    <row r="125" spans="1:22" x14ac:dyDescent="0.25">
      <c r="A125" s="4" t="e">
        <f>Data!#REF!</f>
        <v>#REF!</v>
      </c>
      <c r="B125" s="4" t="e">
        <f>Data!#REF!</f>
        <v>#REF!</v>
      </c>
      <c r="C125" s="4" t="e">
        <f>Data!#REF!</f>
        <v>#REF!</v>
      </c>
      <c r="D125" s="5">
        <f>SUM('pemisahan data'!D123*'pemisahan data'!E123*'pemisahan data'!F123)</f>
        <v>0</v>
      </c>
      <c r="E125" s="5">
        <f>'pemisahan data'!G123</f>
        <v>0</v>
      </c>
      <c r="F125" s="4"/>
      <c r="G125" s="5">
        <f>'pemisahan data'!J123</f>
        <v>0</v>
      </c>
      <c r="H125" s="5">
        <f>'pemisahan data'!K123</f>
        <v>0</v>
      </c>
      <c r="I125" s="5">
        <f>SUM('pemisahan data'!L123*'pemisahan data'!M123)</f>
        <v>0</v>
      </c>
      <c r="J125" s="5">
        <f>'pemisahan data'!N123</f>
        <v>0</v>
      </c>
      <c r="K125" s="5">
        <f>'pemisahan data'!O123</f>
        <v>0</v>
      </c>
      <c r="L125" s="5">
        <f>'pemisahan data'!P123</f>
        <v>0</v>
      </c>
      <c r="M125" s="5">
        <f>'pemisahan data'!Q123</f>
        <v>0</v>
      </c>
      <c r="N125" s="4">
        <f>'pemisahan data'!R123</f>
        <v>0</v>
      </c>
      <c r="O125" s="5">
        <f>'pemisahan data'!S123</f>
        <v>0</v>
      </c>
      <c r="P125" s="5">
        <f>'pemisahan data'!T123</f>
        <v>0</v>
      </c>
      <c r="Q125" s="4"/>
      <c r="R125" s="5">
        <f>'pemisahan data'!Y123</f>
        <v>0</v>
      </c>
      <c r="S125" s="4"/>
      <c r="T125" s="5">
        <f>'pemisahan data'!AB123</f>
        <v>0</v>
      </c>
      <c r="U125" s="5">
        <f>'pemisahan data'!AC123</f>
        <v>0</v>
      </c>
      <c r="V125" s="5">
        <f>'pemisahan data'!AD123</f>
        <v>0</v>
      </c>
    </row>
    <row r="126" spans="1:22" x14ac:dyDescent="0.25">
      <c r="A126" s="4" t="e">
        <f>Data!#REF!</f>
        <v>#REF!</v>
      </c>
      <c r="B126" s="4" t="e">
        <f>Data!#REF!</f>
        <v>#REF!</v>
      </c>
      <c r="C126" s="4" t="e">
        <f>Data!#REF!</f>
        <v>#REF!</v>
      </c>
      <c r="D126" s="5">
        <f>SUM('pemisahan data'!D124*'pemisahan data'!E124*'pemisahan data'!F124)</f>
        <v>0</v>
      </c>
      <c r="E126" s="5">
        <f>'pemisahan data'!G124</f>
        <v>0</v>
      </c>
      <c r="F126" s="4"/>
      <c r="G126" s="5">
        <f>'pemisahan data'!J124</f>
        <v>0</v>
      </c>
      <c r="H126" s="5">
        <f>'pemisahan data'!K124</f>
        <v>0</v>
      </c>
      <c r="I126" s="5">
        <f>SUM('pemisahan data'!L124*'pemisahan data'!M124)</f>
        <v>0</v>
      </c>
      <c r="J126" s="5">
        <f>'pemisahan data'!N124</f>
        <v>0</v>
      </c>
      <c r="K126" s="5">
        <f>'pemisahan data'!O124</f>
        <v>0</v>
      </c>
      <c r="L126" s="5">
        <f>'pemisahan data'!P124</f>
        <v>0</v>
      </c>
      <c r="M126" s="5">
        <f>'pemisahan data'!Q124</f>
        <v>0</v>
      </c>
      <c r="N126" s="4">
        <f>'pemisahan data'!R124</f>
        <v>0</v>
      </c>
      <c r="O126" s="5">
        <f>'pemisahan data'!S124</f>
        <v>0</v>
      </c>
      <c r="P126" s="5">
        <f>'pemisahan data'!T124</f>
        <v>0</v>
      </c>
      <c r="Q126" s="4"/>
      <c r="R126" s="5">
        <f>'pemisahan data'!Y124</f>
        <v>0</v>
      </c>
      <c r="S126" s="4"/>
      <c r="T126" s="5">
        <f>'pemisahan data'!AB124</f>
        <v>0</v>
      </c>
      <c r="U126" s="5">
        <f>'pemisahan data'!AC124</f>
        <v>0</v>
      </c>
      <c r="V126" s="5">
        <f>'pemisahan data'!AD124</f>
        <v>0</v>
      </c>
    </row>
    <row r="127" spans="1:22" x14ac:dyDescent="0.25">
      <c r="A127" s="4" t="e">
        <f>Data!#REF!</f>
        <v>#REF!</v>
      </c>
      <c r="B127" s="4" t="e">
        <f>Data!#REF!</f>
        <v>#REF!</v>
      </c>
      <c r="C127" s="4" t="e">
        <f>Data!#REF!</f>
        <v>#REF!</v>
      </c>
      <c r="D127" s="5">
        <f>SUM('pemisahan data'!D125*'pemisahan data'!E125*'pemisahan data'!F125)</f>
        <v>0</v>
      </c>
      <c r="E127" s="5">
        <f>'pemisahan data'!G125</f>
        <v>0</v>
      </c>
      <c r="F127" s="4"/>
      <c r="G127" s="5">
        <f>'pemisahan data'!J125</f>
        <v>0</v>
      </c>
      <c r="H127" s="5">
        <f>'pemisahan data'!K125</f>
        <v>0</v>
      </c>
      <c r="I127" s="5">
        <f>SUM('pemisahan data'!L125*'pemisahan data'!M125)</f>
        <v>0</v>
      </c>
      <c r="J127" s="5">
        <f>'pemisahan data'!N125</f>
        <v>0</v>
      </c>
      <c r="K127" s="5">
        <f>'pemisahan data'!O125</f>
        <v>0</v>
      </c>
      <c r="L127" s="5">
        <f>'pemisahan data'!P125</f>
        <v>0</v>
      </c>
      <c r="M127" s="5">
        <f>'pemisahan data'!Q125</f>
        <v>0</v>
      </c>
      <c r="N127" s="4">
        <f>'pemisahan data'!R125</f>
        <v>0</v>
      </c>
      <c r="O127" s="5">
        <f>'pemisahan data'!S125</f>
        <v>0</v>
      </c>
      <c r="P127" s="5">
        <f>'pemisahan data'!T125</f>
        <v>0</v>
      </c>
      <c r="Q127" s="4"/>
      <c r="R127" s="5">
        <f>'pemisahan data'!Y125</f>
        <v>0</v>
      </c>
      <c r="S127" s="4"/>
      <c r="T127" s="5">
        <f>'pemisahan data'!AB125</f>
        <v>0</v>
      </c>
      <c r="U127" s="5">
        <f>'pemisahan data'!AC125</f>
        <v>0</v>
      </c>
      <c r="V127" s="5">
        <f>'pemisahan data'!AD125</f>
        <v>0</v>
      </c>
    </row>
    <row r="128" spans="1:22" x14ac:dyDescent="0.25">
      <c r="A128" s="4" t="e">
        <f>Data!#REF!</f>
        <v>#REF!</v>
      </c>
      <c r="B128" s="4" t="e">
        <f>Data!#REF!</f>
        <v>#REF!</v>
      </c>
      <c r="C128" s="4" t="e">
        <f>Data!#REF!</f>
        <v>#REF!</v>
      </c>
      <c r="D128" s="5">
        <f>SUM('pemisahan data'!D126*'pemisahan data'!E126*'pemisahan data'!F126)</f>
        <v>0</v>
      </c>
      <c r="E128" s="5">
        <f>'pemisahan data'!G126</f>
        <v>0</v>
      </c>
      <c r="F128" s="4"/>
      <c r="G128" s="5">
        <f>'pemisahan data'!J126</f>
        <v>0</v>
      </c>
      <c r="H128" s="5">
        <f>'pemisahan data'!K126</f>
        <v>0</v>
      </c>
      <c r="I128" s="5">
        <f>SUM('pemisahan data'!L126*'pemisahan data'!M126)</f>
        <v>0</v>
      </c>
      <c r="J128" s="5">
        <f>'pemisahan data'!N126</f>
        <v>0</v>
      </c>
      <c r="K128" s="5">
        <f>'pemisahan data'!O126</f>
        <v>0</v>
      </c>
      <c r="L128" s="5">
        <f>'pemisahan data'!P126</f>
        <v>0</v>
      </c>
      <c r="M128" s="5">
        <f>'pemisahan data'!Q126</f>
        <v>0</v>
      </c>
      <c r="N128" s="4">
        <f>'pemisahan data'!R126</f>
        <v>0</v>
      </c>
      <c r="O128" s="5">
        <f>'pemisahan data'!S126</f>
        <v>0</v>
      </c>
      <c r="P128" s="5">
        <f>'pemisahan data'!T126</f>
        <v>0</v>
      </c>
      <c r="Q128" s="4"/>
      <c r="R128" s="5">
        <f>'pemisahan data'!Y126</f>
        <v>0</v>
      </c>
      <c r="S128" s="4"/>
      <c r="T128" s="5">
        <f>'pemisahan data'!AB126</f>
        <v>0</v>
      </c>
      <c r="U128" s="5">
        <f>'pemisahan data'!AC126</f>
        <v>0</v>
      </c>
      <c r="V128" s="5">
        <f>'pemisahan data'!AD126</f>
        <v>0</v>
      </c>
    </row>
    <row r="129" spans="1:22" x14ac:dyDescent="0.25">
      <c r="A129" s="4" t="e">
        <f>Data!#REF!</f>
        <v>#REF!</v>
      </c>
      <c r="B129" s="4" t="e">
        <f>Data!#REF!</f>
        <v>#REF!</v>
      </c>
      <c r="C129" s="4" t="e">
        <f>Data!#REF!</f>
        <v>#REF!</v>
      </c>
      <c r="D129" s="5">
        <f>SUM('pemisahan data'!D127*'pemisahan data'!E127*'pemisahan data'!F127)</f>
        <v>0</v>
      </c>
      <c r="E129" s="5">
        <f>'pemisahan data'!G127</f>
        <v>0</v>
      </c>
      <c r="F129" s="4"/>
      <c r="G129" s="5">
        <f>'pemisahan data'!J127</f>
        <v>0</v>
      </c>
      <c r="H129" s="5">
        <f>'pemisahan data'!K127</f>
        <v>0</v>
      </c>
      <c r="I129" s="5">
        <f>SUM('pemisahan data'!L127*'pemisahan data'!M127)</f>
        <v>0</v>
      </c>
      <c r="J129" s="5">
        <f>'pemisahan data'!N127</f>
        <v>0</v>
      </c>
      <c r="K129" s="5">
        <f>'pemisahan data'!O127</f>
        <v>0</v>
      </c>
      <c r="L129" s="5">
        <f>'pemisahan data'!P127</f>
        <v>0</v>
      </c>
      <c r="M129" s="5">
        <f>'pemisahan data'!Q127</f>
        <v>0</v>
      </c>
      <c r="N129" s="4">
        <f>'pemisahan data'!R127</f>
        <v>0</v>
      </c>
      <c r="O129" s="5">
        <f>'pemisahan data'!S127</f>
        <v>0</v>
      </c>
      <c r="P129" s="5">
        <f>'pemisahan data'!T127</f>
        <v>0</v>
      </c>
      <c r="Q129" s="4"/>
      <c r="R129" s="5">
        <f>'pemisahan data'!Y127</f>
        <v>0</v>
      </c>
      <c r="S129" s="4"/>
      <c r="T129" s="5">
        <f>'pemisahan data'!AB127</f>
        <v>0</v>
      </c>
      <c r="U129" s="5">
        <f>'pemisahan data'!AC127</f>
        <v>0</v>
      </c>
      <c r="V129" s="5">
        <f>'pemisahan data'!AD127</f>
        <v>0</v>
      </c>
    </row>
    <row r="130" spans="1:22" x14ac:dyDescent="0.25">
      <c r="A130" s="4" t="e">
        <f>Data!#REF!</f>
        <v>#REF!</v>
      </c>
      <c r="B130" s="4" t="e">
        <f>Data!#REF!</f>
        <v>#REF!</v>
      </c>
      <c r="C130" s="4" t="e">
        <f>Data!#REF!</f>
        <v>#REF!</v>
      </c>
      <c r="D130" s="5">
        <f>SUM('pemisahan data'!D128*'pemisahan data'!E128*'pemisahan data'!F128)</f>
        <v>0</v>
      </c>
      <c r="E130" s="5">
        <f>'pemisahan data'!G128</f>
        <v>0</v>
      </c>
      <c r="F130" s="4"/>
      <c r="G130" s="5">
        <f>'pemisahan data'!J128</f>
        <v>0</v>
      </c>
      <c r="H130" s="5">
        <f>'pemisahan data'!K128</f>
        <v>0</v>
      </c>
      <c r="I130" s="5">
        <f>SUM('pemisahan data'!L128*'pemisahan data'!M128)</f>
        <v>0</v>
      </c>
      <c r="J130" s="5">
        <f>'pemisahan data'!N128</f>
        <v>0</v>
      </c>
      <c r="K130" s="5">
        <f>'pemisahan data'!O128</f>
        <v>0</v>
      </c>
      <c r="L130" s="5">
        <f>'pemisahan data'!P128</f>
        <v>0</v>
      </c>
      <c r="M130" s="5">
        <f>'pemisahan data'!Q128</f>
        <v>0</v>
      </c>
      <c r="N130" s="4">
        <f>'pemisahan data'!R128</f>
        <v>0</v>
      </c>
      <c r="O130" s="5">
        <f>'pemisahan data'!S128</f>
        <v>0</v>
      </c>
      <c r="P130" s="5">
        <f>'pemisahan data'!T128</f>
        <v>0</v>
      </c>
      <c r="Q130" s="4"/>
      <c r="R130" s="5">
        <f>'pemisahan data'!Y128</f>
        <v>0</v>
      </c>
      <c r="S130" s="4"/>
      <c r="T130" s="5">
        <f>'pemisahan data'!AB128</f>
        <v>0</v>
      </c>
      <c r="U130" s="5">
        <f>'pemisahan data'!AC128</f>
        <v>0</v>
      </c>
      <c r="V130" s="5">
        <f>'pemisahan data'!AD128</f>
        <v>0</v>
      </c>
    </row>
    <row r="131" spans="1:22" x14ac:dyDescent="0.25">
      <c r="A131" s="4" t="e">
        <f>Data!#REF!</f>
        <v>#REF!</v>
      </c>
      <c r="B131" s="4" t="e">
        <f>Data!#REF!</f>
        <v>#REF!</v>
      </c>
      <c r="C131" s="4" t="e">
        <f>Data!#REF!</f>
        <v>#REF!</v>
      </c>
      <c r="D131" s="5">
        <f>SUM('pemisahan data'!D129*'pemisahan data'!E129*'pemisahan data'!F129)</f>
        <v>0</v>
      </c>
      <c r="E131" s="5">
        <f>'pemisahan data'!G129</f>
        <v>0</v>
      </c>
      <c r="F131" s="4"/>
      <c r="G131" s="5">
        <f>'pemisahan data'!J129</f>
        <v>0</v>
      </c>
      <c r="H131" s="5">
        <f>'pemisahan data'!K129</f>
        <v>0</v>
      </c>
      <c r="I131" s="5">
        <f>SUM('pemisahan data'!L129*'pemisahan data'!M129)</f>
        <v>0</v>
      </c>
      <c r="J131" s="5">
        <f>'pemisahan data'!N129</f>
        <v>0</v>
      </c>
      <c r="K131" s="5">
        <f>'pemisahan data'!O129</f>
        <v>0</v>
      </c>
      <c r="L131" s="5">
        <f>'pemisahan data'!P129</f>
        <v>0</v>
      </c>
      <c r="M131" s="5">
        <f>'pemisahan data'!Q129</f>
        <v>0</v>
      </c>
      <c r="N131" s="4">
        <f>'pemisahan data'!R129</f>
        <v>0</v>
      </c>
      <c r="O131" s="5">
        <f>'pemisahan data'!S129</f>
        <v>0</v>
      </c>
      <c r="P131" s="5">
        <f>'pemisahan data'!T129</f>
        <v>0</v>
      </c>
      <c r="Q131" s="4"/>
      <c r="R131" s="5">
        <f>'pemisahan data'!Y129</f>
        <v>0</v>
      </c>
      <c r="S131" s="4"/>
      <c r="T131" s="5">
        <f>'pemisahan data'!AB129</f>
        <v>0</v>
      </c>
      <c r="U131" s="5">
        <f>'pemisahan data'!AC129</f>
        <v>0</v>
      </c>
      <c r="V131" s="5">
        <f>'pemisahan data'!AD129</f>
        <v>0</v>
      </c>
    </row>
    <row r="132" spans="1:22" x14ac:dyDescent="0.25">
      <c r="A132" s="6" t="e">
        <f>Data!#REF!</f>
        <v>#REF!</v>
      </c>
      <c r="B132" s="6" t="e">
        <f>Data!#REF!</f>
        <v>#REF!</v>
      </c>
      <c r="C132" s="6" t="e">
        <f>Data!#REF!</f>
        <v>#REF!</v>
      </c>
      <c r="D132" s="7">
        <f>SUM('pemisahan data'!D130*'pemisahan data'!E130*'pemisahan data'!F130)</f>
        <v>0</v>
      </c>
      <c r="E132" s="7">
        <f>'pemisahan data'!G130</f>
        <v>0</v>
      </c>
      <c r="F132" s="6"/>
      <c r="G132" s="7">
        <f>'pemisahan data'!J130</f>
        <v>0</v>
      </c>
      <c r="H132" s="7">
        <f>'pemisahan data'!K130</f>
        <v>0</v>
      </c>
      <c r="I132" s="7">
        <f>SUM('pemisahan data'!L130*'pemisahan data'!M130)</f>
        <v>0</v>
      </c>
      <c r="J132" s="7">
        <f>'pemisahan data'!N130</f>
        <v>0</v>
      </c>
      <c r="K132" s="7">
        <f>'pemisahan data'!O130</f>
        <v>0</v>
      </c>
      <c r="L132" s="7">
        <f>'pemisahan data'!P130</f>
        <v>0</v>
      </c>
      <c r="M132" s="7">
        <f>'pemisahan data'!Q130</f>
        <v>0</v>
      </c>
      <c r="N132" s="6">
        <f>'pemisahan data'!R130</f>
        <v>0</v>
      </c>
      <c r="O132" s="7">
        <f>'pemisahan data'!S130</f>
        <v>0</v>
      </c>
      <c r="P132" s="7">
        <f>'pemisahan data'!T130</f>
        <v>0</v>
      </c>
      <c r="Q132" s="6"/>
      <c r="R132" s="7">
        <f>'pemisahan data'!Y130</f>
        <v>0</v>
      </c>
      <c r="S132" s="6"/>
      <c r="T132" s="7">
        <f>'pemisahan data'!AB130</f>
        <v>0</v>
      </c>
      <c r="U132" s="7">
        <f>'pemisahan data'!AC130</f>
        <v>0</v>
      </c>
      <c r="V132" s="7">
        <f>'pemisahan data'!AD130</f>
        <v>0</v>
      </c>
    </row>
  </sheetData>
  <mergeCells count="8">
    <mergeCell ref="R5:S5"/>
    <mergeCell ref="T5:U5"/>
    <mergeCell ref="B5:C5"/>
    <mergeCell ref="D5:F5"/>
    <mergeCell ref="G5:I5"/>
    <mergeCell ref="J5:L5"/>
    <mergeCell ref="M5:N5"/>
    <mergeCell ref="O5:Q5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5F97EA9-4821-40C0-8AEA-9EB41365F046}">
          <x14:formula1>
            <xm:f>'D:\SKRIPSI\project\sirese\[Data Smartphone-1.xlsx]VALIDATE'!#REF!</xm:f>
          </x14:formula1>
          <xm:sqref>B6</xm:sqref>
        </x14:dataValidation>
        <x14:dataValidation type="list" allowBlank="1" showInputMessage="1" showErrorMessage="1" xr:uid="{C6707444-0DE0-448E-B689-A9CEDA86F2D5}">
          <x14:formula1>
            <xm:f>'D:\SKRIPSI\project\sirese\[Data Smartphone-1.xlsx]VALIDATE'!#REF!</xm:f>
          </x14:formula1>
          <xm:sqref>P5:P6 M5:N6 G5:G6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E976-87D6-4D76-9B14-B9A3A7236538}">
  <dimension ref="A3:P65"/>
  <sheetViews>
    <sheetView topLeftCell="A37" zoomScale="70" zoomScaleNormal="70" workbookViewId="0">
      <selection activeCell="M48" sqref="M48"/>
    </sheetView>
  </sheetViews>
  <sheetFormatPr defaultRowHeight="15" x14ac:dyDescent="0.25"/>
  <cols>
    <col min="1" max="1" width="6.28515625" customWidth="1"/>
    <col min="2" max="2" width="16.85546875" bestFit="1" customWidth="1"/>
    <col min="3" max="3" width="13.42578125" customWidth="1"/>
    <col min="4" max="4" width="10.85546875" customWidth="1"/>
    <col min="5" max="5" width="13.28515625" customWidth="1"/>
    <col min="6" max="6" width="11" bestFit="1" customWidth="1"/>
    <col min="8" max="8" width="6.42578125" bestFit="1" customWidth="1"/>
    <col min="9" max="9" width="28.28515625" bestFit="1" customWidth="1"/>
    <col min="10" max="10" width="13.42578125" bestFit="1" customWidth="1"/>
    <col min="11" max="11" width="7.42578125" bestFit="1" customWidth="1"/>
  </cols>
  <sheetData>
    <row r="3" spans="1:16" x14ac:dyDescent="0.25">
      <c r="B3" s="2" t="s">
        <v>439</v>
      </c>
      <c r="H3" t="s">
        <v>20</v>
      </c>
      <c r="M3" t="s">
        <v>522</v>
      </c>
    </row>
    <row r="4" spans="1:16" x14ac:dyDescent="0.25">
      <c r="A4" t="s">
        <v>435</v>
      </c>
      <c r="B4" t="s">
        <v>436</v>
      </c>
      <c r="C4" t="s">
        <v>437</v>
      </c>
      <c r="D4" t="s">
        <v>438</v>
      </c>
      <c r="E4" t="s">
        <v>509</v>
      </c>
      <c r="F4">
        <f>MIN('Data diperbaiki'!D7:D109)</f>
        <v>78832.292000000016</v>
      </c>
      <c r="H4" t="s">
        <v>435</v>
      </c>
      <c r="I4" t="s">
        <v>436</v>
      </c>
      <c r="J4" t="s">
        <v>437</v>
      </c>
      <c r="K4" t="s">
        <v>438</v>
      </c>
      <c r="M4" t="s">
        <v>435</v>
      </c>
      <c r="N4" t="s">
        <v>436</v>
      </c>
      <c r="O4" t="s">
        <v>437</v>
      </c>
      <c r="P4" t="s">
        <v>438</v>
      </c>
    </row>
    <row r="5" spans="1:16" x14ac:dyDescent="0.25">
      <c r="A5">
        <v>1</v>
      </c>
      <c r="B5">
        <f>SUM($F$4+$F$7)</f>
        <v>90507.093600000022</v>
      </c>
      <c r="C5" t="s">
        <v>513</v>
      </c>
      <c r="D5">
        <v>20</v>
      </c>
      <c r="E5" t="s">
        <v>510</v>
      </c>
      <c r="F5">
        <f>MAX('Data diperbaiki'!D7:D109)</f>
        <v>137206.30000000002</v>
      </c>
      <c r="H5">
        <v>1</v>
      </c>
      <c r="I5" s="4" t="str">
        <f>'pemisahan data'!N5</f>
        <v>android 13</v>
      </c>
      <c r="K5">
        <v>70</v>
      </c>
      <c r="M5">
        <v>1</v>
      </c>
      <c r="N5" s="4">
        <v>8</v>
      </c>
      <c r="P5">
        <v>10</v>
      </c>
    </row>
    <row r="6" spans="1:16" x14ac:dyDescent="0.25">
      <c r="A6">
        <v>2</v>
      </c>
      <c r="B6">
        <f>SUM(B5+$F$7)</f>
        <v>102181.89520000003</v>
      </c>
      <c r="C6" t="s">
        <v>513</v>
      </c>
      <c r="D6">
        <v>40</v>
      </c>
      <c r="E6" t="s">
        <v>511</v>
      </c>
      <c r="F6">
        <f>SUM(F5-F4)</f>
        <v>58374.008000000002</v>
      </c>
      <c r="H6">
        <v>2</v>
      </c>
      <c r="I6" s="4" t="str">
        <f>'pemisahan data'!N10</f>
        <v>ios 17</v>
      </c>
      <c r="K6">
        <v>90</v>
      </c>
      <c r="M6">
        <v>2</v>
      </c>
      <c r="N6" s="4">
        <v>12</v>
      </c>
      <c r="P6">
        <f>SUM(P5+10)</f>
        <v>20</v>
      </c>
    </row>
    <row r="7" spans="1:16" x14ac:dyDescent="0.25">
      <c r="A7">
        <v>3</v>
      </c>
      <c r="B7">
        <f t="shared" ref="B7:B8" si="0">SUM(B6+$F$7)</f>
        <v>113856.69680000003</v>
      </c>
      <c r="C7" t="s">
        <v>513</v>
      </c>
      <c r="D7">
        <v>60</v>
      </c>
      <c r="E7" t="s">
        <v>512</v>
      </c>
      <c r="F7">
        <f>SUM(F6/5)</f>
        <v>11674.801600000001</v>
      </c>
      <c r="H7">
        <v>3</v>
      </c>
      <c r="I7" s="4" t="str">
        <f>'pemisahan data'!N23</f>
        <v>android 14</v>
      </c>
      <c r="K7">
        <v>80</v>
      </c>
      <c r="M7">
        <v>3</v>
      </c>
      <c r="N7" s="4">
        <v>13</v>
      </c>
      <c r="P7">
        <f t="shared" ref="P7:P14" si="1">SUM(P6+10)</f>
        <v>30</v>
      </c>
    </row>
    <row r="8" spans="1:16" x14ac:dyDescent="0.25">
      <c r="A8">
        <v>4</v>
      </c>
      <c r="B8">
        <f t="shared" si="0"/>
        <v>125531.49840000004</v>
      </c>
      <c r="C8" t="s">
        <v>513</v>
      </c>
      <c r="D8">
        <v>80</v>
      </c>
      <c r="H8">
        <v>4</v>
      </c>
      <c r="I8" s="4" t="str">
        <f>'pemisahan data'!N63</f>
        <v>android 12</v>
      </c>
      <c r="K8">
        <v>50</v>
      </c>
      <c r="M8">
        <v>4</v>
      </c>
      <c r="N8" s="4">
        <v>48</v>
      </c>
      <c r="P8">
        <f t="shared" si="1"/>
        <v>40</v>
      </c>
    </row>
    <row r="9" spans="1:16" x14ac:dyDescent="0.25">
      <c r="A9">
        <v>5</v>
      </c>
      <c r="B9">
        <f>B8</f>
        <v>125531.49840000004</v>
      </c>
      <c r="C9" t="s">
        <v>514</v>
      </c>
      <c r="D9">
        <v>100</v>
      </c>
      <c r="H9">
        <v>5</v>
      </c>
      <c r="I9" s="4" t="str">
        <f>'pemisahan data'!N103</f>
        <v>andorid 13</v>
      </c>
      <c r="K9">
        <v>70</v>
      </c>
      <c r="M9">
        <v>5</v>
      </c>
      <c r="N9" s="4">
        <v>50</v>
      </c>
      <c r="P9">
        <f t="shared" si="1"/>
        <v>50</v>
      </c>
    </row>
    <row r="10" spans="1:16" x14ac:dyDescent="0.25">
      <c r="M10">
        <v>6</v>
      </c>
      <c r="N10" s="25">
        <v>62</v>
      </c>
      <c r="O10" s="24"/>
      <c r="P10">
        <f t="shared" si="1"/>
        <v>60</v>
      </c>
    </row>
    <row r="11" spans="1:16" x14ac:dyDescent="0.25">
      <c r="B11" s="1" t="s">
        <v>13</v>
      </c>
      <c r="H11" t="s">
        <v>21</v>
      </c>
      <c r="M11">
        <v>7</v>
      </c>
      <c r="N11" s="25">
        <v>64</v>
      </c>
      <c r="O11" s="24"/>
      <c r="P11">
        <f t="shared" si="1"/>
        <v>70</v>
      </c>
    </row>
    <row r="12" spans="1:16" x14ac:dyDescent="0.25">
      <c r="A12" t="s">
        <v>435</v>
      </c>
      <c r="B12" t="s">
        <v>436</v>
      </c>
      <c r="C12" t="s">
        <v>437</v>
      </c>
      <c r="D12" t="s">
        <v>438</v>
      </c>
      <c r="E12" t="s">
        <v>509</v>
      </c>
      <c r="F12">
        <f>MIN('Data diperbaiki'!E7:E109)</f>
        <v>167</v>
      </c>
      <c r="H12" t="s">
        <v>435</v>
      </c>
      <c r="I12" t="s">
        <v>436</v>
      </c>
      <c r="J12" t="s">
        <v>437</v>
      </c>
      <c r="K12" t="s">
        <v>438</v>
      </c>
      <c r="M12">
        <v>8</v>
      </c>
      <c r="N12" s="25">
        <v>100</v>
      </c>
      <c r="O12" s="24"/>
      <c r="P12">
        <f t="shared" si="1"/>
        <v>80</v>
      </c>
    </row>
    <row r="13" spans="1:16" x14ac:dyDescent="0.25">
      <c r="A13">
        <v>1</v>
      </c>
      <c r="B13">
        <f>SUM($F$12+$F$15)</f>
        <v>184.2</v>
      </c>
      <c r="C13" t="s">
        <v>513</v>
      </c>
      <c r="D13">
        <v>20</v>
      </c>
      <c r="E13" t="s">
        <v>510</v>
      </c>
      <c r="F13">
        <f>MAX('Data diperbaiki'!E7:E109)</f>
        <v>253</v>
      </c>
      <c r="H13">
        <v>1</v>
      </c>
      <c r="I13" s="4" t="str">
        <f>'pemisahan data'!O5</f>
        <v>snapdragon 8 gen 2</v>
      </c>
      <c r="M13">
        <v>9</v>
      </c>
      <c r="N13" s="25">
        <v>108</v>
      </c>
      <c r="O13" s="24"/>
      <c r="P13">
        <f t="shared" si="1"/>
        <v>90</v>
      </c>
    </row>
    <row r="14" spans="1:16" x14ac:dyDescent="0.25">
      <c r="A14">
        <v>2</v>
      </c>
      <c r="B14">
        <f>SUM(B13+$F$15)</f>
        <v>201.39999999999998</v>
      </c>
      <c r="C14" t="s">
        <v>513</v>
      </c>
      <c r="D14">
        <v>40</v>
      </c>
      <c r="E14" t="s">
        <v>515</v>
      </c>
      <c r="F14">
        <f>SUM(F13-F12)</f>
        <v>86</v>
      </c>
      <c r="H14">
        <v>2</v>
      </c>
      <c r="I14" s="4" t="str">
        <f>'pemisahan data'!O10</f>
        <v>apple a17 pro</v>
      </c>
      <c r="M14">
        <v>10</v>
      </c>
      <c r="N14" s="25">
        <v>200</v>
      </c>
      <c r="O14" s="24"/>
      <c r="P14">
        <f t="shared" si="1"/>
        <v>100</v>
      </c>
    </row>
    <row r="15" spans="1:16" x14ac:dyDescent="0.25">
      <c r="A15">
        <v>3</v>
      </c>
      <c r="B15">
        <f t="shared" ref="B15:B16" si="2">SUM(B14+$F$15)</f>
        <v>218.59999999999997</v>
      </c>
      <c r="C15" t="s">
        <v>513</v>
      </c>
      <c r="D15">
        <v>60</v>
      </c>
      <c r="E15" t="s">
        <v>516</v>
      </c>
      <c r="F15">
        <f>SUM(F14/5)</f>
        <v>17.2</v>
      </c>
      <c r="H15">
        <v>3</v>
      </c>
      <c r="I15" s="4" t="str">
        <f>'pemisahan data'!O17</f>
        <v>apple a16 bionic</v>
      </c>
    </row>
    <row r="16" spans="1:16" x14ac:dyDescent="0.25">
      <c r="A16">
        <v>4</v>
      </c>
      <c r="B16">
        <f t="shared" si="2"/>
        <v>235.79999999999995</v>
      </c>
      <c r="C16" t="s">
        <v>513</v>
      </c>
      <c r="D16">
        <v>80</v>
      </c>
      <c r="H16">
        <v>4</v>
      </c>
      <c r="I16" s="4" t="str">
        <f>'pemisahan data'!O23</f>
        <v>snapdragon 8 gen 3</v>
      </c>
      <c r="M16" t="s">
        <v>555</v>
      </c>
    </row>
    <row r="17" spans="1:16" x14ac:dyDescent="0.25">
      <c r="A17">
        <v>5</v>
      </c>
      <c r="B17">
        <f>B16</f>
        <v>235.79999999999995</v>
      </c>
      <c r="C17" t="s">
        <v>514</v>
      </c>
      <c r="D17">
        <v>100</v>
      </c>
      <c r="H17">
        <v>5</v>
      </c>
      <c r="I17" s="4" t="str">
        <f>'pemisahan data'!O28</f>
        <v>exynos 2200</v>
      </c>
      <c r="M17" t="s">
        <v>435</v>
      </c>
      <c r="N17" t="s">
        <v>436</v>
      </c>
      <c r="O17" t="s">
        <v>437</v>
      </c>
      <c r="P17" t="s">
        <v>438</v>
      </c>
    </row>
    <row r="18" spans="1:16" x14ac:dyDescent="0.25">
      <c r="H18">
        <v>6</v>
      </c>
      <c r="I18" s="4" t="str">
        <f>'pemisahan data'!O37</f>
        <v>snapdragon 680 4g</v>
      </c>
      <c r="M18">
        <v>1</v>
      </c>
      <c r="N18" s="4" t="s">
        <v>484</v>
      </c>
      <c r="P18">
        <v>20</v>
      </c>
    </row>
    <row r="19" spans="1:16" x14ac:dyDescent="0.25">
      <c r="B19" s="1" t="s">
        <v>517</v>
      </c>
      <c r="H19">
        <v>7</v>
      </c>
      <c r="I19" s="4" t="str">
        <f>'pemisahan data'!O38</f>
        <v>mediatek dimensity 6100+</v>
      </c>
      <c r="M19">
        <v>2</v>
      </c>
      <c r="N19" s="4" t="s">
        <v>444</v>
      </c>
      <c r="P19">
        <v>40</v>
      </c>
    </row>
    <row r="20" spans="1:16" x14ac:dyDescent="0.25">
      <c r="A20" t="s">
        <v>435</v>
      </c>
      <c r="B20" s="1" t="s">
        <v>436</v>
      </c>
      <c r="C20" t="s">
        <v>437</v>
      </c>
      <c r="D20" t="s">
        <v>438</v>
      </c>
      <c r="H20">
        <v>8</v>
      </c>
      <c r="I20" s="4" t="str">
        <f>'pemisahan data'!O39</f>
        <v>exynos 1280</v>
      </c>
      <c r="M20">
        <v>3</v>
      </c>
      <c r="N20" s="4" t="s">
        <v>449</v>
      </c>
      <c r="P20">
        <v>60</v>
      </c>
    </row>
    <row r="21" spans="1:16" x14ac:dyDescent="0.25">
      <c r="B21" s="1" t="s">
        <v>424</v>
      </c>
      <c r="D21">
        <v>9</v>
      </c>
      <c r="H21">
        <v>9</v>
      </c>
      <c r="I21" s="4" t="str">
        <f>'pemisahan data'!O40</f>
        <v>mediatek helio g99</v>
      </c>
      <c r="M21">
        <v>4</v>
      </c>
      <c r="N21" s="4" t="s">
        <v>461</v>
      </c>
      <c r="P21">
        <v>90</v>
      </c>
    </row>
    <row r="22" spans="1:16" x14ac:dyDescent="0.25">
      <c r="B22" s="1" t="s">
        <v>421</v>
      </c>
      <c r="D22">
        <v>10</v>
      </c>
      <c r="H22">
        <v>10</v>
      </c>
      <c r="I22" s="4" t="str">
        <f>'pemisahan data'!O41</f>
        <v>helio g85</v>
      </c>
    </row>
    <row r="23" spans="1:16" x14ac:dyDescent="0.25">
      <c r="B23" s="1" t="s">
        <v>426</v>
      </c>
      <c r="D23">
        <v>8</v>
      </c>
      <c r="H23">
        <v>11</v>
      </c>
      <c r="I23" s="4" t="str">
        <f>'pemisahan data'!O43</f>
        <v>exynos 1380</v>
      </c>
    </row>
    <row r="24" spans="1:16" x14ac:dyDescent="0.25">
      <c r="B24" s="1" t="s">
        <v>419</v>
      </c>
      <c r="D24">
        <v>6</v>
      </c>
      <c r="H24">
        <v>12</v>
      </c>
      <c r="I24" s="4" t="str">
        <f>'pemisahan data'!O45</f>
        <v>mediatek dimensity 8200 ultra</v>
      </c>
    </row>
    <row r="25" spans="1:16" x14ac:dyDescent="0.25">
      <c r="B25" s="1" t="s">
        <v>429</v>
      </c>
      <c r="D25">
        <v>5</v>
      </c>
      <c r="H25">
        <v>13</v>
      </c>
      <c r="I25" s="4" t="str">
        <f>'pemisahan data'!O46</f>
        <v>mediatek helio g36</v>
      </c>
    </row>
    <row r="26" spans="1:16" x14ac:dyDescent="0.25">
      <c r="B26" s="1" t="s">
        <v>518</v>
      </c>
      <c r="D26">
        <v>7</v>
      </c>
      <c r="H26">
        <v>14</v>
      </c>
      <c r="I26" s="4" t="str">
        <f>'pemisahan data'!O49</f>
        <v>helio g88</v>
      </c>
    </row>
    <row r="27" spans="1:16" x14ac:dyDescent="0.25">
      <c r="B27" s="1" t="s">
        <v>433</v>
      </c>
      <c r="D27">
        <v>5</v>
      </c>
      <c r="H27">
        <v>15</v>
      </c>
      <c r="I27" s="4" t="str">
        <f>'pemisahan data'!O51</f>
        <v>snapdragon 7s gen 2</v>
      </c>
    </row>
    <row r="28" spans="1:16" x14ac:dyDescent="0.25">
      <c r="H28">
        <v>16</v>
      </c>
      <c r="I28" s="4" t="str">
        <f>'pemisahan data'!O54</f>
        <v>snapdragon 695 5g</v>
      </c>
    </row>
    <row r="29" spans="1:16" x14ac:dyDescent="0.25">
      <c r="B29" t="s">
        <v>519</v>
      </c>
      <c r="H29">
        <v>17</v>
      </c>
      <c r="I29" s="4" t="str">
        <f>'pemisahan data'!O55</f>
        <v>mediatek dimensity 1080</v>
      </c>
    </row>
    <row r="30" spans="1:16" x14ac:dyDescent="0.25">
      <c r="A30" t="s">
        <v>435</v>
      </c>
      <c r="B30" s="1" t="s">
        <v>436</v>
      </c>
      <c r="C30" t="s">
        <v>437</v>
      </c>
      <c r="D30" t="s">
        <v>438</v>
      </c>
      <c r="H30">
        <v>18</v>
      </c>
      <c r="I30" s="4" t="str">
        <f>'pemisahan data'!O57</f>
        <v>mediatek mt6769h helio g88</v>
      </c>
    </row>
    <row r="31" spans="1:16" x14ac:dyDescent="0.25">
      <c r="B31" s="1" t="s">
        <v>440</v>
      </c>
      <c r="D31">
        <v>70</v>
      </c>
      <c r="H31">
        <v>19</v>
      </c>
      <c r="I31" s="4" t="str">
        <f>'pemisahan data'!O58</f>
        <v>unisoc tiger t612</v>
      </c>
    </row>
    <row r="32" spans="1:16" x14ac:dyDescent="0.25">
      <c r="B32" s="1" t="s">
        <v>448</v>
      </c>
      <c r="D32">
        <v>60</v>
      </c>
      <c r="H32">
        <v>20</v>
      </c>
      <c r="I32" s="4" t="str">
        <f>'pemisahan data'!O60</f>
        <v>mediatek dimensity 7050</v>
      </c>
    </row>
    <row r="33" spans="1:11" x14ac:dyDescent="0.25">
      <c r="B33" s="1" t="s">
        <v>451</v>
      </c>
      <c r="D33">
        <v>95</v>
      </c>
      <c r="H33">
        <v>21</v>
      </c>
      <c r="I33" s="4" t="str">
        <f>'pemisahan data'!O71</f>
        <v>mediatek dimensity 9200</v>
      </c>
    </row>
    <row r="34" spans="1:11" x14ac:dyDescent="0.25">
      <c r="B34" s="1" t="s">
        <v>458</v>
      </c>
      <c r="D34">
        <v>90</v>
      </c>
      <c r="H34">
        <v>22</v>
      </c>
      <c r="I34" s="4" t="str">
        <f>'pemisahan data'!O73</f>
        <v>mediatek dimensity 8200</v>
      </c>
    </row>
    <row r="35" spans="1:11" x14ac:dyDescent="0.25">
      <c r="B35" s="1" t="s">
        <v>465</v>
      </c>
      <c r="D35">
        <v>80</v>
      </c>
      <c r="H35">
        <v>23</v>
      </c>
      <c r="I35" s="4" t="str">
        <f>'pemisahan data'!O78</f>
        <v>mediatek dimensity 6020</v>
      </c>
    </row>
    <row r="36" spans="1:11" x14ac:dyDescent="0.25">
      <c r="B36" s="1" t="s">
        <v>472</v>
      </c>
      <c r="D36">
        <v>50</v>
      </c>
      <c r="H36">
        <v>24</v>
      </c>
      <c r="I36" s="4" t="str">
        <f>'pemisahan data'!O79</f>
        <v>mediatek dimensity 9300</v>
      </c>
    </row>
    <row r="37" spans="1:11" x14ac:dyDescent="0.25">
      <c r="B37" s="1" t="s">
        <v>479</v>
      </c>
      <c r="D37">
        <v>55</v>
      </c>
      <c r="H37">
        <v>25</v>
      </c>
      <c r="I37" s="4" t="str">
        <f>'pemisahan data'!O83</f>
        <v>snapdragon 4 gen 2</v>
      </c>
    </row>
    <row r="38" spans="1:11" x14ac:dyDescent="0.25">
      <c r="B38" s="1" t="s">
        <v>482</v>
      </c>
      <c r="D38">
        <v>60</v>
      </c>
      <c r="H38">
        <v>26</v>
      </c>
      <c r="I38" s="4" t="str">
        <f>'pemisahan data'!O85</f>
        <v>snapdragon 685</v>
      </c>
    </row>
    <row r="39" spans="1:11" x14ac:dyDescent="0.25">
      <c r="B39" s="1" t="s">
        <v>487</v>
      </c>
      <c r="D39">
        <v>80</v>
      </c>
      <c r="H39">
        <v>27</v>
      </c>
      <c r="I39" s="4" t="str">
        <f>'pemisahan data'!O88</f>
        <v>mediatek mt6769 helio g85</v>
      </c>
    </row>
    <row r="40" spans="1:11" x14ac:dyDescent="0.25">
      <c r="B40" s="1" t="s">
        <v>495</v>
      </c>
      <c r="D40">
        <v>75</v>
      </c>
      <c r="H40">
        <v>28</v>
      </c>
      <c r="I40" s="4" t="str">
        <f>'pemisahan data'!O90</f>
        <v>snapdragon 778g 5g</v>
      </c>
    </row>
    <row r="41" spans="1:11" x14ac:dyDescent="0.25">
      <c r="B41" s="1"/>
      <c r="H41">
        <v>29</v>
      </c>
      <c r="I41" s="4" t="str">
        <f>'pemisahan data'!O94</f>
        <v>mediatek mt6765 helio p35</v>
      </c>
    </row>
    <row r="42" spans="1:11" x14ac:dyDescent="0.25">
      <c r="H42">
        <v>30</v>
      </c>
      <c r="I42" s="4" t="str">
        <f>'pemisahan data'!O95</f>
        <v>snapdragon 7+ gen 2</v>
      </c>
    </row>
    <row r="43" spans="1:11" x14ac:dyDescent="0.25">
      <c r="B43" t="s">
        <v>520</v>
      </c>
      <c r="H43">
        <v>31</v>
      </c>
      <c r="I43" s="4" t="str">
        <f>'pemisahan data'!O101</f>
        <v>unisoc t606</v>
      </c>
    </row>
    <row r="44" spans="1:11" x14ac:dyDescent="0.25">
      <c r="A44" t="s">
        <v>435</v>
      </c>
      <c r="B44" t="s">
        <v>436</v>
      </c>
      <c r="C44" t="s">
        <v>437</v>
      </c>
      <c r="D44" t="s">
        <v>438</v>
      </c>
      <c r="E44" t="s">
        <v>509</v>
      </c>
      <c r="F44">
        <f>MIN('Data diperbaiki'!H7:H109)</f>
        <v>84.6</v>
      </c>
      <c r="H44">
        <v>32</v>
      </c>
      <c r="I44" s="4" t="str">
        <f>'pemisahan data'!O104</f>
        <v>mediatek dimensity 8050</v>
      </c>
    </row>
    <row r="45" spans="1:11" x14ac:dyDescent="0.25">
      <c r="A45">
        <v>1</v>
      </c>
      <c r="B45">
        <f>SUM(F44+F47)</f>
        <v>107.02</v>
      </c>
      <c r="C45" t="s">
        <v>513</v>
      </c>
      <c r="D45">
        <v>20</v>
      </c>
      <c r="E45" t="s">
        <v>510</v>
      </c>
      <c r="F45">
        <f>MAX('Data diperbaiki'!H7:H109)</f>
        <v>196.7</v>
      </c>
    </row>
    <row r="46" spans="1:11" x14ac:dyDescent="0.25">
      <c r="A46">
        <v>2</v>
      </c>
      <c r="B46">
        <f>SUM(B45+$F$47)</f>
        <v>129.44</v>
      </c>
      <c r="C46" t="s">
        <v>513</v>
      </c>
      <c r="D46">
        <v>40</v>
      </c>
      <c r="E46" t="s">
        <v>511</v>
      </c>
      <c r="F46">
        <f>SUM(F45-F44)</f>
        <v>112.1</v>
      </c>
      <c r="H46" t="s">
        <v>22</v>
      </c>
    </row>
    <row r="47" spans="1:11" x14ac:dyDescent="0.25">
      <c r="A47">
        <v>3</v>
      </c>
      <c r="B47">
        <f t="shared" ref="B47:B48" si="3">SUM(B46+$F$47)</f>
        <v>151.85999999999999</v>
      </c>
      <c r="C47" t="s">
        <v>513</v>
      </c>
      <c r="D47">
        <v>60</v>
      </c>
      <c r="E47" t="s">
        <v>516</v>
      </c>
      <c r="F47">
        <f>SUM(F46/5)</f>
        <v>22.419999999999998</v>
      </c>
      <c r="H47" t="s">
        <v>435</v>
      </c>
      <c r="I47" t="s">
        <v>436</v>
      </c>
      <c r="J47" t="s">
        <v>437</v>
      </c>
      <c r="K47" t="s">
        <v>438</v>
      </c>
    </row>
    <row r="48" spans="1:11" x14ac:dyDescent="0.25">
      <c r="A48">
        <v>4</v>
      </c>
      <c r="B48">
        <f t="shared" si="3"/>
        <v>174.27999999999997</v>
      </c>
      <c r="C48" t="s">
        <v>513</v>
      </c>
      <c r="D48">
        <v>80</v>
      </c>
      <c r="H48">
        <v>1</v>
      </c>
      <c r="I48" t="str">
        <f>'pemisahan data'!P5</f>
        <v>octa-core</v>
      </c>
    </row>
    <row r="49" spans="1:11" x14ac:dyDescent="0.25">
      <c r="A49">
        <v>5</v>
      </c>
      <c r="B49">
        <f>B48</f>
        <v>174.27999999999997</v>
      </c>
      <c r="C49" t="s">
        <v>514</v>
      </c>
      <c r="D49">
        <v>100</v>
      </c>
      <c r="H49">
        <v>2</v>
      </c>
      <c r="I49" t="str">
        <f>'pemisahan data'!P10</f>
        <v>hexa-core</v>
      </c>
    </row>
    <row r="50" spans="1:11" x14ac:dyDescent="0.25">
      <c r="H50">
        <v>3</v>
      </c>
      <c r="I50" t="str">
        <f>'pemisahan data'!P26</f>
        <v>deca-core</v>
      </c>
    </row>
    <row r="51" spans="1:11" x14ac:dyDescent="0.25">
      <c r="B51" t="s">
        <v>521</v>
      </c>
    </row>
    <row r="52" spans="1:11" x14ac:dyDescent="0.25">
      <c r="A52" t="s">
        <v>435</v>
      </c>
      <c r="B52" t="s">
        <v>436</v>
      </c>
      <c r="C52" t="s">
        <v>437</v>
      </c>
      <c r="D52" t="s">
        <v>438</v>
      </c>
      <c r="E52" t="s">
        <v>509</v>
      </c>
      <c r="F52">
        <f>MIN('Data diperbaiki'!I7:I109)</f>
        <v>1152000</v>
      </c>
      <c r="H52" t="s">
        <v>24</v>
      </c>
    </row>
    <row r="53" spans="1:11" x14ac:dyDescent="0.25">
      <c r="A53">
        <v>1</v>
      </c>
      <c r="B53">
        <f>SUM(F52+F55)</f>
        <v>2028384</v>
      </c>
      <c r="C53" t="s">
        <v>513</v>
      </c>
      <c r="D53">
        <v>20</v>
      </c>
      <c r="E53" t="s">
        <v>510</v>
      </c>
      <c r="F53">
        <f>MAX('Data diperbaiki'!I8:I110)</f>
        <v>5533920</v>
      </c>
      <c r="H53" t="s">
        <v>435</v>
      </c>
      <c r="I53" t="s">
        <v>436</v>
      </c>
      <c r="J53" t="s">
        <v>437</v>
      </c>
      <c r="K53" t="s">
        <v>438</v>
      </c>
    </row>
    <row r="54" spans="1:11" x14ac:dyDescent="0.25">
      <c r="A54">
        <v>2</v>
      </c>
      <c r="B54">
        <f>SUM(B53+$F$55)</f>
        <v>2904768</v>
      </c>
      <c r="C54" t="s">
        <v>513</v>
      </c>
      <c r="D54">
        <v>40</v>
      </c>
      <c r="E54" t="s">
        <v>511</v>
      </c>
      <c r="F54">
        <f>SUM(F53-F52)</f>
        <v>4381920</v>
      </c>
      <c r="H54">
        <v>1</v>
      </c>
      <c r="I54">
        <f>'Data diperbaiki'!M7:M109</f>
        <v>16</v>
      </c>
    </row>
    <row r="55" spans="1:11" x14ac:dyDescent="0.25">
      <c r="A55">
        <v>3</v>
      </c>
      <c r="B55">
        <f t="shared" ref="B55:B56" si="4">SUM(B54+$F$55)</f>
        <v>3781152</v>
      </c>
      <c r="C55" t="s">
        <v>513</v>
      </c>
      <c r="D55">
        <v>60</v>
      </c>
      <c r="E55" t="s">
        <v>516</v>
      </c>
      <c r="F55">
        <f>SUM(F54/5)</f>
        <v>876384</v>
      </c>
      <c r="H55">
        <v>2</v>
      </c>
      <c r="I55" s="9">
        <f>'Data diperbaiki'!M8:M110</f>
        <v>12</v>
      </c>
    </row>
    <row r="56" spans="1:11" x14ac:dyDescent="0.25">
      <c r="A56">
        <v>4</v>
      </c>
      <c r="B56">
        <f t="shared" si="4"/>
        <v>4657536</v>
      </c>
      <c r="C56" t="s">
        <v>513</v>
      </c>
      <c r="D56">
        <v>80</v>
      </c>
      <c r="H56">
        <v>3</v>
      </c>
      <c r="I56" s="9">
        <f>'Data diperbaiki'!M9:M111</f>
        <v>8</v>
      </c>
    </row>
    <row r="57" spans="1:11" x14ac:dyDescent="0.25">
      <c r="A57">
        <v>5</v>
      </c>
      <c r="B57">
        <f>B56</f>
        <v>4657536</v>
      </c>
      <c r="C57" t="s">
        <v>514</v>
      </c>
      <c r="D57">
        <v>100</v>
      </c>
      <c r="H57">
        <v>4</v>
      </c>
      <c r="I57" s="9">
        <v>4</v>
      </c>
    </row>
    <row r="58" spans="1:11" x14ac:dyDescent="0.25">
      <c r="H58">
        <v>5</v>
      </c>
      <c r="I58" s="9">
        <v>6</v>
      </c>
    </row>
    <row r="60" spans="1:11" x14ac:dyDescent="0.25">
      <c r="H60" t="s">
        <v>25</v>
      </c>
    </row>
    <row r="61" spans="1:11" x14ac:dyDescent="0.25">
      <c r="H61" t="s">
        <v>435</v>
      </c>
      <c r="I61" t="s">
        <v>436</v>
      </c>
      <c r="J61" t="s">
        <v>437</v>
      </c>
      <c r="K61" t="s">
        <v>438</v>
      </c>
    </row>
    <row r="62" spans="1:11" x14ac:dyDescent="0.25">
      <c r="H62">
        <v>1</v>
      </c>
      <c r="I62">
        <f>'Data diperbaiki'!N7:N132</f>
        <v>256</v>
      </c>
    </row>
    <row r="63" spans="1:11" x14ac:dyDescent="0.25">
      <c r="H63">
        <v>2</v>
      </c>
      <c r="I63">
        <f>'Data diperbaiki'!N8:N133</f>
        <v>512</v>
      </c>
    </row>
    <row r="64" spans="1:11" x14ac:dyDescent="0.25">
      <c r="H64">
        <v>3</v>
      </c>
      <c r="I64">
        <f>'Data diperbaiki'!N9:N134</f>
        <v>128</v>
      </c>
    </row>
    <row r="65" spans="9:9" x14ac:dyDescent="0.25">
      <c r="I65">
        <v>64</v>
      </c>
    </row>
  </sheetData>
  <pageMargins left="0.7" right="0.7" top="0.75" bottom="0.75" header="0.3" footer="0.3"/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0E3F-FAAC-4A69-BAD7-D9565B2D7552}">
  <dimension ref="B2:F13"/>
  <sheetViews>
    <sheetView workbookViewId="0">
      <selection activeCell="H10" sqref="H10"/>
    </sheetView>
  </sheetViews>
  <sheetFormatPr defaultRowHeight="15" x14ac:dyDescent="0.25"/>
  <cols>
    <col min="2" max="2" width="9" bestFit="1" customWidth="1"/>
    <col min="3" max="3" width="13.140625" bestFit="1" customWidth="1"/>
    <col min="4" max="4" width="11.28515625" bestFit="1" customWidth="1"/>
    <col min="5" max="5" width="17" bestFit="1" customWidth="1"/>
    <col min="6" max="6" width="11.28515625" bestFit="1" customWidth="1"/>
  </cols>
  <sheetData>
    <row r="2" spans="2:6" ht="15.75" x14ac:dyDescent="0.25">
      <c r="B2" s="54" t="s">
        <v>556</v>
      </c>
      <c r="C2" s="54"/>
      <c r="D2" s="54"/>
      <c r="E2" s="54"/>
    </row>
    <row r="4" spans="2:6" ht="32.25" thickBot="1" x14ac:dyDescent="0.3">
      <c r="B4" s="32" t="s">
        <v>10</v>
      </c>
      <c r="C4" s="33" t="s">
        <v>557</v>
      </c>
      <c r="D4" s="33" t="s">
        <v>558</v>
      </c>
      <c r="E4" s="33" t="s">
        <v>559</v>
      </c>
      <c r="F4" s="33" t="s">
        <v>560</v>
      </c>
    </row>
    <row r="5" spans="2:6" ht="16.5" thickBot="1" x14ac:dyDescent="0.3">
      <c r="B5" s="34">
        <v>1</v>
      </c>
      <c r="C5" s="35" t="s">
        <v>2</v>
      </c>
      <c r="D5" s="36">
        <v>50</v>
      </c>
      <c r="E5" s="37">
        <f>SUM(Table710[[#This Row],[Bobot]]/$D$13)</f>
        <v>0.11904761904761904</v>
      </c>
      <c r="F5" s="38">
        <f t="shared" ref="F5:F12" si="0">E5</f>
        <v>0.11904761904761904</v>
      </c>
    </row>
    <row r="6" spans="2:6" ht="16.5" thickBot="1" x14ac:dyDescent="0.3">
      <c r="B6" s="39">
        <v>2</v>
      </c>
      <c r="C6" s="40" t="s">
        <v>3</v>
      </c>
      <c r="D6" s="41">
        <v>10</v>
      </c>
      <c r="E6" s="37">
        <f>SUM(Table710[[#This Row],[Bobot]]/$D$13)</f>
        <v>2.3809523809523808E-2</v>
      </c>
      <c r="F6" s="38">
        <f t="shared" si="0"/>
        <v>2.3809523809523808E-2</v>
      </c>
    </row>
    <row r="7" spans="2:6" ht="16.5" thickBot="1" x14ac:dyDescent="0.3">
      <c r="B7" s="34">
        <v>3</v>
      </c>
      <c r="C7" s="35" t="s">
        <v>561</v>
      </c>
      <c r="D7" s="36">
        <v>95</v>
      </c>
      <c r="E7" s="37">
        <f>SUM(Table710[[#This Row],[Bobot]]/$D$13)</f>
        <v>0.22619047619047619</v>
      </c>
      <c r="F7" s="38">
        <f t="shared" si="0"/>
        <v>0.22619047619047619</v>
      </c>
    </row>
    <row r="8" spans="2:6" ht="16.5" thickBot="1" x14ac:dyDescent="0.3">
      <c r="B8" s="39">
        <v>4</v>
      </c>
      <c r="C8" s="40" t="s">
        <v>5</v>
      </c>
      <c r="D8" s="41">
        <v>90</v>
      </c>
      <c r="E8" s="37">
        <f>SUM(Table710[[#This Row],[Bobot]]/$D$13)</f>
        <v>0.21428571428571427</v>
      </c>
      <c r="F8" s="38">
        <f t="shared" si="0"/>
        <v>0.21428571428571427</v>
      </c>
    </row>
    <row r="9" spans="2:6" ht="32.25" thickBot="1" x14ac:dyDescent="0.3">
      <c r="B9" s="34">
        <v>5</v>
      </c>
      <c r="C9" s="35" t="s">
        <v>562</v>
      </c>
      <c r="D9" s="36">
        <v>0</v>
      </c>
      <c r="E9" s="37">
        <f>SUM(Table710[[#This Row],[Bobot]]/$D$13)</f>
        <v>0</v>
      </c>
      <c r="F9" s="38">
        <f t="shared" si="0"/>
        <v>0</v>
      </c>
    </row>
    <row r="10" spans="2:6" ht="32.25" thickBot="1" x14ac:dyDescent="0.3">
      <c r="B10" s="39">
        <v>6</v>
      </c>
      <c r="C10" s="40" t="s">
        <v>6</v>
      </c>
      <c r="D10" s="41">
        <v>0</v>
      </c>
      <c r="E10" s="37">
        <f>SUM(Table710[[#This Row],[Bobot]]/$D$13)</f>
        <v>0</v>
      </c>
      <c r="F10" s="38">
        <f t="shared" si="0"/>
        <v>0</v>
      </c>
    </row>
    <row r="11" spans="2:6" ht="16.5" thickBot="1" x14ac:dyDescent="0.3">
      <c r="B11" s="34">
        <v>7</v>
      </c>
      <c r="C11" s="35" t="s">
        <v>8</v>
      </c>
      <c r="D11" s="36">
        <v>80</v>
      </c>
      <c r="E11" s="37">
        <f>SUM(Table710[[#This Row],[Bobot]]/$D$13)</f>
        <v>0.19047619047619047</v>
      </c>
      <c r="F11" s="38">
        <f t="shared" si="0"/>
        <v>0.19047619047619047</v>
      </c>
    </row>
    <row r="12" spans="2:6" ht="16.5" thickBot="1" x14ac:dyDescent="0.3">
      <c r="B12" s="39">
        <v>8</v>
      </c>
      <c r="C12" s="42" t="s">
        <v>9</v>
      </c>
      <c r="D12" s="43">
        <v>95</v>
      </c>
      <c r="E12" s="37">
        <f>SUM(Table710[[#This Row],[Bobot]]/$D$13)</f>
        <v>0.22619047619047619</v>
      </c>
      <c r="F12" s="38">
        <f t="shared" si="0"/>
        <v>0.22619047619047619</v>
      </c>
    </row>
    <row r="13" spans="2:6" x14ac:dyDescent="0.25">
      <c r="B13" s="55" t="s">
        <v>563</v>
      </c>
      <c r="C13" s="55"/>
      <c r="D13" s="44">
        <f>SUM(Table710[Bobot])</f>
        <v>420</v>
      </c>
      <c r="E13" s="44">
        <f>SUM(Table710[Normalisasi])</f>
        <v>1</v>
      </c>
      <c r="F13" s="45">
        <f>SUM(Table710[Bobot Akhir])</f>
        <v>1</v>
      </c>
    </row>
  </sheetData>
  <mergeCells count="2">
    <mergeCell ref="B2:E2"/>
    <mergeCell ref="B13:C13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6A85-FC2B-48EF-A3D6-B2B0B7AE152D}">
  <dimension ref="B4:U108"/>
  <sheetViews>
    <sheetView topLeftCell="C97" zoomScale="55" zoomScaleNormal="55" workbookViewId="0">
      <selection activeCell="H107" sqref="H107"/>
    </sheetView>
  </sheetViews>
  <sheetFormatPr defaultRowHeight="15.75" x14ac:dyDescent="0.25"/>
  <cols>
    <col min="2" max="2" width="34.42578125" style="46" bestFit="1" customWidth="1"/>
    <col min="3" max="3" width="16.85546875" style="46" bestFit="1" customWidth="1"/>
    <col min="4" max="5" width="13.85546875" style="46" bestFit="1" customWidth="1"/>
    <col min="6" max="6" width="17.85546875" style="46" bestFit="1" customWidth="1"/>
    <col min="7" max="7" width="21.7109375" style="46" bestFit="1" customWidth="1"/>
    <col min="8" max="8" width="17.140625" style="46" bestFit="1" customWidth="1"/>
    <col min="9" max="9" width="24.85546875" style="46" bestFit="1" customWidth="1"/>
    <col min="10" max="10" width="16.28515625" style="46" bestFit="1" customWidth="1"/>
    <col min="11" max="11" width="12.85546875" style="46" bestFit="1" customWidth="1"/>
    <col min="12" max="12" width="13.140625" style="46" bestFit="1" customWidth="1"/>
    <col min="13" max="13" width="13.5703125" style="46" bestFit="1" customWidth="1"/>
    <col min="14" max="14" width="22.85546875" style="46" bestFit="1" customWidth="1"/>
    <col min="15" max="15" width="18.85546875" style="46" bestFit="1" customWidth="1"/>
    <col min="16" max="16" width="20.28515625" style="46" bestFit="1" customWidth="1"/>
    <col min="17" max="17" width="23" style="46" bestFit="1" customWidth="1"/>
    <col min="18" max="18" width="20.5703125" style="46" bestFit="1" customWidth="1"/>
    <col min="19" max="19" width="12.5703125" style="46" bestFit="1" customWidth="1"/>
    <col min="20" max="20" width="15.85546875" style="46" bestFit="1" customWidth="1"/>
    <col min="21" max="21" width="14.42578125" style="46" bestFit="1" customWidth="1"/>
  </cols>
  <sheetData>
    <row r="4" spans="2:21" x14ac:dyDescent="0.25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5" spans="2:21" x14ac:dyDescent="0.25">
      <c r="B5" s="57" t="s">
        <v>564</v>
      </c>
      <c r="C5" s="58" t="s">
        <v>439</v>
      </c>
      <c r="D5" s="58" t="s">
        <v>565</v>
      </c>
      <c r="E5" s="58" t="s">
        <v>517</v>
      </c>
      <c r="F5" s="58" t="s">
        <v>566</v>
      </c>
      <c r="G5" s="58" t="s">
        <v>567</v>
      </c>
      <c r="H5" s="58" t="s">
        <v>521</v>
      </c>
      <c r="I5" s="58" t="s">
        <v>568</v>
      </c>
      <c r="J5" s="58" t="s">
        <v>21</v>
      </c>
      <c r="K5" s="58" t="s">
        <v>22</v>
      </c>
      <c r="L5" s="58" t="s">
        <v>24</v>
      </c>
      <c r="M5" s="58" t="s">
        <v>25</v>
      </c>
      <c r="N5" s="58" t="s">
        <v>6</v>
      </c>
      <c r="O5" s="58" t="s">
        <v>555</v>
      </c>
      <c r="P5" s="58" t="s">
        <v>569</v>
      </c>
      <c r="Q5" s="58" t="s">
        <v>562</v>
      </c>
      <c r="R5" s="58" t="s">
        <v>570</v>
      </c>
      <c r="S5" s="58" t="s">
        <v>32</v>
      </c>
      <c r="T5" s="58" t="s">
        <v>8</v>
      </c>
      <c r="U5" s="58" t="s">
        <v>571</v>
      </c>
    </row>
    <row r="6" spans="2:21" ht="31.5" x14ac:dyDescent="0.25">
      <c r="B6" s="56" t="s">
        <v>572</v>
      </c>
      <c r="C6" s="56">
        <v>40</v>
      </c>
      <c r="D6" s="56">
        <v>20</v>
      </c>
      <c r="E6" s="56">
        <v>90</v>
      </c>
      <c r="F6" s="56">
        <v>70</v>
      </c>
      <c r="G6" s="56">
        <v>10</v>
      </c>
      <c r="H6" s="56">
        <v>40</v>
      </c>
      <c r="I6" s="56">
        <v>60</v>
      </c>
      <c r="J6" s="56">
        <v>84</v>
      </c>
      <c r="K6" s="56">
        <v>80</v>
      </c>
      <c r="L6" s="56">
        <v>30</v>
      </c>
      <c r="M6" s="56">
        <v>40</v>
      </c>
      <c r="N6" s="56">
        <v>100</v>
      </c>
      <c r="O6" s="56">
        <v>20</v>
      </c>
      <c r="P6" s="56">
        <v>145</v>
      </c>
      <c r="Q6" s="56">
        <v>90</v>
      </c>
      <c r="R6" s="56">
        <v>10</v>
      </c>
      <c r="S6" s="56">
        <v>40</v>
      </c>
      <c r="T6" s="56">
        <v>40</v>
      </c>
      <c r="U6" s="56">
        <v>26</v>
      </c>
    </row>
    <row r="7" spans="2:21" ht="31.5" x14ac:dyDescent="0.25">
      <c r="B7" s="56" t="s">
        <v>573</v>
      </c>
      <c r="C7" s="56">
        <v>40</v>
      </c>
      <c r="D7" s="56">
        <v>20</v>
      </c>
      <c r="E7" s="56">
        <v>90</v>
      </c>
      <c r="F7" s="56">
        <v>70</v>
      </c>
      <c r="G7" s="56">
        <v>10</v>
      </c>
      <c r="H7" s="56">
        <v>40</v>
      </c>
      <c r="I7" s="56">
        <v>60</v>
      </c>
      <c r="J7" s="56">
        <v>84</v>
      </c>
      <c r="K7" s="56">
        <v>80</v>
      </c>
      <c r="L7" s="56">
        <v>70</v>
      </c>
      <c r="M7" s="56">
        <v>80</v>
      </c>
      <c r="N7" s="56">
        <v>100</v>
      </c>
      <c r="O7" s="56">
        <v>20</v>
      </c>
      <c r="P7" s="56">
        <v>145</v>
      </c>
      <c r="Q7" s="56">
        <v>90</v>
      </c>
      <c r="R7" s="56">
        <v>10</v>
      </c>
      <c r="S7" s="56">
        <v>40</v>
      </c>
      <c r="T7" s="56">
        <v>40</v>
      </c>
      <c r="U7" s="56">
        <v>36</v>
      </c>
    </row>
    <row r="8" spans="2:21" ht="63" x14ac:dyDescent="0.25">
      <c r="B8" s="56" t="s">
        <v>574</v>
      </c>
      <c r="C8" s="56">
        <v>100</v>
      </c>
      <c r="D8" s="56">
        <v>100</v>
      </c>
      <c r="E8" s="56">
        <v>150</v>
      </c>
      <c r="F8" s="56">
        <v>65</v>
      </c>
      <c r="G8" s="56">
        <v>100</v>
      </c>
      <c r="H8" s="56">
        <v>40</v>
      </c>
      <c r="I8" s="56">
        <v>60</v>
      </c>
      <c r="J8" s="56">
        <v>84</v>
      </c>
      <c r="K8" s="56">
        <v>80</v>
      </c>
      <c r="L8" s="56">
        <v>70</v>
      </c>
      <c r="M8" s="56">
        <v>80</v>
      </c>
      <c r="N8" s="56">
        <v>100</v>
      </c>
      <c r="O8" s="56">
        <v>40</v>
      </c>
      <c r="P8" s="56">
        <v>145</v>
      </c>
      <c r="Q8" s="56">
        <v>90</v>
      </c>
      <c r="R8" s="56">
        <v>10</v>
      </c>
      <c r="S8" s="56">
        <v>50</v>
      </c>
      <c r="T8" s="56">
        <v>100</v>
      </c>
      <c r="U8" s="56">
        <v>73</v>
      </c>
    </row>
    <row r="9" spans="2:21" ht="47.25" x14ac:dyDescent="0.25">
      <c r="B9" s="56" t="s">
        <v>575</v>
      </c>
      <c r="C9" s="56">
        <v>100</v>
      </c>
      <c r="D9" s="56">
        <v>100</v>
      </c>
      <c r="E9" s="56">
        <v>150</v>
      </c>
      <c r="F9" s="56">
        <v>65</v>
      </c>
      <c r="G9" s="56">
        <v>100</v>
      </c>
      <c r="H9" s="56">
        <v>40</v>
      </c>
      <c r="I9" s="56">
        <v>60</v>
      </c>
      <c r="J9" s="56">
        <v>84</v>
      </c>
      <c r="K9" s="56">
        <v>80</v>
      </c>
      <c r="L9" s="56">
        <v>50</v>
      </c>
      <c r="M9" s="56">
        <v>60</v>
      </c>
      <c r="N9" s="56">
        <v>100</v>
      </c>
      <c r="O9" s="56">
        <v>40</v>
      </c>
      <c r="P9" s="56">
        <v>145</v>
      </c>
      <c r="Q9" s="56">
        <v>90</v>
      </c>
      <c r="R9" s="56">
        <v>10</v>
      </c>
      <c r="S9" s="56">
        <v>50</v>
      </c>
      <c r="T9" s="56">
        <v>100</v>
      </c>
      <c r="U9" s="56">
        <v>41</v>
      </c>
    </row>
    <row r="10" spans="2:21" ht="47.25" x14ac:dyDescent="0.25">
      <c r="B10" s="56" t="s">
        <v>576</v>
      </c>
      <c r="C10" s="56">
        <v>100</v>
      </c>
      <c r="D10" s="56">
        <v>100</v>
      </c>
      <c r="E10" s="56">
        <v>150</v>
      </c>
      <c r="F10" s="56">
        <v>65</v>
      </c>
      <c r="G10" s="56">
        <v>100</v>
      </c>
      <c r="H10" s="56">
        <v>40</v>
      </c>
      <c r="I10" s="56">
        <v>60</v>
      </c>
      <c r="J10" s="56">
        <v>84</v>
      </c>
      <c r="K10" s="56">
        <v>80</v>
      </c>
      <c r="L10" s="56">
        <v>70</v>
      </c>
      <c r="M10" s="56">
        <v>80</v>
      </c>
      <c r="N10" s="56">
        <v>100</v>
      </c>
      <c r="O10" s="56">
        <v>40</v>
      </c>
      <c r="P10" s="56">
        <v>145</v>
      </c>
      <c r="Q10" s="56">
        <v>90</v>
      </c>
      <c r="R10" s="56">
        <v>10</v>
      </c>
      <c r="S10" s="56">
        <v>50</v>
      </c>
      <c r="T10" s="56">
        <v>100</v>
      </c>
      <c r="U10" s="56">
        <v>84</v>
      </c>
    </row>
    <row r="11" spans="2:21" ht="47.25" x14ac:dyDescent="0.25">
      <c r="B11" s="56" t="s">
        <v>577</v>
      </c>
      <c r="C11" s="56">
        <v>40</v>
      </c>
      <c r="D11" s="56">
        <v>80</v>
      </c>
      <c r="E11" s="56">
        <v>170</v>
      </c>
      <c r="F11" s="56">
        <v>100</v>
      </c>
      <c r="G11" s="56">
        <v>100</v>
      </c>
      <c r="H11" s="56">
        <v>60</v>
      </c>
      <c r="I11" s="56">
        <v>100</v>
      </c>
      <c r="J11" s="56">
        <v>78</v>
      </c>
      <c r="K11" s="56">
        <v>60</v>
      </c>
      <c r="L11" s="56">
        <v>30</v>
      </c>
      <c r="M11" s="56">
        <v>60</v>
      </c>
      <c r="N11" s="56">
        <v>40</v>
      </c>
      <c r="O11" s="56">
        <v>40</v>
      </c>
      <c r="P11" s="56">
        <v>90</v>
      </c>
      <c r="Q11" s="56">
        <v>50</v>
      </c>
      <c r="R11" s="56">
        <v>90</v>
      </c>
      <c r="S11" s="56">
        <v>100</v>
      </c>
      <c r="T11" s="56">
        <v>60</v>
      </c>
      <c r="U11" s="56">
        <v>71</v>
      </c>
    </row>
    <row r="12" spans="2:21" ht="47.25" x14ac:dyDescent="0.25">
      <c r="B12" s="56" t="s">
        <v>578</v>
      </c>
      <c r="C12" s="56">
        <v>40</v>
      </c>
      <c r="D12" s="56">
        <v>80</v>
      </c>
      <c r="E12" s="56">
        <v>170</v>
      </c>
      <c r="F12" s="56">
        <v>100</v>
      </c>
      <c r="G12" s="56">
        <v>100</v>
      </c>
      <c r="H12" s="56">
        <v>60</v>
      </c>
      <c r="I12" s="56">
        <v>100</v>
      </c>
      <c r="J12" s="56">
        <v>78</v>
      </c>
      <c r="K12" s="56">
        <v>60</v>
      </c>
      <c r="L12" s="56">
        <v>30</v>
      </c>
      <c r="M12" s="56">
        <v>80</v>
      </c>
      <c r="N12" s="56">
        <v>40</v>
      </c>
      <c r="O12" s="56">
        <v>40</v>
      </c>
      <c r="P12" s="56">
        <v>90</v>
      </c>
      <c r="Q12" s="56">
        <v>50</v>
      </c>
      <c r="R12" s="56">
        <v>90</v>
      </c>
      <c r="S12" s="56">
        <v>100</v>
      </c>
      <c r="T12" s="56">
        <v>60</v>
      </c>
      <c r="U12" s="56">
        <v>88</v>
      </c>
    </row>
    <row r="13" spans="2:21" ht="47.25" x14ac:dyDescent="0.25">
      <c r="B13" s="56" t="s">
        <v>579</v>
      </c>
      <c r="C13" s="56">
        <v>40</v>
      </c>
      <c r="D13" s="56">
        <v>80</v>
      </c>
      <c r="E13" s="56">
        <v>170</v>
      </c>
      <c r="F13" s="56">
        <v>100</v>
      </c>
      <c r="G13" s="56">
        <v>100</v>
      </c>
      <c r="H13" s="56">
        <v>60</v>
      </c>
      <c r="I13" s="56">
        <v>100</v>
      </c>
      <c r="J13" s="56">
        <v>78</v>
      </c>
      <c r="K13" s="56">
        <v>60</v>
      </c>
      <c r="L13" s="56">
        <v>30</v>
      </c>
      <c r="M13" s="56">
        <v>100</v>
      </c>
      <c r="N13" s="56">
        <v>40</v>
      </c>
      <c r="O13" s="56">
        <v>40</v>
      </c>
      <c r="P13" s="56">
        <v>90</v>
      </c>
      <c r="Q13" s="56">
        <v>50</v>
      </c>
      <c r="R13" s="56">
        <v>90</v>
      </c>
      <c r="S13" s="56">
        <v>100</v>
      </c>
      <c r="T13" s="56">
        <v>60</v>
      </c>
      <c r="U13" s="56">
        <v>100</v>
      </c>
    </row>
    <row r="14" spans="2:21" ht="31.5" x14ac:dyDescent="0.25">
      <c r="B14" s="56" t="s">
        <v>580</v>
      </c>
      <c r="C14" s="56">
        <v>20</v>
      </c>
      <c r="D14" s="56">
        <v>40</v>
      </c>
      <c r="E14" s="56">
        <v>170</v>
      </c>
      <c r="F14" s="56">
        <v>100</v>
      </c>
      <c r="G14" s="56">
        <v>10</v>
      </c>
      <c r="H14" s="56">
        <v>60</v>
      </c>
      <c r="I14" s="56">
        <v>100</v>
      </c>
      <c r="J14" s="56">
        <v>78</v>
      </c>
      <c r="K14" s="56">
        <v>60</v>
      </c>
      <c r="L14" s="56">
        <v>30</v>
      </c>
      <c r="M14" s="56">
        <v>40</v>
      </c>
      <c r="N14" s="56">
        <v>40</v>
      </c>
      <c r="O14" s="56">
        <v>40</v>
      </c>
      <c r="P14" s="56">
        <v>90</v>
      </c>
      <c r="Q14" s="56">
        <v>50</v>
      </c>
      <c r="R14" s="56">
        <v>90</v>
      </c>
      <c r="S14" s="56">
        <v>100</v>
      </c>
      <c r="T14" s="56">
        <v>20</v>
      </c>
      <c r="U14" s="56">
        <v>58</v>
      </c>
    </row>
    <row r="15" spans="2:21" ht="31.5" x14ac:dyDescent="0.25">
      <c r="B15" s="56" t="s">
        <v>581</v>
      </c>
      <c r="C15" s="56">
        <v>20</v>
      </c>
      <c r="D15" s="56">
        <v>40</v>
      </c>
      <c r="E15" s="56">
        <v>170</v>
      </c>
      <c r="F15" s="56">
        <v>100</v>
      </c>
      <c r="G15" s="56">
        <v>10</v>
      </c>
      <c r="H15" s="56">
        <v>60</v>
      </c>
      <c r="I15" s="56">
        <v>100</v>
      </c>
      <c r="J15" s="56">
        <v>78</v>
      </c>
      <c r="K15" s="56">
        <v>60</v>
      </c>
      <c r="L15" s="56">
        <v>30</v>
      </c>
      <c r="M15" s="56">
        <v>60</v>
      </c>
      <c r="N15" s="56">
        <v>40</v>
      </c>
      <c r="O15" s="56">
        <v>40</v>
      </c>
      <c r="P15" s="56">
        <v>90</v>
      </c>
      <c r="Q15" s="56">
        <v>50</v>
      </c>
      <c r="R15" s="56">
        <v>90</v>
      </c>
      <c r="S15" s="56">
        <v>100</v>
      </c>
      <c r="T15" s="56">
        <v>20</v>
      </c>
      <c r="U15" s="56">
        <v>68</v>
      </c>
    </row>
    <row r="16" spans="2:21" ht="31.5" x14ac:dyDescent="0.25">
      <c r="B16" s="56" t="s">
        <v>582</v>
      </c>
      <c r="C16" s="56">
        <v>20</v>
      </c>
      <c r="D16" s="56">
        <v>40</v>
      </c>
      <c r="E16" s="56">
        <v>170</v>
      </c>
      <c r="F16" s="56">
        <v>100</v>
      </c>
      <c r="G16" s="56">
        <v>10</v>
      </c>
      <c r="H16" s="56">
        <v>60</v>
      </c>
      <c r="I16" s="56">
        <v>100</v>
      </c>
      <c r="J16" s="56">
        <v>78</v>
      </c>
      <c r="K16" s="56">
        <v>60</v>
      </c>
      <c r="L16" s="56">
        <v>30</v>
      </c>
      <c r="M16" s="56">
        <v>80</v>
      </c>
      <c r="N16" s="56">
        <v>40</v>
      </c>
      <c r="O16" s="56">
        <v>40</v>
      </c>
      <c r="P16" s="56">
        <v>90</v>
      </c>
      <c r="Q16" s="56">
        <v>50</v>
      </c>
      <c r="R16" s="56">
        <v>90</v>
      </c>
      <c r="S16" s="56">
        <v>100</v>
      </c>
      <c r="T16" s="56">
        <v>20</v>
      </c>
      <c r="U16" s="56">
        <v>81</v>
      </c>
    </row>
    <row r="17" spans="2:21" ht="47.25" x14ac:dyDescent="0.25">
      <c r="B17" s="56" t="s">
        <v>583</v>
      </c>
      <c r="C17" s="56">
        <v>20</v>
      </c>
      <c r="D17" s="56">
        <v>40</v>
      </c>
      <c r="E17" s="56">
        <v>170</v>
      </c>
      <c r="F17" s="56">
        <v>100</v>
      </c>
      <c r="G17" s="56">
        <v>10</v>
      </c>
      <c r="H17" s="56">
        <v>60</v>
      </c>
      <c r="I17" s="56">
        <v>100</v>
      </c>
      <c r="J17" s="56">
        <v>78</v>
      </c>
      <c r="K17" s="56">
        <v>60</v>
      </c>
      <c r="L17" s="56">
        <v>30</v>
      </c>
      <c r="M17" s="56">
        <v>100</v>
      </c>
      <c r="N17" s="56">
        <v>40</v>
      </c>
      <c r="O17" s="56">
        <v>40</v>
      </c>
      <c r="P17" s="56">
        <v>90</v>
      </c>
      <c r="Q17" s="56">
        <v>50</v>
      </c>
      <c r="R17" s="56">
        <v>90</v>
      </c>
      <c r="S17" s="56">
        <v>100</v>
      </c>
      <c r="T17" s="56">
        <v>20</v>
      </c>
      <c r="U17" s="56">
        <v>94</v>
      </c>
    </row>
    <row r="18" spans="2:21" ht="31.5" x14ac:dyDescent="0.25">
      <c r="B18" s="56" t="s">
        <v>584</v>
      </c>
      <c r="C18" s="56">
        <v>40</v>
      </c>
      <c r="D18" s="56">
        <v>40</v>
      </c>
      <c r="E18" s="56">
        <v>150</v>
      </c>
      <c r="F18" s="56">
        <v>100</v>
      </c>
      <c r="G18" s="56">
        <v>100</v>
      </c>
      <c r="H18" s="56">
        <v>60</v>
      </c>
      <c r="I18" s="56">
        <v>100</v>
      </c>
      <c r="J18" s="56">
        <v>78</v>
      </c>
      <c r="K18" s="56">
        <v>60</v>
      </c>
      <c r="L18" s="56">
        <v>30</v>
      </c>
      <c r="M18" s="56">
        <v>40</v>
      </c>
      <c r="N18" s="56">
        <v>40</v>
      </c>
      <c r="O18" s="56">
        <v>20</v>
      </c>
      <c r="P18" s="56">
        <v>90</v>
      </c>
      <c r="Q18" s="56">
        <v>50</v>
      </c>
      <c r="R18" s="56">
        <v>90</v>
      </c>
      <c r="S18" s="56">
        <v>40</v>
      </c>
      <c r="T18" s="56">
        <v>60</v>
      </c>
      <c r="U18" s="56">
        <v>49</v>
      </c>
    </row>
    <row r="19" spans="2:21" ht="31.5" x14ac:dyDescent="0.25">
      <c r="B19" s="56" t="s">
        <v>585</v>
      </c>
      <c r="C19" s="56">
        <v>40</v>
      </c>
      <c r="D19" s="56">
        <v>40</v>
      </c>
      <c r="E19" s="56">
        <v>150</v>
      </c>
      <c r="F19" s="56">
        <v>100</v>
      </c>
      <c r="G19" s="56">
        <v>100</v>
      </c>
      <c r="H19" s="56">
        <v>60</v>
      </c>
      <c r="I19" s="56">
        <v>100</v>
      </c>
      <c r="J19" s="56">
        <v>78</v>
      </c>
      <c r="K19" s="56">
        <v>60</v>
      </c>
      <c r="L19" s="56">
        <v>30</v>
      </c>
      <c r="M19" s="56">
        <v>60</v>
      </c>
      <c r="N19" s="56">
        <v>40</v>
      </c>
      <c r="O19" s="56">
        <v>20</v>
      </c>
      <c r="P19" s="56">
        <v>90</v>
      </c>
      <c r="Q19" s="56">
        <v>50</v>
      </c>
      <c r="R19" s="56">
        <v>90</v>
      </c>
      <c r="S19" s="56">
        <v>40</v>
      </c>
      <c r="T19" s="56">
        <v>60</v>
      </c>
      <c r="U19" s="56">
        <v>58</v>
      </c>
    </row>
    <row r="20" spans="2:21" ht="31.5" x14ac:dyDescent="0.25">
      <c r="B20" s="56" t="s">
        <v>586</v>
      </c>
      <c r="C20" s="56">
        <v>40</v>
      </c>
      <c r="D20" s="56">
        <v>40</v>
      </c>
      <c r="E20" s="56">
        <v>170</v>
      </c>
      <c r="F20" s="56">
        <v>100</v>
      </c>
      <c r="G20" s="56">
        <v>100</v>
      </c>
      <c r="H20" s="56">
        <v>60</v>
      </c>
      <c r="I20" s="56">
        <v>100</v>
      </c>
      <c r="J20" s="56">
        <v>78</v>
      </c>
      <c r="K20" s="56">
        <v>60</v>
      </c>
      <c r="L20" s="56">
        <v>30</v>
      </c>
      <c r="M20" s="56">
        <v>80</v>
      </c>
      <c r="N20" s="56">
        <v>40</v>
      </c>
      <c r="O20" s="56">
        <v>20</v>
      </c>
      <c r="P20" s="56">
        <v>90</v>
      </c>
      <c r="Q20" s="56">
        <v>50</v>
      </c>
      <c r="R20" s="56">
        <v>90</v>
      </c>
      <c r="S20" s="56">
        <v>40</v>
      </c>
      <c r="T20" s="56">
        <v>60</v>
      </c>
      <c r="U20" s="56">
        <v>71</v>
      </c>
    </row>
    <row r="21" spans="2:21" ht="31.5" x14ac:dyDescent="0.25">
      <c r="B21" s="56" t="s">
        <v>587</v>
      </c>
      <c r="C21" s="56">
        <v>20</v>
      </c>
      <c r="D21" s="56">
        <v>20</v>
      </c>
      <c r="E21" s="56">
        <v>150</v>
      </c>
      <c r="F21" s="56">
        <v>100</v>
      </c>
      <c r="G21" s="56">
        <v>10</v>
      </c>
      <c r="H21" s="56">
        <v>60</v>
      </c>
      <c r="I21" s="56">
        <v>100</v>
      </c>
      <c r="J21" s="56">
        <v>78</v>
      </c>
      <c r="K21" s="56">
        <v>60</v>
      </c>
      <c r="L21" s="56">
        <v>30</v>
      </c>
      <c r="M21" s="56">
        <v>40</v>
      </c>
      <c r="N21" s="56">
        <v>40</v>
      </c>
      <c r="O21" s="56">
        <v>20</v>
      </c>
      <c r="P21" s="56">
        <v>90</v>
      </c>
      <c r="Q21" s="56">
        <v>50</v>
      </c>
      <c r="R21" s="56">
        <v>90</v>
      </c>
      <c r="S21" s="56">
        <v>40</v>
      </c>
      <c r="T21" s="56">
        <v>20</v>
      </c>
      <c r="U21" s="56">
        <v>49</v>
      </c>
    </row>
    <row r="22" spans="2:21" ht="31.5" x14ac:dyDescent="0.25">
      <c r="B22" s="56" t="s">
        <v>588</v>
      </c>
      <c r="C22" s="56">
        <v>20</v>
      </c>
      <c r="D22" s="56">
        <v>20</v>
      </c>
      <c r="E22" s="56">
        <v>150</v>
      </c>
      <c r="F22" s="56">
        <v>100</v>
      </c>
      <c r="G22" s="56">
        <v>10</v>
      </c>
      <c r="H22" s="56">
        <v>60</v>
      </c>
      <c r="I22" s="56">
        <v>100</v>
      </c>
      <c r="J22" s="56">
        <v>78</v>
      </c>
      <c r="K22" s="56">
        <v>60</v>
      </c>
      <c r="L22" s="56">
        <v>30</v>
      </c>
      <c r="M22" s="56">
        <v>60</v>
      </c>
      <c r="N22" s="56">
        <v>40</v>
      </c>
      <c r="O22" s="56">
        <v>20</v>
      </c>
      <c r="P22" s="56">
        <v>90</v>
      </c>
      <c r="Q22" s="56">
        <v>50</v>
      </c>
      <c r="R22" s="56">
        <v>90</v>
      </c>
      <c r="S22" s="56">
        <v>40</v>
      </c>
      <c r="T22" s="56">
        <v>20</v>
      </c>
      <c r="U22" s="56">
        <v>58</v>
      </c>
    </row>
    <row r="23" spans="2:21" ht="31.5" x14ac:dyDescent="0.25">
      <c r="B23" s="56" t="s">
        <v>589</v>
      </c>
      <c r="C23" s="56">
        <v>20</v>
      </c>
      <c r="D23" s="56">
        <v>20</v>
      </c>
      <c r="E23" s="56">
        <v>150</v>
      </c>
      <c r="F23" s="56">
        <v>100</v>
      </c>
      <c r="G23" s="56">
        <v>10</v>
      </c>
      <c r="H23" s="56">
        <v>60</v>
      </c>
      <c r="I23" s="56">
        <v>100</v>
      </c>
      <c r="J23" s="56">
        <v>78</v>
      </c>
      <c r="K23" s="56">
        <v>60</v>
      </c>
      <c r="L23" s="56">
        <v>30</v>
      </c>
      <c r="M23" s="56">
        <v>80</v>
      </c>
      <c r="N23" s="56">
        <v>40</v>
      </c>
      <c r="O23" s="56">
        <v>20</v>
      </c>
      <c r="P23" s="56">
        <v>90</v>
      </c>
      <c r="Q23" s="56">
        <v>50</v>
      </c>
      <c r="R23" s="56">
        <v>90</v>
      </c>
      <c r="S23" s="56">
        <v>40</v>
      </c>
      <c r="T23" s="56">
        <v>20</v>
      </c>
      <c r="U23" s="56">
        <v>71</v>
      </c>
    </row>
    <row r="24" spans="2:21" ht="47.25" x14ac:dyDescent="0.25">
      <c r="B24" s="56" t="s">
        <v>590</v>
      </c>
      <c r="C24" s="56">
        <v>20</v>
      </c>
      <c r="D24" s="56">
        <v>20</v>
      </c>
      <c r="E24" s="56">
        <v>170</v>
      </c>
      <c r="F24" s="56">
        <v>85</v>
      </c>
      <c r="G24" s="56">
        <v>10</v>
      </c>
      <c r="H24" s="56">
        <v>40</v>
      </c>
      <c r="I24" s="56">
        <v>90</v>
      </c>
      <c r="J24" s="56">
        <v>88</v>
      </c>
      <c r="K24" s="56">
        <v>80</v>
      </c>
      <c r="L24" s="56">
        <v>30</v>
      </c>
      <c r="M24" s="56">
        <v>80</v>
      </c>
      <c r="N24" s="56">
        <v>100</v>
      </c>
      <c r="O24" s="56">
        <v>40</v>
      </c>
      <c r="P24" s="56">
        <v>145</v>
      </c>
      <c r="Q24" s="56">
        <v>50</v>
      </c>
      <c r="R24" s="56">
        <v>80</v>
      </c>
      <c r="S24" s="56">
        <v>100</v>
      </c>
      <c r="T24" s="56">
        <v>40</v>
      </c>
      <c r="U24" s="56">
        <v>49</v>
      </c>
    </row>
    <row r="25" spans="2:21" ht="47.25" x14ac:dyDescent="0.25">
      <c r="B25" s="56" t="s">
        <v>591</v>
      </c>
      <c r="C25" s="56">
        <v>60</v>
      </c>
      <c r="D25" s="56">
        <v>80</v>
      </c>
      <c r="E25" s="56">
        <v>170</v>
      </c>
      <c r="F25" s="56">
        <v>85</v>
      </c>
      <c r="G25" s="56">
        <v>100</v>
      </c>
      <c r="H25" s="56">
        <v>80</v>
      </c>
      <c r="I25" s="56">
        <v>90</v>
      </c>
      <c r="J25" s="56">
        <v>88</v>
      </c>
      <c r="K25" s="56">
        <v>80</v>
      </c>
      <c r="L25" s="56">
        <v>50</v>
      </c>
      <c r="M25" s="56">
        <v>80</v>
      </c>
      <c r="N25" s="56">
        <v>100</v>
      </c>
      <c r="O25" s="56">
        <v>80</v>
      </c>
      <c r="P25" s="56">
        <v>90</v>
      </c>
      <c r="Q25" s="56">
        <v>50</v>
      </c>
      <c r="R25" s="56">
        <v>80</v>
      </c>
      <c r="S25" s="56">
        <v>100</v>
      </c>
      <c r="T25" s="56">
        <v>80</v>
      </c>
      <c r="U25" s="56">
        <v>75</v>
      </c>
    </row>
    <row r="26" spans="2:21" ht="47.25" x14ac:dyDescent="0.25">
      <c r="B26" s="56" t="s">
        <v>592</v>
      </c>
      <c r="C26" s="56">
        <v>60</v>
      </c>
      <c r="D26" s="56">
        <v>80</v>
      </c>
      <c r="E26" s="56">
        <v>170</v>
      </c>
      <c r="F26" s="56">
        <v>85</v>
      </c>
      <c r="G26" s="56">
        <v>100</v>
      </c>
      <c r="H26" s="56">
        <v>80</v>
      </c>
      <c r="I26" s="56">
        <v>90</v>
      </c>
      <c r="J26" s="56">
        <v>88</v>
      </c>
      <c r="K26" s="56">
        <v>80</v>
      </c>
      <c r="L26" s="56">
        <v>50</v>
      </c>
      <c r="M26" s="56">
        <v>100</v>
      </c>
      <c r="N26" s="56">
        <v>100</v>
      </c>
      <c r="O26" s="56">
        <v>80</v>
      </c>
      <c r="P26" s="56">
        <v>90</v>
      </c>
      <c r="Q26" s="56">
        <v>50</v>
      </c>
      <c r="R26" s="56">
        <v>80</v>
      </c>
      <c r="S26" s="56">
        <v>100</v>
      </c>
      <c r="T26" s="56">
        <v>80</v>
      </c>
      <c r="U26" s="56">
        <v>88</v>
      </c>
    </row>
    <row r="27" spans="2:21" ht="78.75" x14ac:dyDescent="0.25">
      <c r="B27" s="56" t="s">
        <v>593</v>
      </c>
      <c r="C27" s="56">
        <v>40</v>
      </c>
      <c r="D27" s="56">
        <v>40</v>
      </c>
      <c r="E27" s="56">
        <v>150</v>
      </c>
      <c r="F27" s="56">
        <v>85</v>
      </c>
      <c r="G27" s="56">
        <v>100</v>
      </c>
      <c r="H27" s="56">
        <v>80</v>
      </c>
      <c r="I27" s="56">
        <v>90</v>
      </c>
      <c r="J27" s="56">
        <v>88</v>
      </c>
      <c r="K27" s="56">
        <v>100</v>
      </c>
      <c r="L27" s="56">
        <v>50</v>
      </c>
      <c r="M27" s="56">
        <v>80</v>
      </c>
      <c r="N27" s="56">
        <v>100</v>
      </c>
      <c r="O27" s="56">
        <v>40</v>
      </c>
      <c r="P27" s="56">
        <v>160</v>
      </c>
      <c r="Q27" s="56">
        <v>50</v>
      </c>
      <c r="R27" s="56">
        <v>80</v>
      </c>
      <c r="S27" s="56">
        <v>100</v>
      </c>
      <c r="T27" s="56">
        <v>60</v>
      </c>
      <c r="U27" s="56">
        <v>58</v>
      </c>
    </row>
    <row r="28" spans="2:21" ht="47.25" x14ac:dyDescent="0.25">
      <c r="B28" s="56" t="s">
        <v>594</v>
      </c>
      <c r="C28" s="56">
        <v>60</v>
      </c>
      <c r="D28" s="56">
        <v>80</v>
      </c>
      <c r="E28" s="56">
        <v>170</v>
      </c>
      <c r="F28" s="56">
        <v>85</v>
      </c>
      <c r="G28" s="56">
        <v>100</v>
      </c>
      <c r="H28" s="56">
        <v>80</v>
      </c>
      <c r="I28" s="56">
        <v>90</v>
      </c>
      <c r="J28" s="56">
        <v>88</v>
      </c>
      <c r="K28" s="56">
        <v>80</v>
      </c>
      <c r="L28" s="56">
        <v>50</v>
      </c>
      <c r="M28" s="56">
        <v>60</v>
      </c>
      <c r="N28" s="56">
        <v>100</v>
      </c>
      <c r="O28" s="56">
        <v>80</v>
      </c>
      <c r="P28" s="56">
        <v>90</v>
      </c>
      <c r="Q28" s="56">
        <v>50</v>
      </c>
      <c r="R28" s="56">
        <v>80</v>
      </c>
      <c r="S28" s="56">
        <v>100</v>
      </c>
      <c r="T28" s="56">
        <v>80</v>
      </c>
      <c r="U28" s="56">
        <v>66</v>
      </c>
    </row>
    <row r="29" spans="2:21" ht="47.25" x14ac:dyDescent="0.25">
      <c r="B29" s="56" t="s">
        <v>595</v>
      </c>
      <c r="C29" s="56">
        <v>40</v>
      </c>
      <c r="D29" s="56">
        <v>60</v>
      </c>
      <c r="E29" s="56">
        <v>150</v>
      </c>
      <c r="F29" s="56">
        <v>80</v>
      </c>
      <c r="G29" s="56">
        <v>100</v>
      </c>
      <c r="H29" s="56">
        <v>40</v>
      </c>
      <c r="I29" s="56">
        <v>60</v>
      </c>
      <c r="J29" s="56">
        <v>90</v>
      </c>
      <c r="K29" s="56">
        <v>80</v>
      </c>
      <c r="L29" s="56">
        <v>30</v>
      </c>
      <c r="M29" s="56">
        <v>60</v>
      </c>
      <c r="N29" s="56">
        <v>100</v>
      </c>
      <c r="O29" s="56">
        <v>40</v>
      </c>
      <c r="P29" s="56">
        <v>145</v>
      </c>
      <c r="Q29" s="56">
        <v>40</v>
      </c>
      <c r="R29" s="56">
        <v>90</v>
      </c>
      <c r="S29" s="56">
        <v>70</v>
      </c>
      <c r="T29" s="56">
        <v>60</v>
      </c>
      <c r="U29" s="56">
        <v>29</v>
      </c>
    </row>
    <row r="30" spans="2:21" ht="47.25" x14ac:dyDescent="0.25">
      <c r="B30" s="56" t="s">
        <v>596</v>
      </c>
      <c r="C30" s="56">
        <v>40</v>
      </c>
      <c r="D30" s="56">
        <v>60</v>
      </c>
      <c r="E30" s="56">
        <v>150</v>
      </c>
      <c r="F30" s="56">
        <v>80</v>
      </c>
      <c r="G30" s="56">
        <v>100</v>
      </c>
      <c r="H30" s="56">
        <v>40</v>
      </c>
      <c r="I30" s="56">
        <v>60</v>
      </c>
      <c r="J30" s="56">
        <v>90</v>
      </c>
      <c r="K30" s="56">
        <v>80</v>
      </c>
      <c r="L30" s="56">
        <v>30</v>
      </c>
      <c r="M30" s="56">
        <v>40</v>
      </c>
      <c r="N30" s="56">
        <v>100</v>
      </c>
      <c r="O30" s="56">
        <v>40</v>
      </c>
      <c r="P30" s="56">
        <v>145</v>
      </c>
      <c r="Q30" s="56">
        <v>40</v>
      </c>
      <c r="R30" s="56">
        <v>90</v>
      </c>
      <c r="S30" s="56">
        <v>70</v>
      </c>
      <c r="T30" s="56">
        <v>60</v>
      </c>
      <c r="U30" s="56">
        <v>26</v>
      </c>
    </row>
    <row r="31" spans="2:21" ht="47.25" x14ac:dyDescent="0.25">
      <c r="B31" s="56" t="s">
        <v>597</v>
      </c>
      <c r="C31" s="56">
        <v>60</v>
      </c>
      <c r="D31" s="56">
        <v>80</v>
      </c>
      <c r="E31" s="56">
        <v>150</v>
      </c>
      <c r="F31" s="56">
        <v>80</v>
      </c>
      <c r="G31" s="56">
        <v>100</v>
      </c>
      <c r="H31" s="56">
        <v>80</v>
      </c>
      <c r="I31" s="56">
        <v>60</v>
      </c>
      <c r="J31" s="56">
        <v>84</v>
      </c>
      <c r="K31" s="56">
        <v>80</v>
      </c>
      <c r="L31" s="56">
        <v>50</v>
      </c>
      <c r="M31" s="56">
        <v>80</v>
      </c>
      <c r="N31" s="56">
        <v>100</v>
      </c>
      <c r="O31" s="56">
        <v>80</v>
      </c>
      <c r="P31" s="56">
        <v>160</v>
      </c>
      <c r="Q31" s="56">
        <v>50</v>
      </c>
      <c r="R31" s="56">
        <v>80</v>
      </c>
      <c r="S31" s="56">
        <v>70</v>
      </c>
      <c r="T31" s="56">
        <v>80</v>
      </c>
      <c r="U31" s="56">
        <v>62</v>
      </c>
    </row>
    <row r="32" spans="2:21" ht="47.25" x14ac:dyDescent="0.25">
      <c r="B32" s="56" t="s">
        <v>598</v>
      </c>
      <c r="C32" s="56">
        <v>40</v>
      </c>
      <c r="D32" s="56">
        <v>40</v>
      </c>
      <c r="E32" s="56">
        <v>150</v>
      </c>
      <c r="F32" s="56">
        <v>80</v>
      </c>
      <c r="G32" s="56">
        <v>100</v>
      </c>
      <c r="H32" s="56">
        <v>40</v>
      </c>
      <c r="I32" s="56">
        <v>60</v>
      </c>
      <c r="J32" s="56">
        <v>84</v>
      </c>
      <c r="K32" s="56">
        <v>80</v>
      </c>
      <c r="L32" s="56">
        <v>30</v>
      </c>
      <c r="M32" s="56">
        <v>60</v>
      </c>
      <c r="N32" s="56">
        <v>100</v>
      </c>
      <c r="O32" s="56">
        <v>40</v>
      </c>
      <c r="P32" s="56">
        <v>160</v>
      </c>
      <c r="Q32" s="56">
        <v>50</v>
      </c>
      <c r="R32" s="56">
        <v>80</v>
      </c>
      <c r="S32" s="56">
        <v>70</v>
      </c>
      <c r="T32" s="56">
        <v>60</v>
      </c>
      <c r="U32" s="56">
        <v>49</v>
      </c>
    </row>
    <row r="33" spans="2:21" ht="47.25" x14ac:dyDescent="0.25">
      <c r="B33" s="56" t="s">
        <v>599</v>
      </c>
      <c r="C33" s="56">
        <v>20</v>
      </c>
      <c r="D33" s="56">
        <v>20</v>
      </c>
      <c r="E33" s="56">
        <v>150</v>
      </c>
      <c r="F33" s="56">
        <v>80</v>
      </c>
      <c r="G33" s="56">
        <v>10</v>
      </c>
      <c r="H33" s="56">
        <v>40</v>
      </c>
      <c r="I33" s="56">
        <v>60</v>
      </c>
      <c r="J33" s="56">
        <v>84</v>
      </c>
      <c r="K33" s="56">
        <v>80</v>
      </c>
      <c r="L33" s="56">
        <v>30</v>
      </c>
      <c r="M33" s="56">
        <v>60</v>
      </c>
      <c r="N33" s="56">
        <v>100</v>
      </c>
      <c r="O33" s="56">
        <v>40</v>
      </c>
      <c r="P33" s="56">
        <v>160</v>
      </c>
      <c r="Q33" s="56">
        <v>50</v>
      </c>
      <c r="R33" s="56">
        <v>80</v>
      </c>
      <c r="S33" s="56">
        <v>70</v>
      </c>
      <c r="T33" s="56">
        <v>40</v>
      </c>
      <c r="U33" s="56">
        <v>42</v>
      </c>
    </row>
    <row r="34" spans="2:21" ht="47.25" x14ac:dyDescent="0.25">
      <c r="B34" s="56" t="s">
        <v>600</v>
      </c>
      <c r="C34" s="56">
        <v>20</v>
      </c>
      <c r="D34" s="56">
        <v>40</v>
      </c>
      <c r="E34" s="56">
        <v>150</v>
      </c>
      <c r="F34" s="56">
        <v>80</v>
      </c>
      <c r="G34" s="56">
        <v>100</v>
      </c>
      <c r="H34" s="56">
        <v>40</v>
      </c>
      <c r="I34" s="56">
        <v>60</v>
      </c>
      <c r="J34" s="56">
        <v>84</v>
      </c>
      <c r="K34" s="56">
        <v>80</v>
      </c>
      <c r="L34" s="56">
        <v>30</v>
      </c>
      <c r="M34" s="56">
        <v>60</v>
      </c>
      <c r="N34" s="56">
        <v>50</v>
      </c>
      <c r="O34" s="56">
        <v>20</v>
      </c>
      <c r="P34" s="56">
        <v>70</v>
      </c>
      <c r="Q34" s="56">
        <v>40</v>
      </c>
      <c r="R34" s="56">
        <v>50</v>
      </c>
      <c r="S34" s="56">
        <v>70</v>
      </c>
      <c r="T34" s="56">
        <v>20</v>
      </c>
      <c r="U34" s="56">
        <v>45</v>
      </c>
    </row>
    <row r="35" spans="2:21" ht="47.25" x14ac:dyDescent="0.25">
      <c r="B35" s="56" t="s">
        <v>601</v>
      </c>
      <c r="C35" s="56">
        <v>20</v>
      </c>
      <c r="D35" s="56">
        <v>40</v>
      </c>
      <c r="E35" s="56">
        <v>150</v>
      </c>
      <c r="F35" s="56">
        <v>80</v>
      </c>
      <c r="G35" s="56">
        <v>100</v>
      </c>
      <c r="H35" s="56">
        <v>40</v>
      </c>
      <c r="I35" s="56">
        <v>60</v>
      </c>
      <c r="J35" s="56">
        <v>84</v>
      </c>
      <c r="K35" s="56">
        <v>80</v>
      </c>
      <c r="L35" s="56">
        <v>30</v>
      </c>
      <c r="M35" s="56">
        <v>80</v>
      </c>
      <c r="N35" s="56">
        <v>50</v>
      </c>
      <c r="O35" s="56">
        <v>20</v>
      </c>
      <c r="P35" s="56">
        <v>70</v>
      </c>
      <c r="Q35" s="56">
        <v>40</v>
      </c>
      <c r="R35" s="56">
        <v>50</v>
      </c>
      <c r="S35" s="56">
        <v>70</v>
      </c>
      <c r="T35" s="56">
        <v>20</v>
      </c>
      <c r="U35" s="56">
        <v>50</v>
      </c>
    </row>
    <row r="36" spans="2:21" ht="47.25" x14ac:dyDescent="0.25">
      <c r="B36" s="56" t="s">
        <v>602</v>
      </c>
      <c r="C36" s="56">
        <v>80</v>
      </c>
      <c r="D36" s="56">
        <v>100</v>
      </c>
      <c r="E36" s="56">
        <v>150</v>
      </c>
      <c r="F36" s="56">
        <v>80</v>
      </c>
      <c r="G36" s="56">
        <v>100</v>
      </c>
      <c r="H36" s="56">
        <v>80</v>
      </c>
      <c r="I36" s="56">
        <v>60</v>
      </c>
      <c r="J36" s="56">
        <v>84</v>
      </c>
      <c r="K36" s="56">
        <v>80</v>
      </c>
      <c r="L36" s="56">
        <v>50</v>
      </c>
      <c r="M36" s="56">
        <v>60</v>
      </c>
      <c r="N36" s="56">
        <v>100</v>
      </c>
      <c r="O36" s="56">
        <v>40</v>
      </c>
      <c r="P36" s="56">
        <v>80</v>
      </c>
      <c r="Q36" s="56">
        <v>10</v>
      </c>
      <c r="R36" s="56">
        <v>90</v>
      </c>
      <c r="S36" s="56">
        <v>70</v>
      </c>
      <c r="T36" s="56">
        <v>60</v>
      </c>
      <c r="U36" s="56">
        <v>73</v>
      </c>
    </row>
    <row r="37" spans="2:21" ht="47.25" x14ac:dyDescent="0.25">
      <c r="B37" s="56" t="s">
        <v>603</v>
      </c>
      <c r="C37" s="56">
        <v>80</v>
      </c>
      <c r="D37" s="56">
        <v>100</v>
      </c>
      <c r="E37" s="56">
        <v>150</v>
      </c>
      <c r="F37" s="56">
        <v>80</v>
      </c>
      <c r="G37" s="56">
        <v>100</v>
      </c>
      <c r="H37" s="56">
        <v>80</v>
      </c>
      <c r="I37" s="56">
        <v>60</v>
      </c>
      <c r="J37" s="56">
        <v>84</v>
      </c>
      <c r="K37" s="56">
        <v>80</v>
      </c>
      <c r="L37" s="56">
        <v>50</v>
      </c>
      <c r="M37" s="56">
        <v>80</v>
      </c>
      <c r="N37" s="56">
        <v>100</v>
      </c>
      <c r="O37" s="56">
        <v>40</v>
      </c>
      <c r="P37" s="56">
        <v>80</v>
      </c>
      <c r="Q37" s="56">
        <v>10</v>
      </c>
      <c r="R37" s="56">
        <v>90</v>
      </c>
      <c r="S37" s="56">
        <v>70</v>
      </c>
      <c r="T37" s="56">
        <v>60</v>
      </c>
      <c r="U37" s="56">
        <v>78</v>
      </c>
    </row>
    <row r="38" spans="2:21" ht="47.25" x14ac:dyDescent="0.25">
      <c r="B38" s="56" t="s">
        <v>604</v>
      </c>
      <c r="C38" s="56">
        <v>80</v>
      </c>
      <c r="D38" s="56">
        <v>40</v>
      </c>
      <c r="E38" s="56">
        <v>20</v>
      </c>
      <c r="F38" s="56">
        <v>40</v>
      </c>
      <c r="G38" s="56">
        <v>100</v>
      </c>
      <c r="H38" s="56">
        <v>40</v>
      </c>
      <c r="I38" s="56">
        <v>60</v>
      </c>
      <c r="J38" s="56">
        <v>57</v>
      </c>
      <c r="K38" s="56">
        <v>80</v>
      </c>
      <c r="L38" s="56">
        <v>40</v>
      </c>
      <c r="M38" s="56">
        <v>40</v>
      </c>
      <c r="N38" s="56">
        <v>100</v>
      </c>
      <c r="O38" s="56">
        <v>40</v>
      </c>
      <c r="P38" s="56">
        <v>20</v>
      </c>
      <c r="Q38" s="56">
        <v>60</v>
      </c>
      <c r="R38" s="56">
        <v>10</v>
      </c>
      <c r="S38" s="56">
        <v>40</v>
      </c>
      <c r="T38" s="56">
        <v>80</v>
      </c>
      <c r="U38" s="56">
        <v>4</v>
      </c>
    </row>
    <row r="39" spans="2:21" ht="47.25" x14ac:dyDescent="0.25">
      <c r="B39" s="56" t="s">
        <v>605</v>
      </c>
      <c r="C39" s="56">
        <v>60</v>
      </c>
      <c r="D39" s="56">
        <v>40</v>
      </c>
      <c r="E39" s="56">
        <v>20</v>
      </c>
      <c r="F39" s="56">
        <v>70</v>
      </c>
      <c r="G39" s="56">
        <v>100</v>
      </c>
      <c r="H39" s="56">
        <v>40</v>
      </c>
      <c r="I39" s="56">
        <v>90</v>
      </c>
      <c r="J39" s="56">
        <v>65</v>
      </c>
      <c r="K39" s="56">
        <v>80</v>
      </c>
      <c r="L39" s="56">
        <v>30</v>
      </c>
      <c r="M39" s="56">
        <v>60</v>
      </c>
      <c r="N39" s="56">
        <v>100</v>
      </c>
      <c r="O39" s="56">
        <v>40</v>
      </c>
      <c r="P39" s="56">
        <v>10</v>
      </c>
      <c r="Q39" s="56">
        <v>60</v>
      </c>
      <c r="R39" s="56">
        <v>10</v>
      </c>
      <c r="S39" s="56">
        <v>40</v>
      </c>
      <c r="T39" s="56">
        <v>80</v>
      </c>
      <c r="U39" s="56">
        <v>8</v>
      </c>
    </row>
    <row r="40" spans="2:21" ht="47.25" x14ac:dyDescent="0.25">
      <c r="B40" s="56" t="s">
        <v>606</v>
      </c>
      <c r="C40" s="56">
        <v>60</v>
      </c>
      <c r="D40" s="56">
        <v>40</v>
      </c>
      <c r="E40" s="56">
        <v>20</v>
      </c>
      <c r="F40" s="56">
        <v>70</v>
      </c>
      <c r="G40" s="56">
        <v>100</v>
      </c>
      <c r="H40" s="56">
        <v>40</v>
      </c>
      <c r="I40" s="56">
        <v>90</v>
      </c>
      <c r="J40" s="56">
        <v>64</v>
      </c>
      <c r="K40" s="56">
        <v>80</v>
      </c>
      <c r="L40" s="56">
        <v>30</v>
      </c>
      <c r="M40" s="56">
        <v>40</v>
      </c>
      <c r="N40" s="56">
        <v>100</v>
      </c>
      <c r="O40" s="56">
        <v>40</v>
      </c>
      <c r="P40" s="56">
        <v>60</v>
      </c>
      <c r="Q40" s="56">
        <v>60</v>
      </c>
      <c r="R40" s="56">
        <v>10</v>
      </c>
      <c r="S40" s="56">
        <v>40</v>
      </c>
      <c r="T40" s="56">
        <v>80</v>
      </c>
      <c r="U40" s="56">
        <v>10</v>
      </c>
    </row>
    <row r="41" spans="2:21" ht="47.25" x14ac:dyDescent="0.25">
      <c r="B41" s="56" t="s">
        <v>607</v>
      </c>
      <c r="C41" s="56">
        <v>60</v>
      </c>
      <c r="D41" s="56">
        <v>40</v>
      </c>
      <c r="E41" s="56">
        <v>20</v>
      </c>
      <c r="F41" s="56">
        <v>70</v>
      </c>
      <c r="G41" s="56">
        <v>100</v>
      </c>
      <c r="H41" s="56">
        <v>40</v>
      </c>
      <c r="I41" s="56">
        <v>90</v>
      </c>
      <c r="J41" s="56">
        <v>61</v>
      </c>
      <c r="K41" s="56">
        <v>80</v>
      </c>
      <c r="L41" s="56">
        <v>30</v>
      </c>
      <c r="M41" s="56">
        <v>60</v>
      </c>
      <c r="N41" s="56">
        <v>100</v>
      </c>
      <c r="O41" s="56">
        <v>40</v>
      </c>
      <c r="P41" s="56">
        <v>10</v>
      </c>
      <c r="Q41" s="56">
        <v>60</v>
      </c>
      <c r="R41" s="56">
        <v>10</v>
      </c>
      <c r="S41" s="56">
        <v>40</v>
      </c>
      <c r="T41" s="56">
        <v>80</v>
      </c>
      <c r="U41" s="56">
        <v>6</v>
      </c>
    </row>
    <row r="42" spans="2:21" ht="47.25" x14ac:dyDescent="0.25">
      <c r="B42" s="56" t="s">
        <v>608</v>
      </c>
      <c r="C42" s="56">
        <v>80</v>
      </c>
      <c r="D42" s="56">
        <v>40</v>
      </c>
      <c r="E42" s="56">
        <v>20</v>
      </c>
      <c r="F42" s="56">
        <v>40</v>
      </c>
      <c r="G42" s="56">
        <v>100</v>
      </c>
      <c r="H42" s="56">
        <v>20</v>
      </c>
      <c r="I42" s="56">
        <v>60</v>
      </c>
      <c r="J42" s="56">
        <v>58</v>
      </c>
      <c r="K42" s="56">
        <v>80</v>
      </c>
      <c r="L42" s="56">
        <v>10</v>
      </c>
      <c r="M42" s="56">
        <v>40</v>
      </c>
      <c r="N42" s="56">
        <v>100</v>
      </c>
      <c r="O42" s="56">
        <v>20</v>
      </c>
      <c r="P42" s="56">
        <v>20</v>
      </c>
      <c r="Q42" s="56">
        <v>30</v>
      </c>
      <c r="R42" s="56">
        <v>1</v>
      </c>
      <c r="S42" s="56">
        <v>40</v>
      </c>
      <c r="T42" s="56">
        <v>80</v>
      </c>
      <c r="U42" s="56">
        <v>2</v>
      </c>
    </row>
    <row r="43" spans="2:21" ht="47.25" x14ac:dyDescent="0.25">
      <c r="B43" s="56" t="s">
        <v>609</v>
      </c>
      <c r="C43" s="56">
        <v>80</v>
      </c>
      <c r="D43" s="56">
        <v>40</v>
      </c>
      <c r="E43" s="56">
        <v>20</v>
      </c>
      <c r="F43" s="56">
        <v>40</v>
      </c>
      <c r="G43" s="56">
        <v>100</v>
      </c>
      <c r="H43" s="56">
        <v>20</v>
      </c>
      <c r="I43" s="56">
        <v>60</v>
      </c>
      <c r="J43" s="56">
        <v>58</v>
      </c>
      <c r="K43" s="56">
        <v>80</v>
      </c>
      <c r="L43" s="56">
        <v>40</v>
      </c>
      <c r="M43" s="56">
        <v>40</v>
      </c>
      <c r="N43" s="56">
        <v>100</v>
      </c>
      <c r="O43" s="56">
        <v>20</v>
      </c>
      <c r="P43" s="56">
        <v>20</v>
      </c>
      <c r="Q43" s="56">
        <v>30</v>
      </c>
      <c r="R43" s="56">
        <v>1</v>
      </c>
      <c r="S43" s="56">
        <v>40</v>
      </c>
      <c r="T43" s="56">
        <v>80</v>
      </c>
      <c r="U43" s="56">
        <v>3</v>
      </c>
    </row>
    <row r="44" spans="2:21" ht="47.25" x14ac:dyDescent="0.25">
      <c r="B44" s="56" t="s">
        <v>610</v>
      </c>
      <c r="C44" s="56">
        <v>60</v>
      </c>
      <c r="D44" s="56">
        <v>40</v>
      </c>
      <c r="E44" s="56">
        <v>20</v>
      </c>
      <c r="F44" s="56">
        <v>70</v>
      </c>
      <c r="G44" s="56">
        <v>100</v>
      </c>
      <c r="H44" s="56">
        <v>40</v>
      </c>
      <c r="I44" s="56">
        <v>60</v>
      </c>
      <c r="J44" s="56">
        <v>64</v>
      </c>
      <c r="K44" s="56">
        <v>80</v>
      </c>
      <c r="L44" s="56">
        <v>30</v>
      </c>
      <c r="M44" s="56">
        <v>60</v>
      </c>
      <c r="N44" s="56">
        <v>90</v>
      </c>
      <c r="O44" s="56">
        <v>40</v>
      </c>
      <c r="P44" s="56">
        <v>70</v>
      </c>
      <c r="Q44" s="56">
        <v>90</v>
      </c>
      <c r="R44" s="56">
        <v>60</v>
      </c>
      <c r="S44" s="56">
        <v>40</v>
      </c>
      <c r="T44" s="56">
        <v>100</v>
      </c>
      <c r="U44" s="56">
        <v>18</v>
      </c>
    </row>
    <row r="45" spans="2:21" ht="31.5" x14ac:dyDescent="0.25">
      <c r="B45" s="56" t="s">
        <v>611</v>
      </c>
      <c r="C45" s="56">
        <v>20</v>
      </c>
      <c r="D45" s="56">
        <v>40</v>
      </c>
      <c r="E45" s="56">
        <v>150</v>
      </c>
      <c r="F45" s="56">
        <v>60</v>
      </c>
      <c r="G45" s="56">
        <v>10</v>
      </c>
      <c r="H45" s="56">
        <v>60</v>
      </c>
      <c r="I45" s="56">
        <v>90</v>
      </c>
      <c r="J45" s="56">
        <v>88</v>
      </c>
      <c r="K45" s="56">
        <v>80</v>
      </c>
      <c r="L45" s="56">
        <v>50</v>
      </c>
      <c r="M45" s="56">
        <v>60</v>
      </c>
      <c r="N45" s="56">
        <v>100</v>
      </c>
      <c r="O45" s="56">
        <v>40</v>
      </c>
      <c r="P45" s="56">
        <v>75</v>
      </c>
      <c r="Q45" s="56">
        <v>90</v>
      </c>
      <c r="R45" s="56">
        <v>90</v>
      </c>
      <c r="S45" s="56">
        <v>70</v>
      </c>
      <c r="T45" s="56">
        <v>60</v>
      </c>
      <c r="U45" s="56">
        <v>36</v>
      </c>
    </row>
    <row r="46" spans="2:21" ht="31.5" x14ac:dyDescent="0.25">
      <c r="B46" s="56" t="s">
        <v>612</v>
      </c>
      <c r="C46" s="56">
        <v>60</v>
      </c>
      <c r="D46" s="56">
        <v>40</v>
      </c>
      <c r="E46" s="56">
        <v>80</v>
      </c>
      <c r="F46" s="56">
        <v>65</v>
      </c>
      <c r="G46" s="56">
        <v>100</v>
      </c>
      <c r="H46" s="56">
        <v>60</v>
      </c>
      <c r="I46" s="56">
        <v>60</v>
      </c>
      <c r="J46" s="56">
        <v>81</v>
      </c>
      <c r="K46" s="56">
        <v>80</v>
      </c>
      <c r="L46" s="56">
        <v>50</v>
      </c>
      <c r="M46" s="56">
        <v>60</v>
      </c>
      <c r="N46" s="56">
        <v>100</v>
      </c>
      <c r="O46" s="56">
        <v>40</v>
      </c>
      <c r="P46" s="56">
        <v>50</v>
      </c>
      <c r="Q46" s="56">
        <v>80</v>
      </c>
      <c r="R46" s="56">
        <v>10</v>
      </c>
      <c r="S46" s="56">
        <v>40</v>
      </c>
      <c r="T46" s="56">
        <v>80</v>
      </c>
      <c r="U46" s="56">
        <v>18</v>
      </c>
    </row>
    <row r="47" spans="2:21" ht="31.5" x14ac:dyDescent="0.25">
      <c r="B47" s="56" t="s">
        <v>613</v>
      </c>
      <c r="C47" s="56">
        <v>60</v>
      </c>
      <c r="D47" s="56">
        <v>40</v>
      </c>
      <c r="E47" s="56">
        <v>80</v>
      </c>
      <c r="F47" s="56">
        <v>30</v>
      </c>
      <c r="G47" s="56">
        <v>100</v>
      </c>
      <c r="H47" s="56">
        <v>20</v>
      </c>
      <c r="I47" s="56">
        <v>90</v>
      </c>
      <c r="J47" s="56">
        <v>57</v>
      </c>
      <c r="K47" s="56">
        <v>80</v>
      </c>
      <c r="L47" s="56">
        <v>10</v>
      </c>
      <c r="M47" s="56">
        <v>40</v>
      </c>
      <c r="N47" s="56">
        <v>30</v>
      </c>
      <c r="O47" s="56">
        <v>10</v>
      </c>
      <c r="P47" s="56">
        <v>10</v>
      </c>
      <c r="Q47" s="56">
        <v>20</v>
      </c>
      <c r="R47" s="56">
        <v>10</v>
      </c>
      <c r="S47" s="56">
        <v>40</v>
      </c>
      <c r="T47" s="56">
        <v>80</v>
      </c>
      <c r="U47" s="56">
        <v>1</v>
      </c>
    </row>
    <row r="48" spans="2:21" ht="31.5" x14ac:dyDescent="0.25">
      <c r="B48" s="56" t="s">
        <v>614</v>
      </c>
      <c r="C48" s="56">
        <v>60</v>
      </c>
      <c r="D48" s="56">
        <v>40</v>
      </c>
      <c r="E48" s="56">
        <v>20</v>
      </c>
      <c r="F48" s="56">
        <v>30</v>
      </c>
      <c r="G48" s="56">
        <v>100</v>
      </c>
      <c r="H48" s="56">
        <v>20</v>
      </c>
      <c r="I48" s="56">
        <v>60</v>
      </c>
      <c r="J48" s="56">
        <v>58</v>
      </c>
      <c r="K48" s="56">
        <v>80</v>
      </c>
      <c r="L48" s="56">
        <v>40</v>
      </c>
      <c r="M48" s="56">
        <v>40</v>
      </c>
      <c r="N48" s="56">
        <v>100</v>
      </c>
      <c r="O48" s="56">
        <v>20</v>
      </c>
      <c r="P48" s="56">
        <v>10</v>
      </c>
      <c r="Q48" s="56">
        <v>30</v>
      </c>
      <c r="R48" s="56">
        <v>10</v>
      </c>
      <c r="S48" s="56">
        <v>40</v>
      </c>
      <c r="T48" s="56">
        <v>80</v>
      </c>
      <c r="U48" s="56">
        <v>2</v>
      </c>
    </row>
    <row r="49" spans="2:21" ht="31.5" x14ac:dyDescent="0.25">
      <c r="B49" s="56" t="s">
        <v>615</v>
      </c>
      <c r="C49" s="56">
        <v>60</v>
      </c>
      <c r="D49" s="56">
        <v>40</v>
      </c>
      <c r="E49" s="56">
        <v>20</v>
      </c>
      <c r="F49" s="56">
        <v>30</v>
      </c>
      <c r="G49" s="56">
        <v>100</v>
      </c>
      <c r="H49" s="56">
        <v>20</v>
      </c>
      <c r="I49" s="56">
        <v>60</v>
      </c>
      <c r="J49" s="56">
        <v>58</v>
      </c>
      <c r="K49" s="56">
        <v>80</v>
      </c>
      <c r="L49" s="56">
        <v>30</v>
      </c>
      <c r="M49" s="56">
        <v>60</v>
      </c>
      <c r="N49" s="56">
        <v>100</v>
      </c>
      <c r="O49" s="56">
        <v>20</v>
      </c>
      <c r="P49" s="56">
        <v>10</v>
      </c>
      <c r="Q49" s="56">
        <v>30</v>
      </c>
      <c r="R49" s="56">
        <v>10</v>
      </c>
      <c r="S49" s="56">
        <v>40</v>
      </c>
      <c r="T49" s="56">
        <v>80</v>
      </c>
      <c r="U49" s="56">
        <v>3</v>
      </c>
    </row>
    <row r="50" spans="2:21" ht="31.5" x14ac:dyDescent="0.25">
      <c r="B50" s="56" t="s">
        <v>616</v>
      </c>
      <c r="C50" s="56">
        <v>60</v>
      </c>
      <c r="D50" s="56">
        <v>40</v>
      </c>
      <c r="E50" s="56">
        <v>80</v>
      </c>
      <c r="F50" s="56">
        <v>30</v>
      </c>
      <c r="G50" s="56">
        <v>100</v>
      </c>
      <c r="H50" s="56">
        <v>40</v>
      </c>
      <c r="I50" s="56">
        <v>60</v>
      </c>
      <c r="J50" s="56">
        <v>61</v>
      </c>
      <c r="K50" s="56">
        <v>80</v>
      </c>
      <c r="L50" s="56">
        <v>30</v>
      </c>
      <c r="M50" s="56">
        <v>40</v>
      </c>
      <c r="N50" s="56">
        <v>100</v>
      </c>
      <c r="O50" s="56">
        <v>40</v>
      </c>
      <c r="P50" s="56">
        <v>10</v>
      </c>
      <c r="Q50" s="56">
        <v>30</v>
      </c>
      <c r="R50" s="56">
        <v>10</v>
      </c>
      <c r="S50" s="56">
        <v>40</v>
      </c>
      <c r="T50" s="56">
        <v>80</v>
      </c>
      <c r="U50" s="56">
        <v>3</v>
      </c>
    </row>
    <row r="51" spans="2:21" ht="31.5" x14ac:dyDescent="0.25">
      <c r="B51" s="56" t="s">
        <v>617</v>
      </c>
      <c r="C51" s="56">
        <v>60</v>
      </c>
      <c r="D51" s="56">
        <v>40</v>
      </c>
      <c r="E51" s="56">
        <v>80</v>
      </c>
      <c r="F51" s="56">
        <v>30</v>
      </c>
      <c r="G51" s="56">
        <v>100</v>
      </c>
      <c r="H51" s="56">
        <v>40</v>
      </c>
      <c r="I51" s="56">
        <v>60</v>
      </c>
      <c r="J51" s="56">
        <v>61</v>
      </c>
      <c r="K51" s="56">
        <v>80</v>
      </c>
      <c r="L51" s="56">
        <v>30</v>
      </c>
      <c r="M51" s="56">
        <v>60</v>
      </c>
      <c r="N51" s="56">
        <v>100</v>
      </c>
      <c r="O51" s="56">
        <v>40</v>
      </c>
      <c r="P51" s="56">
        <v>10</v>
      </c>
      <c r="Q51" s="56">
        <v>30</v>
      </c>
      <c r="R51" s="56">
        <v>10</v>
      </c>
      <c r="S51" s="56">
        <v>40</v>
      </c>
      <c r="T51" s="56">
        <v>80</v>
      </c>
      <c r="U51" s="56">
        <v>3</v>
      </c>
    </row>
    <row r="52" spans="2:21" ht="47.25" x14ac:dyDescent="0.25">
      <c r="B52" s="56" t="s">
        <v>618</v>
      </c>
      <c r="C52" s="56">
        <v>40</v>
      </c>
      <c r="D52" s="56">
        <v>40</v>
      </c>
      <c r="E52" s="56">
        <v>80</v>
      </c>
      <c r="F52" s="56">
        <v>65</v>
      </c>
      <c r="G52" s="56">
        <v>100</v>
      </c>
      <c r="H52" s="56">
        <v>60</v>
      </c>
      <c r="I52" s="56">
        <v>60</v>
      </c>
      <c r="J52" s="56">
        <v>78</v>
      </c>
      <c r="K52" s="56">
        <v>80</v>
      </c>
      <c r="L52" s="56">
        <v>30</v>
      </c>
      <c r="M52" s="56">
        <v>60</v>
      </c>
      <c r="N52" s="56">
        <v>100</v>
      </c>
      <c r="O52" s="56">
        <v>40</v>
      </c>
      <c r="P52" s="56">
        <v>50</v>
      </c>
      <c r="Q52" s="56">
        <v>70</v>
      </c>
      <c r="R52" s="56">
        <v>20</v>
      </c>
      <c r="S52" s="56">
        <v>40</v>
      </c>
      <c r="T52" s="56">
        <v>80</v>
      </c>
      <c r="U52" s="56">
        <v>11</v>
      </c>
    </row>
    <row r="53" spans="2:21" ht="47.25" x14ac:dyDescent="0.25">
      <c r="B53" s="56" t="s">
        <v>619</v>
      </c>
      <c r="C53" s="56">
        <v>60</v>
      </c>
      <c r="D53" s="56">
        <v>80</v>
      </c>
      <c r="E53" s="56">
        <v>150</v>
      </c>
      <c r="F53" s="56">
        <v>75</v>
      </c>
      <c r="G53" s="56">
        <v>100</v>
      </c>
      <c r="H53" s="56">
        <v>40</v>
      </c>
      <c r="I53" s="56">
        <v>90</v>
      </c>
      <c r="J53" s="56">
        <v>88</v>
      </c>
      <c r="K53" s="56">
        <v>80</v>
      </c>
      <c r="L53" s="56">
        <v>70</v>
      </c>
      <c r="M53" s="56">
        <v>80</v>
      </c>
      <c r="N53" s="56">
        <v>100</v>
      </c>
      <c r="O53" s="56">
        <v>40</v>
      </c>
      <c r="P53" s="56">
        <v>145</v>
      </c>
      <c r="Q53" s="56">
        <v>90</v>
      </c>
      <c r="R53" s="56">
        <v>10</v>
      </c>
      <c r="S53" s="56">
        <v>100</v>
      </c>
      <c r="T53" s="56">
        <v>100</v>
      </c>
      <c r="U53" s="56">
        <v>45</v>
      </c>
    </row>
    <row r="54" spans="2:21" ht="47.25" x14ac:dyDescent="0.25">
      <c r="B54" s="56" t="s">
        <v>620</v>
      </c>
      <c r="C54" s="56">
        <v>60</v>
      </c>
      <c r="D54" s="56">
        <v>80</v>
      </c>
      <c r="E54" s="56">
        <v>150</v>
      </c>
      <c r="F54" s="56">
        <v>75</v>
      </c>
      <c r="G54" s="56">
        <v>100</v>
      </c>
      <c r="H54" s="56">
        <v>40</v>
      </c>
      <c r="I54" s="56">
        <v>90</v>
      </c>
      <c r="J54" s="56">
        <v>88</v>
      </c>
      <c r="K54" s="56">
        <v>80</v>
      </c>
      <c r="L54" s="56">
        <v>50</v>
      </c>
      <c r="M54" s="56">
        <v>60</v>
      </c>
      <c r="N54" s="56">
        <v>100</v>
      </c>
      <c r="O54" s="56">
        <v>40</v>
      </c>
      <c r="P54" s="56">
        <v>145</v>
      </c>
      <c r="Q54" s="56">
        <v>90</v>
      </c>
      <c r="R54" s="56">
        <v>10</v>
      </c>
      <c r="S54" s="56">
        <v>100</v>
      </c>
      <c r="T54" s="56">
        <v>100</v>
      </c>
      <c r="U54" s="56">
        <v>32</v>
      </c>
    </row>
    <row r="55" spans="2:21" ht="47.25" x14ac:dyDescent="0.25">
      <c r="B55" s="56" t="s">
        <v>621</v>
      </c>
      <c r="C55" s="56">
        <v>40</v>
      </c>
      <c r="D55" s="56">
        <v>40</v>
      </c>
      <c r="E55" s="56">
        <v>20</v>
      </c>
      <c r="F55" s="56">
        <v>30</v>
      </c>
      <c r="G55" s="56">
        <v>100</v>
      </c>
      <c r="H55" s="56">
        <v>40</v>
      </c>
      <c r="I55" s="56">
        <v>60</v>
      </c>
      <c r="J55" s="56">
        <v>72</v>
      </c>
      <c r="K55" s="56">
        <v>80</v>
      </c>
      <c r="L55" s="56">
        <v>30</v>
      </c>
      <c r="M55" s="56">
        <v>40</v>
      </c>
      <c r="N55" s="56">
        <v>90</v>
      </c>
      <c r="O55" s="56">
        <v>20</v>
      </c>
      <c r="P55" s="56">
        <v>10</v>
      </c>
      <c r="Q55" s="56">
        <v>70</v>
      </c>
      <c r="R55" s="56">
        <v>10</v>
      </c>
      <c r="S55" s="56">
        <v>40</v>
      </c>
      <c r="T55" s="56">
        <v>80</v>
      </c>
      <c r="U55" s="56">
        <v>11</v>
      </c>
    </row>
    <row r="56" spans="2:21" ht="47.25" x14ac:dyDescent="0.25">
      <c r="B56" s="56" t="s">
        <v>622</v>
      </c>
      <c r="C56" s="56">
        <v>40</v>
      </c>
      <c r="D56" s="56">
        <v>20</v>
      </c>
      <c r="E56" s="56">
        <v>20</v>
      </c>
      <c r="F56" s="56">
        <v>30</v>
      </c>
      <c r="G56" s="56">
        <v>100</v>
      </c>
      <c r="H56" s="56">
        <v>40</v>
      </c>
      <c r="I56" s="56">
        <v>60</v>
      </c>
      <c r="J56" s="56">
        <v>72</v>
      </c>
      <c r="K56" s="56">
        <v>80</v>
      </c>
      <c r="L56" s="56">
        <v>30</v>
      </c>
      <c r="M56" s="56">
        <v>60</v>
      </c>
      <c r="N56" s="56">
        <v>90</v>
      </c>
      <c r="O56" s="56">
        <v>40</v>
      </c>
      <c r="P56" s="56">
        <v>50</v>
      </c>
      <c r="Q56" s="56">
        <v>70</v>
      </c>
      <c r="R56" s="56">
        <v>10</v>
      </c>
      <c r="S56" s="56">
        <v>40</v>
      </c>
      <c r="T56" s="56">
        <v>80</v>
      </c>
      <c r="U56" s="56">
        <v>16</v>
      </c>
    </row>
    <row r="57" spans="2:21" ht="47.25" x14ac:dyDescent="0.25">
      <c r="B57" s="56" t="s">
        <v>623</v>
      </c>
      <c r="C57" s="56">
        <v>40</v>
      </c>
      <c r="D57" s="56">
        <v>20</v>
      </c>
      <c r="E57" s="56">
        <v>20</v>
      </c>
      <c r="F57" s="56">
        <v>65</v>
      </c>
      <c r="G57" s="56">
        <v>100</v>
      </c>
      <c r="H57" s="56">
        <v>40</v>
      </c>
      <c r="I57" s="56">
        <v>60</v>
      </c>
      <c r="J57" s="56">
        <v>72</v>
      </c>
      <c r="K57" s="56">
        <v>80</v>
      </c>
      <c r="L57" s="56">
        <v>50</v>
      </c>
      <c r="M57" s="56">
        <v>80</v>
      </c>
      <c r="N57" s="56">
        <v>90</v>
      </c>
      <c r="O57" s="56">
        <v>40</v>
      </c>
      <c r="P57" s="56">
        <v>50</v>
      </c>
      <c r="Q57" s="56">
        <v>70</v>
      </c>
      <c r="R57" s="56">
        <v>10</v>
      </c>
      <c r="S57" s="56">
        <v>40</v>
      </c>
      <c r="T57" s="56">
        <v>80</v>
      </c>
      <c r="U57" s="56">
        <v>19</v>
      </c>
    </row>
    <row r="58" spans="2:21" ht="47.25" x14ac:dyDescent="0.25">
      <c r="B58" s="56" t="s">
        <v>624</v>
      </c>
      <c r="C58" s="56">
        <v>40</v>
      </c>
      <c r="D58" s="56">
        <v>40</v>
      </c>
      <c r="E58" s="56">
        <v>20</v>
      </c>
      <c r="F58" s="56">
        <v>30</v>
      </c>
      <c r="G58" s="56">
        <v>100</v>
      </c>
      <c r="H58" s="56">
        <v>40</v>
      </c>
      <c r="I58" s="56">
        <v>60</v>
      </c>
      <c r="J58" s="56">
        <v>61</v>
      </c>
      <c r="K58" s="56">
        <v>80</v>
      </c>
      <c r="L58" s="56">
        <v>40</v>
      </c>
      <c r="M58" s="56">
        <v>40</v>
      </c>
      <c r="N58" s="56">
        <v>70</v>
      </c>
      <c r="O58" s="56">
        <v>20</v>
      </c>
      <c r="P58" s="56">
        <v>10</v>
      </c>
      <c r="Q58" s="56">
        <v>30</v>
      </c>
      <c r="R58" s="56">
        <v>10</v>
      </c>
      <c r="S58" s="56">
        <v>40</v>
      </c>
      <c r="T58" s="56">
        <v>80</v>
      </c>
      <c r="U58" s="56">
        <v>4</v>
      </c>
    </row>
    <row r="59" spans="2:21" ht="47.25" x14ac:dyDescent="0.25">
      <c r="B59" s="56" t="s">
        <v>625</v>
      </c>
      <c r="C59" s="56">
        <v>40</v>
      </c>
      <c r="D59" s="56">
        <v>20</v>
      </c>
      <c r="E59" s="56">
        <v>20</v>
      </c>
      <c r="F59" s="56">
        <v>30</v>
      </c>
      <c r="G59" s="56">
        <v>100</v>
      </c>
      <c r="H59" s="56">
        <v>40</v>
      </c>
      <c r="I59" s="56">
        <v>60</v>
      </c>
      <c r="J59" s="56">
        <v>45</v>
      </c>
      <c r="K59" s="56">
        <v>80</v>
      </c>
      <c r="L59" s="56">
        <v>40</v>
      </c>
      <c r="M59" s="56">
        <v>40</v>
      </c>
      <c r="N59" s="56">
        <v>100</v>
      </c>
      <c r="O59" s="56">
        <v>20</v>
      </c>
      <c r="P59" s="56">
        <v>10</v>
      </c>
      <c r="Q59" s="56">
        <v>30</v>
      </c>
      <c r="R59" s="56">
        <v>5</v>
      </c>
      <c r="S59" s="56">
        <v>40</v>
      </c>
      <c r="T59" s="56">
        <v>80</v>
      </c>
      <c r="U59" s="56">
        <v>3</v>
      </c>
    </row>
    <row r="60" spans="2:21" ht="47.25" x14ac:dyDescent="0.25">
      <c r="B60" s="56" t="s">
        <v>626</v>
      </c>
      <c r="C60" s="56">
        <v>40</v>
      </c>
      <c r="D60" s="56">
        <v>20</v>
      </c>
      <c r="E60" s="56">
        <v>20</v>
      </c>
      <c r="F60" s="56">
        <v>30</v>
      </c>
      <c r="G60" s="56">
        <v>100</v>
      </c>
      <c r="H60" s="56">
        <v>40</v>
      </c>
      <c r="I60" s="56">
        <v>60</v>
      </c>
      <c r="J60" s="56">
        <v>45</v>
      </c>
      <c r="K60" s="56">
        <v>80</v>
      </c>
      <c r="L60" s="56">
        <v>30</v>
      </c>
      <c r="M60" s="56">
        <v>60</v>
      </c>
      <c r="N60" s="56">
        <v>100</v>
      </c>
      <c r="O60" s="56">
        <v>20</v>
      </c>
      <c r="P60" s="56">
        <v>10</v>
      </c>
      <c r="Q60" s="56">
        <v>30</v>
      </c>
      <c r="R60" s="56">
        <v>5</v>
      </c>
      <c r="S60" s="56">
        <v>40</v>
      </c>
      <c r="T60" s="56">
        <v>80</v>
      </c>
      <c r="U60" s="56">
        <v>4</v>
      </c>
    </row>
    <row r="61" spans="2:21" ht="47.25" x14ac:dyDescent="0.25">
      <c r="B61" s="56" t="s">
        <v>627</v>
      </c>
      <c r="C61" s="56">
        <v>40</v>
      </c>
      <c r="D61" s="56">
        <v>20</v>
      </c>
      <c r="E61" s="56">
        <v>20</v>
      </c>
      <c r="F61" s="56">
        <v>65</v>
      </c>
      <c r="G61" s="56">
        <v>100</v>
      </c>
      <c r="H61" s="56">
        <v>40</v>
      </c>
      <c r="I61" s="56">
        <v>60</v>
      </c>
      <c r="J61" s="56">
        <v>73</v>
      </c>
      <c r="K61" s="56">
        <v>80</v>
      </c>
      <c r="L61" s="56">
        <v>30</v>
      </c>
      <c r="M61" s="56">
        <v>60</v>
      </c>
      <c r="N61" s="56">
        <v>80</v>
      </c>
      <c r="O61" s="56">
        <v>20</v>
      </c>
      <c r="P61" s="56">
        <v>50</v>
      </c>
      <c r="Q61" s="56">
        <v>70</v>
      </c>
      <c r="R61" s="56">
        <v>10</v>
      </c>
      <c r="S61" s="56">
        <v>40</v>
      </c>
      <c r="T61" s="56">
        <v>80</v>
      </c>
      <c r="U61" s="56">
        <v>12</v>
      </c>
    </row>
    <row r="62" spans="2:21" ht="47.25" x14ac:dyDescent="0.25">
      <c r="B62" s="56" t="s">
        <v>628</v>
      </c>
      <c r="C62" s="56">
        <v>40</v>
      </c>
      <c r="D62" s="56">
        <v>20</v>
      </c>
      <c r="E62" s="56">
        <v>20</v>
      </c>
      <c r="F62" s="56">
        <v>65</v>
      </c>
      <c r="G62" s="56">
        <v>100</v>
      </c>
      <c r="H62" s="56">
        <v>40</v>
      </c>
      <c r="I62" s="56">
        <v>60</v>
      </c>
      <c r="J62" s="56">
        <v>73</v>
      </c>
      <c r="K62" s="56">
        <v>80</v>
      </c>
      <c r="L62" s="56">
        <v>50</v>
      </c>
      <c r="M62" s="56">
        <v>80</v>
      </c>
      <c r="N62" s="56">
        <v>100</v>
      </c>
      <c r="O62" s="56">
        <v>40</v>
      </c>
      <c r="P62" s="56">
        <v>50</v>
      </c>
      <c r="Q62" s="56">
        <v>90</v>
      </c>
      <c r="R62" s="56">
        <v>10</v>
      </c>
      <c r="S62" s="56">
        <v>40</v>
      </c>
      <c r="T62" s="56">
        <v>80</v>
      </c>
      <c r="U62" s="56">
        <v>18</v>
      </c>
    </row>
    <row r="63" spans="2:21" ht="47.25" x14ac:dyDescent="0.25">
      <c r="B63" s="56" t="s">
        <v>629</v>
      </c>
      <c r="C63" s="56">
        <v>60</v>
      </c>
      <c r="D63" s="56">
        <v>40</v>
      </c>
      <c r="E63" s="56">
        <v>20</v>
      </c>
      <c r="F63" s="56">
        <v>30</v>
      </c>
      <c r="G63" s="56">
        <v>100</v>
      </c>
      <c r="H63" s="56">
        <v>20</v>
      </c>
      <c r="I63" s="56">
        <v>60</v>
      </c>
      <c r="J63" s="56">
        <v>45</v>
      </c>
      <c r="K63" s="56">
        <v>80</v>
      </c>
      <c r="L63" s="56">
        <v>10</v>
      </c>
      <c r="M63" s="56">
        <v>40</v>
      </c>
      <c r="N63" s="56">
        <v>100</v>
      </c>
      <c r="O63" s="56">
        <v>10</v>
      </c>
      <c r="P63" s="56">
        <v>10</v>
      </c>
      <c r="Q63" s="56">
        <v>20</v>
      </c>
      <c r="R63" s="56">
        <v>5</v>
      </c>
      <c r="S63" s="56">
        <v>40</v>
      </c>
      <c r="T63" s="56">
        <v>80</v>
      </c>
      <c r="U63" s="56">
        <v>2</v>
      </c>
    </row>
    <row r="64" spans="2:21" ht="47.25" x14ac:dyDescent="0.25">
      <c r="B64" s="56" t="s">
        <v>630</v>
      </c>
      <c r="C64" s="56">
        <v>40</v>
      </c>
      <c r="D64" s="56">
        <v>20</v>
      </c>
      <c r="E64" s="56">
        <v>20</v>
      </c>
      <c r="F64" s="56">
        <v>70</v>
      </c>
      <c r="G64" s="56">
        <v>10</v>
      </c>
      <c r="H64" s="56">
        <v>40</v>
      </c>
      <c r="I64" s="56">
        <v>40</v>
      </c>
      <c r="J64" s="56">
        <v>61</v>
      </c>
      <c r="K64" s="56">
        <v>80</v>
      </c>
      <c r="L64" s="56">
        <v>30</v>
      </c>
      <c r="M64" s="56">
        <v>60</v>
      </c>
      <c r="N64" s="56">
        <v>90</v>
      </c>
      <c r="O64" s="56">
        <v>20</v>
      </c>
      <c r="P64" s="56">
        <v>10</v>
      </c>
      <c r="Q64" s="56">
        <v>70</v>
      </c>
      <c r="R64" s="56">
        <v>10</v>
      </c>
      <c r="S64" s="56">
        <v>40</v>
      </c>
      <c r="T64" s="56">
        <v>80</v>
      </c>
      <c r="U64" s="56">
        <v>7</v>
      </c>
    </row>
    <row r="65" spans="2:21" ht="31.5" x14ac:dyDescent="0.25">
      <c r="B65" s="56" t="s">
        <v>631</v>
      </c>
      <c r="C65" s="56">
        <v>40</v>
      </c>
      <c r="D65" s="56">
        <v>40</v>
      </c>
      <c r="E65" s="56">
        <v>20</v>
      </c>
      <c r="F65" s="56">
        <v>30</v>
      </c>
      <c r="G65" s="56">
        <v>100</v>
      </c>
      <c r="H65" s="56">
        <v>40</v>
      </c>
      <c r="I65" s="56">
        <v>60</v>
      </c>
      <c r="J65" s="56">
        <v>65</v>
      </c>
      <c r="K65" s="56">
        <v>80</v>
      </c>
      <c r="L65" s="56">
        <v>30</v>
      </c>
      <c r="M65" s="56">
        <v>40</v>
      </c>
      <c r="N65" s="56">
        <v>100</v>
      </c>
      <c r="O65" s="56">
        <v>20</v>
      </c>
      <c r="P65" s="56">
        <v>10</v>
      </c>
      <c r="Q65" s="56">
        <v>30</v>
      </c>
      <c r="R65" s="56">
        <v>10</v>
      </c>
      <c r="S65" s="56">
        <v>40</v>
      </c>
      <c r="T65" s="56">
        <v>80</v>
      </c>
      <c r="U65" s="56">
        <v>5</v>
      </c>
    </row>
    <row r="66" spans="2:21" ht="31.5" x14ac:dyDescent="0.25">
      <c r="B66" s="56" t="s">
        <v>632</v>
      </c>
      <c r="C66" s="56">
        <v>40</v>
      </c>
      <c r="D66" s="56">
        <v>40</v>
      </c>
      <c r="E66" s="56">
        <v>20</v>
      </c>
      <c r="F66" s="56">
        <v>30</v>
      </c>
      <c r="G66" s="56">
        <v>100</v>
      </c>
      <c r="H66" s="56">
        <v>40</v>
      </c>
      <c r="I66" s="56">
        <v>60</v>
      </c>
      <c r="J66" s="56">
        <v>65</v>
      </c>
      <c r="K66" s="56">
        <v>80</v>
      </c>
      <c r="L66" s="56">
        <v>30</v>
      </c>
      <c r="M66" s="56">
        <v>60</v>
      </c>
      <c r="N66" s="56">
        <v>100</v>
      </c>
      <c r="O66" s="56">
        <v>20</v>
      </c>
      <c r="P66" s="56">
        <v>10</v>
      </c>
      <c r="Q66" s="56">
        <v>30</v>
      </c>
      <c r="R66" s="56">
        <v>10</v>
      </c>
      <c r="S66" s="56">
        <v>40</v>
      </c>
      <c r="T66" s="56">
        <v>80</v>
      </c>
      <c r="U66" s="56">
        <v>6</v>
      </c>
    </row>
    <row r="67" spans="2:21" ht="47.25" x14ac:dyDescent="0.25">
      <c r="B67" s="56" t="s">
        <v>633</v>
      </c>
      <c r="C67" s="56">
        <v>60</v>
      </c>
      <c r="D67" s="56">
        <v>40</v>
      </c>
      <c r="E67" s="56">
        <v>50</v>
      </c>
      <c r="F67" s="56">
        <v>65</v>
      </c>
      <c r="G67" s="56">
        <v>100</v>
      </c>
      <c r="H67" s="56">
        <v>40</v>
      </c>
      <c r="I67" s="56">
        <v>90</v>
      </c>
      <c r="J67" s="56">
        <v>78</v>
      </c>
      <c r="K67" s="56">
        <v>80</v>
      </c>
      <c r="L67" s="56">
        <v>30</v>
      </c>
      <c r="M67" s="56">
        <v>60</v>
      </c>
      <c r="N67" s="56">
        <v>100</v>
      </c>
      <c r="O67" s="56">
        <v>40</v>
      </c>
      <c r="P67" s="56">
        <v>50</v>
      </c>
      <c r="Q67" s="56">
        <v>90</v>
      </c>
      <c r="R67" s="56">
        <v>10</v>
      </c>
      <c r="S67" s="56">
        <v>40</v>
      </c>
      <c r="T67" s="56">
        <v>80</v>
      </c>
      <c r="U67" s="56">
        <v>16</v>
      </c>
    </row>
    <row r="68" spans="2:21" ht="47.25" x14ac:dyDescent="0.25">
      <c r="B68" s="56" t="s">
        <v>634</v>
      </c>
      <c r="C68" s="56">
        <v>60</v>
      </c>
      <c r="D68" s="56">
        <v>40</v>
      </c>
      <c r="E68" s="56">
        <v>50</v>
      </c>
      <c r="F68" s="56">
        <v>65</v>
      </c>
      <c r="G68" s="56">
        <v>100</v>
      </c>
      <c r="H68" s="56">
        <v>40</v>
      </c>
      <c r="I68" s="56">
        <v>90</v>
      </c>
      <c r="J68" s="56">
        <v>78</v>
      </c>
      <c r="K68" s="56">
        <v>80</v>
      </c>
      <c r="L68" s="56">
        <v>50</v>
      </c>
      <c r="M68" s="56">
        <v>80</v>
      </c>
      <c r="N68" s="56">
        <v>100</v>
      </c>
      <c r="O68" s="56">
        <v>40</v>
      </c>
      <c r="P68" s="56">
        <v>50</v>
      </c>
      <c r="Q68" s="56">
        <v>90</v>
      </c>
      <c r="R68" s="56">
        <v>10</v>
      </c>
      <c r="S68" s="56">
        <v>40</v>
      </c>
      <c r="T68" s="56">
        <v>80</v>
      </c>
      <c r="U68" s="56">
        <v>19</v>
      </c>
    </row>
    <row r="69" spans="2:21" ht="47.25" x14ac:dyDescent="0.25">
      <c r="B69" s="56" t="s">
        <v>635</v>
      </c>
      <c r="C69" s="56">
        <v>60</v>
      </c>
      <c r="D69" s="56">
        <v>40</v>
      </c>
      <c r="E69" s="56">
        <v>20</v>
      </c>
      <c r="F69" s="56">
        <v>30</v>
      </c>
      <c r="G69" s="56">
        <v>100</v>
      </c>
      <c r="H69" s="56">
        <v>20</v>
      </c>
      <c r="I69" s="56">
        <v>60</v>
      </c>
      <c r="J69" s="56">
        <v>45</v>
      </c>
      <c r="K69" s="56">
        <v>80</v>
      </c>
      <c r="L69" s="56">
        <v>10</v>
      </c>
      <c r="M69" s="56">
        <v>40</v>
      </c>
      <c r="N69" s="56">
        <v>60</v>
      </c>
      <c r="O69" s="56">
        <v>10</v>
      </c>
      <c r="P69" s="56">
        <v>10</v>
      </c>
      <c r="Q69" s="56">
        <v>20</v>
      </c>
      <c r="R69" s="56">
        <v>5</v>
      </c>
      <c r="S69" s="56">
        <v>40</v>
      </c>
      <c r="T69" s="56">
        <v>80</v>
      </c>
      <c r="U69" s="56">
        <v>2</v>
      </c>
    </row>
    <row r="70" spans="2:21" ht="47.25" x14ac:dyDescent="0.25">
      <c r="B70" s="56" t="s">
        <v>636</v>
      </c>
      <c r="C70" s="56">
        <v>40</v>
      </c>
      <c r="D70" s="56">
        <v>40</v>
      </c>
      <c r="E70" s="56">
        <v>50</v>
      </c>
      <c r="F70" s="56">
        <v>65</v>
      </c>
      <c r="G70" s="56">
        <v>100</v>
      </c>
      <c r="H70" s="56">
        <v>40</v>
      </c>
      <c r="I70" s="56">
        <v>90</v>
      </c>
      <c r="J70" s="56">
        <v>73</v>
      </c>
      <c r="K70" s="56">
        <v>80</v>
      </c>
      <c r="L70" s="56">
        <v>30</v>
      </c>
      <c r="M70" s="56">
        <v>60</v>
      </c>
      <c r="N70" s="56">
        <v>100</v>
      </c>
      <c r="O70" s="56">
        <v>40</v>
      </c>
      <c r="P70" s="56">
        <v>70</v>
      </c>
      <c r="Q70" s="56">
        <v>70</v>
      </c>
      <c r="R70" s="56">
        <v>10</v>
      </c>
      <c r="S70" s="56">
        <v>40</v>
      </c>
      <c r="T70" s="56">
        <v>80</v>
      </c>
      <c r="U70" s="56">
        <v>10</v>
      </c>
    </row>
    <row r="71" spans="2:21" ht="47.25" x14ac:dyDescent="0.25">
      <c r="B71" s="56" t="s">
        <v>637</v>
      </c>
      <c r="C71" s="56">
        <v>40</v>
      </c>
      <c r="D71" s="56">
        <v>40</v>
      </c>
      <c r="E71" s="56">
        <v>50</v>
      </c>
      <c r="F71" s="56">
        <v>65</v>
      </c>
      <c r="G71" s="56">
        <v>100</v>
      </c>
      <c r="H71" s="56">
        <v>40</v>
      </c>
      <c r="I71" s="56">
        <v>90</v>
      </c>
      <c r="J71" s="56">
        <v>73</v>
      </c>
      <c r="K71" s="56">
        <v>80</v>
      </c>
      <c r="L71" s="56">
        <v>50</v>
      </c>
      <c r="M71" s="56">
        <v>80</v>
      </c>
      <c r="N71" s="56">
        <v>100</v>
      </c>
      <c r="O71" s="56">
        <v>40</v>
      </c>
      <c r="P71" s="56">
        <v>70</v>
      </c>
      <c r="Q71" s="56">
        <v>70</v>
      </c>
      <c r="R71" s="56">
        <v>10</v>
      </c>
      <c r="S71" s="56">
        <v>40</v>
      </c>
      <c r="T71" s="56">
        <v>80</v>
      </c>
      <c r="U71" s="56">
        <v>13</v>
      </c>
    </row>
    <row r="72" spans="2:21" ht="31.5" x14ac:dyDescent="0.25">
      <c r="B72" s="56" t="s">
        <v>638</v>
      </c>
      <c r="C72" s="56">
        <v>40</v>
      </c>
      <c r="D72" s="56">
        <v>40</v>
      </c>
      <c r="E72" s="56">
        <v>150</v>
      </c>
      <c r="F72" s="56">
        <v>65</v>
      </c>
      <c r="G72" s="56">
        <v>100</v>
      </c>
      <c r="H72" s="56">
        <v>40</v>
      </c>
      <c r="I72" s="56">
        <v>60</v>
      </c>
      <c r="J72" s="56">
        <v>83</v>
      </c>
      <c r="K72" s="56">
        <v>80</v>
      </c>
      <c r="L72" s="56">
        <v>50</v>
      </c>
      <c r="M72" s="56">
        <v>60</v>
      </c>
      <c r="N72" s="56">
        <v>100</v>
      </c>
      <c r="O72" s="56">
        <v>40</v>
      </c>
      <c r="P72" s="56">
        <v>50</v>
      </c>
      <c r="Q72" s="56">
        <v>90</v>
      </c>
      <c r="R72" s="56">
        <v>60</v>
      </c>
      <c r="S72" s="56">
        <v>40</v>
      </c>
      <c r="T72" s="56">
        <v>40</v>
      </c>
      <c r="U72" s="56">
        <v>44</v>
      </c>
    </row>
    <row r="73" spans="2:21" ht="31.5" x14ac:dyDescent="0.25">
      <c r="B73" s="56" t="s">
        <v>639</v>
      </c>
      <c r="C73" s="56">
        <v>100</v>
      </c>
      <c r="D73" s="56">
        <v>100</v>
      </c>
      <c r="E73" s="56">
        <v>150</v>
      </c>
      <c r="F73" s="56">
        <v>60</v>
      </c>
      <c r="G73" s="56">
        <v>100</v>
      </c>
      <c r="H73" s="56">
        <v>100</v>
      </c>
      <c r="I73" s="56">
        <v>60</v>
      </c>
      <c r="J73" s="56">
        <v>84</v>
      </c>
      <c r="K73" s="56">
        <v>80</v>
      </c>
      <c r="L73" s="56">
        <v>70</v>
      </c>
      <c r="M73" s="56">
        <v>80</v>
      </c>
      <c r="N73" s="56">
        <v>40</v>
      </c>
      <c r="O73" s="56">
        <v>40</v>
      </c>
      <c r="P73" s="56">
        <v>70</v>
      </c>
      <c r="Q73" s="56">
        <v>80</v>
      </c>
      <c r="R73" s="56">
        <v>60</v>
      </c>
      <c r="S73" s="56">
        <v>40</v>
      </c>
      <c r="T73" s="56">
        <v>60</v>
      </c>
      <c r="U73" s="56">
        <v>84</v>
      </c>
    </row>
    <row r="74" spans="2:21" ht="31.5" x14ac:dyDescent="0.25">
      <c r="B74" s="56" t="s">
        <v>640</v>
      </c>
      <c r="C74" s="56">
        <v>40</v>
      </c>
      <c r="D74" s="56">
        <v>20</v>
      </c>
      <c r="E74" s="56">
        <v>80</v>
      </c>
      <c r="F74" s="56">
        <v>65</v>
      </c>
      <c r="G74" s="56">
        <v>100</v>
      </c>
      <c r="H74" s="56">
        <v>40</v>
      </c>
      <c r="I74" s="56">
        <v>90</v>
      </c>
      <c r="J74" s="56">
        <v>81</v>
      </c>
      <c r="K74" s="56">
        <v>80</v>
      </c>
      <c r="L74" s="56">
        <v>50</v>
      </c>
      <c r="M74" s="56">
        <v>80</v>
      </c>
      <c r="N74" s="56">
        <v>100</v>
      </c>
      <c r="O74" s="56">
        <v>40</v>
      </c>
      <c r="P74" s="56">
        <v>70</v>
      </c>
      <c r="Q74" s="56">
        <v>90</v>
      </c>
      <c r="R74" s="56">
        <v>60</v>
      </c>
      <c r="S74" s="56">
        <v>40</v>
      </c>
      <c r="T74" s="56">
        <v>60</v>
      </c>
      <c r="U74" s="56">
        <v>26</v>
      </c>
    </row>
    <row r="75" spans="2:21" ht="31.5" x14ac:dyDescent="0.25">
      <c r="B75" s="56" t="s">
        <v>641</v>
      </c>
      <c r="C75" s="56">
        <v>40</v>
      </c>
      <c r="D75" s="56">
        <v>20</v>
      </c>
      <c r="E75" s="56">
        <v>80</v>
      </c>
      <c r="F75" s="56">
        <v>65</v>
      </c>
      <c r="G75" s="56">
        <v>100</v>
      </c>
      <c r="H75" s="56">
        <v>40</v>
      </c>
      <c r="I75" s="56">
        <v>90</v>
      </c>
      <c r="J75" s="56">
        <v>73</v>
      </c>
      <c r="K75" s="56">
        <v>80</v>
      </c>
      <c r="L75" s="56">
        <v>30</v>
      </c>
      <c r="M75" s="56">
        <v>60</v>
      </c>
      <c r="N75" s="56">
        <v>100</v>
      </c>
      <c r="O75" s="56">
        <v>40</v>
      </c>
      <c r="P75" s="56">
        <v>70</v>
      </c>
      <c r="Q75" s="56">
        <v>90</v>
      </c>
      <c r="R75" s="56">
        <v>60</v>
      </c>
      <c r="S75" s="56">
        <v>40</v>
      </c>
      <c r="T75" s="56">
        <v>80</v>
      </c>
      <c r="U75" s="56">
        <v>15</v>
      </c>
    </row>
    <row r="76" spans="2:21" ht="31.5" x14ac:dyDescent="0.25">
      <c r="B76" s="56" t="s">
        <v>642</v>
      </c>
      <c r="C76" s="56">
        <v>20</v>
      </c>
      <c r="D76" s="56">
        <v>20</v>
      </c>
      <c r="E76" s="56">
        <v>80</v>
      </c>
      <c r="F76" s="56">
        <v>65</v>
      </c>
      <c r="G76" s="56">
        <v>100</v>
      </c>
      <c r="H76" s="56">
        <v>40</v>
      </c>
      <c r="I76" s="56">
        <v>90</v>
      </c>
      <c r="J76" s="56">
        <v>73</v>
      </c>
      <c r="K76" s="56">
        <v>80</v>
      </c>
      <c r="L76" s="56">
        <v>30</v>
      </c>
      <c r="M76" s="56">
        <v>60</v>
      </c>
      <c r="N76" s="56">
        <v>70</v>
      </c>
      <c r="O76" s="56">
        <v>40</v>
      </c>
      <c r="P76" s="56">
        <v>50</v>
      </c>
      <c r="Q76" s="56">
        <v>90</v>
      </c>
      <c r="R76" s="56">
        <v>60</v>
      </c>
      <c r="S76" s="56">
        <v>40</v>
      </c>
      <c r="T76" s="56">
        <v>80</v>
      </c>
      <c r="U76" s="56">
        <v>11</v>
      </c>
    </row>
    <row r="77" spans="2:21" ht="31.5" x14ac:dyDescent="0.25">
      <c r="B77" s="56" t="s">
        <v>643</v>
      </c>
      <c r="C77" s="56">
        <v>40</v>
      </c>
      <c r="D77" s="56">
        <v>40</v>
      </c>
      <c r="E77" s="56">
        <v>80</v>
      </c>
      <c r="F77" s="56">
        <v>65</v>
      </c>
      <c r="G77" s="56">
        <v>100</v>
      </c>
      <c r="H77" s="56">
        <v>40</v>
      </c>
      <c r="I77" s="56">
        <v>60</v>
      </c>
      <c r="J77" s="56">
        <v>73</v>
      </c>
      <c r="K77" s="56">
        <v>80</v>
      </c>
      <c r="L77" s="56">
        <v>30</v>
      </c>
      <c r="M77" s="56">
        <v>60</v>
      </c>
      <c r="N77" s="56">
        <v>70</v>
      </c>
      <c r="O77" s="56">
        <v>40</v>
      </c>
      <c r="P77" s="56">
        <v>50</v>
      </c>
      <c r="Q77" s="56">
        <v>90</v>
      </c>
      <c r="R77" s="56">
        <v>10</v>
      </c>
      <c r="S77" s="56">
        <v>40</v>
      </c>
      <c r="T77" s="56">
        <v>80</v>
      </c>
      <c r="U77" s="56">
        <v>14</v>
      </c>
    </row>
    <row r="78" spans="2:21" ht="31.5" x14ac:dyDescent="0.25">
      <c r="B78" s="56" t="s">
        <v>644</v>
      </c>
      <c r="C78" s="56">
        <v>60</v>
      </c>
      <c r="D78" s="56">
        <v>40</v>
      </c>
      <c r="E78" s="56">
        <v>80</v>
      </c>
      <c r="F78" s="56">
        <v>30</v>
      </c>
      <c r="G78" s="56">
        <v>100</v>
      </c>
      <c r="H78" s="56">
        <v>40</v>
      </c>
      <c r="I78" s="56">
        <v>60</v>
      </c>
      <c r="J78" s="56">
        <v>72</v>
      </c>
      <c r="K78" s="56">
        <v>80</v>
      </c>
      <c r="L78" s="56">
        <v>30</v>
      </c>
      <c r="M78" s="56">
        <v>60</v>
      </c>
      <c r="N78" s="56">
        <v>70</v>
      </c>
      <c r="O78" s="56">
        <v>20</v>
      </c>
      <c r="P78" s="56">
        <v>10</v>
      </c>
      <c r="Q78" s="56">
        <v>90</v>
      </c>
      <c r="R78" s="56">
        <v>10</v>
      </c>
      <c r="S78" s="56">
        <v>40</v>
      </c>
      <c r="T78" s="56">
        <v>80</v>
      </c>
      <c r="U78" s="56">
        <v>9</v>
      </c>
    </row>
    <row r="79" spans="2:21" ht="31.5" x14ac:dyDescent="0.25">
      <c r="B79" s="56" t="s">
        <v>645</v>
      </c>
      <c r="C79" s="56">
        <v>40</v>
      </c>
      <c r="D79" s="56">
        <v>40</v>
      </c>
      <c r="E79" s="56">
        <v>80</v>
      </c>
      <c r="F79" s="56">
        <v>30</v>
      </c>
      <c r="G79" s="56">
        <v>100</v>
      </c>
      <c r="H79" s="56">
        <v>40</v>
      </c>
      <c r="I79" s="56">
        <v>60</v>
      </c>
      <c r="J79" s="56">
        <v>57</v>
      </c>
      <c r="K79" s="56">
        <v>80</v>
      </c>
      <c r="L79" s="56">
        <v>30</v>
      </c>
      <c r="M79" s="56">
        <v>60</v>
      </c>
      <c r="N79" s="56">
        <v>100</v>
      </c>
      <c r="O79" s="56">
        <v>20</v>
      </c>
      <c r="P79" s="56">
        <v>10</v>
      </c>
      <c r="Q79" s="56">
        <v>30</v>
      </c>
      <c r="R79" s="56">
        <v>10</v>
      </c>
      <c r="S79" s="56">
        <v>40</v>
      </c>
      <c r="T79" s="56">
        <v>80</v>
      </c>
      <c r="U79" s="56">
        <v>8</v>
      </c>
    </row>
    <row r="80" spans="2:21" ht="31.5" x14ac:dyDescent="0.25">
      <c r="B80" s="56" t="s">
        <v>646</v>
      </c>
      <c r="C80" s="56">
        <v>60</v>
      </c>
      <c r="D80" s="56">
        <v>80</v>
      </c>
      <c r="E80" s="56">
        <v>150</v>
      </c>
      <c r="F80" s="56">
        <v>75</v>
      </c>
      <c r="G80" s="56">
        <v>100</v>
      </c>
      <c r="H80" s="56">
        <v>60</v>
      </c>
      <c r="I80" s="56">
        <v>90</v>
      </c>
      <c r="J80" s="56">
        <v>97</v>
      </c>
      <c r="K80" s="56">
        <v>80</v>
      </c>
      <c r="L80" s="56">
        <v>70</v>
      </c>
      <c r="M80" s="56">
        <v>80</v>
      </c>
      <c r="N80" s="56">
        <v>60</v>
      </c>
      <c r="O80" s="56">
        <v>40</v>
      </c>
      <c r="P80" s="56">
        <v>150</v>
      </c>
      <c r="Q80" s="56">
        <v>90</v>
      </c>
      <c r="R80" s="56">
        <v>90</v>
      </c>
      <c r="S80" s="56">
        <v>70</v>
      </c>
      <c r="T80" s="56">
        <v>80</v>
      </c>
      <c r="U80" s="56">
        <v>52</v>
      </c>
    </row>
    <row r="81" spans="2:21" ht="31.5" x14ac:dyDescent="0.25">
      <c r="B81" s="56" t="s">
        <v>647</v>
      </c>
      <c r="C81" s="56">
        <v>40</v>
      </c>
      <c r="D81" s="56">
        <v>40</v>
      </c>
      <c r="E81" s="56">
        <v>20</v>
      </c>
      <c r="F81" s="56">
        <v>30</v>
      </c>
      <c r="G81" s="56">
        <v>100</v>
      </c>
      <c r="H81" s="56">
        <v>20</v>
      </c>
      <c r="I81" s="56">
        <v>60</v>
      </c>
      <c r="J81" s="56">
        <v>57</v>
      </c>
      <c r="K81" s="56">
        <v>80</v>
      </c>
      <c r="L81" s="56">
        <v>30</v>
      </c>
      <c r="M81" s="56">
        <v>40</v>
      </c>
      <c r="N81" s="56">
        <v>100</v>
      </c>
      <c r="O81" s="56">
        <v>20</v>
      </c>
      <c r="P81" s="56">
        <v>10</v>
      </c>
      <c r="Q81" s="56">
        <v>30</v>
      </c>
      <c r="R81" s="56">
        <v>10</v>
      </c>
      <c r="S81" s="56">
        <v>40</v>
      </c>
      <c r="T81" s="56">
        <v>80</v>
      </c>
      <c r="U81" s="56">
        <v>5</v>
      </c>
    </row>
    <row r="82" spans="2:21" ht="31.5" x14ac:dyDescent="0.25">
      <c r="B82" s="56" t="s">
        <v>648</v>
      </c>
      <c r="C82" s="56">
        <v>40</v>
      </c>
      <c r="D82" s="56">
        <v>40</v>
      </c>
      <c r="E82" s="56">
        <v>20</v>
      </c>
      <c r="F82" s="56">
        <v>30</v>
      </c>
      <c r="G82" s="56">
        <v>100</v>
      </c>
      <c r="H82" s="56">
        <v>20</v>
      </c>
      <c r="I82" s="56">
        <v>60</v>
      </c>
      <c r="J82" s="56">
        <v>57</v>
      </c>
      <c r="K82" s="56">
        <v>80</v>
      </c>
      <c r="L82" s="56">
        <v>30</v>
      </c>
      <c r="M82" s="56">
        <v>60</v>
      </c>
      <c r="N82" s="56">
        <v>100</v>
      </c>
      <c r="O82" s="56">
        <v>20</v>
      </c>
      <c r="P82" s="56">
        <v>10</v>
      </c>
      <c r="Q82" s="56">
        <v>30</v>
      </c>
      <c r="R82" s="56">
        <v>10</v>
      </c>
      <c r="S82" s="56">
        <v>40</v>
      </c>
      <c r="T82" s="56">
        <v>80</v>
      </c>
      <c r="U82" s="56">
        <v>6</v>
      </c>
    </row>
    <row r="83" spans="2:21" ht="31.5" x14ac:dyDescent="0.25">
      <c r="B83" s="56" t="s">
        <v>649</v>
      </c>
      <c r="C83" s="56">
        <v>60</v>
      </c>
      <c r="D83" s="56">
        <v>40</v>
      </c>
      <c r="E83" s="56">
        <v>20</v>
      </c>
      <c r="F83" s="56">
        <v>30</v>
      </c>
      <c r="G83" s="56">
        <v>100</v>
      </c>
      <c r="H83" s="56">
        <v>40</v>
      </c>
      <c r="I83" s="56">
        <v>60</v>
      </c>
      <c r="J83" s="56">
        <v>57</v>
      </c>
      <c r="K83" s="56">
        <v>80</v>
      </c>
      <c r="L83" s="56">
        <v>30</v>
      </c>
      <c r="M83" s="56">
        <v>60</v>
      </c>
      <c r="N83" s="56">
        <v>100</v>
      </c>
      <c r="O83" s="56">
        <v>20</v>
      </c>
      <c r="P83" s="56">
        <v>10</v>
      </c>
      <c r="Q83" s="56">
        <v>30</v>
      </c>
      <c r="R83" s="56">
        <v>10</v>
      </c>
      <c r="S83" s="56">
        <v>40</v>
      </c>
      <c r="T83" s="56">
        <v>80</v>
      </c>
      <c r="U83" s="56">
        <v>6</v>
      </c>
    </row>
    <row r="84" spans="2:21" ht="31.5" x14ac:dyDescent="0.25">
      <c r="B84" s="56" t="s">
        <v>650</v>
      </c>
      <c r="C84" s="56">
        <v>40</v>
      </c>
      <c r="D84" s="56">
        <v>40</v>
      </c>
      <c r="E84" s="56">
        <v>50</v>
      </c>
      <c r="F84" s="56">
        <v>65</v>
      </c>
      <c r="G84" s="56">
        <v>100</v>
      </c>
      <c r="H84" s="56">
        <v>40</v>
      </c>
      <c r="I84" s="56">
        <v>90</v>
      </c>
      <c r="J84" s="56">
        <v>65</v>
      </c>
      <c r="K84" s="56">
        <v>80</v>
      </c>
      <c r="L84" s="56">
        <v>30</v>
      </c>
      <c r="M84" s="56">
        <v>40</v>
      </c>
      <c r="N84" s="56">
        <v>100</v>
      </c>
      <c r="O84" s="56">
        <v>20</v>
      </c>
      <c r="P84" s="56">
        <v>10</v>
      </c>
      <c r="Q84" s="56">
        <v>30</v>
      </c>
      <c r="R84" s="56">
        <v>10</v>
      </c>
      <c r="S84" s="56">
        <v>40</v>
      </c>
      <c r="T84" s="56">
        <v>80</v>
      </c>
      <c r="U84" s="56">
        <v>8</v>
      </c>
    </row>
    <row r="85" spans="2:21" ht="31.5" x14ac:dyDescent="0.25">
      <c r="B85" s="56" t="s">
        <v>651</v>
      </c>
      <c r="C85" s="56">
        <v>40</v>
      </c>
      <c r="D85" s="56">
        <v>40</v>
      </c>
      <c r="E85" s="56">
        <v>50</v>
      </c>
      <c r="F85" s="56">
        <v>65</v>
      </c>
      <c r="G85" s="56">
        <v>100</v>
      </c>
      <c r="H85" s="56">
        <v>40</v>
      </c>
      <c r="I85" s="56">
        <v>90</v>
      </c>
      <c r="J85" s="56">
        <v>65</v>
      </c>
      <c r="K85" s="56">
        <v>80</v>
      </c>
      <c r="L85" s="56">
        <v>30</v>
      </c>
      <c r="M85" s="56">
        <v>60</v>
      </c>
      <c r="N85" s="56">
        <v>100</v>
      </c>
      <c r="O85" s="56">
        <v>20</v>
      </c>
      <c r="P85" s="56">
        <v>10</v>
      </c>
      <c r="Q85" s="56">
        <v>30</v>
      </c>
      <c r="R85" s="56">
        <v>10</v>
      </c>
      <c r="S85" s="56">
        <v>40</v>
      </c>
      <c r="T85" s="56">
        <v>80</v>
      </c>
      <c r="U85" s="56">
        <v>9</v>
      </c>
    </row>
    <row r="86" spans="2:21" ht="31.5" x14ac:dyDescent="0.25">
      <c r="B86" s="56" t="s">
        <v>652</v>
      </c>
      <c r="C86" s="56">
        <v>40</v>
      </c>
      <c r="D86" s="56">
        <v>40</v>
      </c>
      <c r="E86" s="56">
        <v>50</v>
      </c>
      <c r="F86" s="56">
        <v>65</v>
      </c>
      <c r="G86" s="56">
        <v>100</v>
      </c>
      <c r="H86" s="56">
        <v>40</v>
      </c>
      <c r="I86" s="56">
        <v>90</v>
      </c>
      <c r="J86" s="56">
        <v>64</v>
      </c>
      <c r="K86" s="56">
        <v>80</v>
      </c>
      <c r="L86" s="56">
        <v>30</v>
      </c>
      <c r="M86" s="56">
        <v>40</v>
      </c>
      <c r="N86" s="56">
        <v>100</v>
      </c>
      <c r="O86" s="56">
        <v>20</v>
      </c>
      <c r="P86" s="56">
        <v>10</v>
      </c>
      <c r="Q86" s="56">
        <v>30</v>
      </c>
      <c r="R86" s="56">
        <v>10</v>
      </c>
      <c r="S86" s="56">
        <v>40</v>
      </c>
      <c r="T86" s="56">
        <v>80</v>
      </c>
      <c r="U86" s="56">
        <v>7</v>
      </c>
    </row>
    <row r="87" spans="2:21" ht="31.5" x14ac:dyDescent="0.25">
      <c r="B87" s="56" t="s">
        <v>653</v>
      </c>
      <c r="C87" s="56">
        <v>40</v>
      </c>
      <c r="D87" s="56">
        <v>40</v>
      </c>
      <c r="E87" s="56">
        <v>50</v>
      </c>
      <c r="F87" s="56">
        <v>65</v>
      </c>
      <c r="G87" s="56">
        <v>100</v>
      </c>
      <c r="H87" s="56">
        <v>40</v>
      </c>
      <c r="I87" s="56">
        <v>90</v>
      </c>
      <c r="J87" s="56">
        <v>64</v>
      </c>
      <c r="K87" s="56">
        <v>80</v>
      </c>
      <c r="L87" s="56">
        <v>30</v>
      </c>
      <c r="M87" s="56">
        <v>60</v>
      </c>
      <c r="N87" s="56">
        <v>100</v>
      </c>
      <c r="O87" s="56">
        <v>20</v>
      </c>
      <c r="P87" s="56">
        <v>10</v>
      </c>
      <c r="Q87" s="56">
        <v>30</v>
      </c>
      <c r="R87" s="56">
        <v>10</v>
      </c>
      <c r="S87" s="56">
        <v>40</v>
      </c>
      <c r="T87" s="56">
        <v>80</v>
      </c>
      <c r="U87" s="56">
        <v>8</v>
      </c>
    </row>
    <row r="88" spans="2:21" ht="31.5" x14ac:dyDescent="0.25">
      <c r="B88" s="56" t="s">
        <v>654</v>
      </c>
      <c r="C88" s="56">
        <v>40</v>
      </c>
      <c r="D88" s="56">
        <v>40</v>
      </c>
      <c r="E88" s="56">
        <v>80</v>
      </c>
      <c r="F88" s="56">
        <v>65</v>
      </c>
      <c r="G88" s="56">
        <v>100</v>
      </c>
      <c r="H88" s="56">
        <v>40</v>
      </c>
      <c r="I88" s="56">
        <v>60</v>
      </c>
      <c r="J88" s="56">
        <v>72</v>
      </c>
      <c r="K88" s="56">
        <v>80</v>
      </c>
      <c r="L88" s="56">
        <v>30</v>
      </c>
      <c r="M88" s="56">
        <v>60</v>
      </c>
      <c r="N88" s="56">
        <v>70</v>
      </c>
      <c r="O88" s="56">
        <v>20</v>
      </c>
      <c r="P88" s="56">
        <v>10</v>
      </c>
      <c r="Q88" s="56">
        <v>100</v>
      </c>
      <c r="R88" s="56">
        <v>10</v>
      </c>
      <c r="S88" s="56">
        <v>40</v>
      </c>
      <c r="T88" s="56">
        <v>60</v>
      </c>
      <c r="U88" s="56">
        <v>11</v>
      </c>
    </row>
    <row r="89" spans="2:21" ht="31.5" x14ac:dyDescent="0.25">
      <c r="B89" s="56" t="s">
        <v>655</v>
      </c>
      <c r="C89" s="56">
        <v>40</v>
      </c>
      <c r="D89" s="56">
        <v>40</v>
      </c>
      <c r="E89" s="56">
        <v>20</v>
      </c>
      <c r="F89" s="56">
        <v>30</v>
      </c>
      <c r="G89" s="56">
        <v>100</v>
      </c>
      <c r="H89" s="56">
        <v>20</v>
      </c>
      <c r="I89" s="56">
        <v>60</v>
      </c>
      <c r="J89" s="56">
        <v>58</v>
      </c>
      <c r="K89" s="56">
        <v>80</v>
      </c>
      <c r="L89" s="56">
        <v>10</v>
      </c>
      <c r="M89" s="56">
        <v>70</v>
      </c>
      <c r="N89" s="56">
        <v>100</v>
      </c>
      <c r="O89" s="56">
        <v>20</v>
      </c>
      <c r="P89" s="56">
        <v>10</v>
      </c>
      <c r="Q89" s="56">
        <v>30</v>
      </c>
      <c r="R89" s="56">
        <v>10</v>
      </c>
      <c r="S89" s="56">
        <v>40</v>
      </c>
      <c r="T89" s="56">
        <v>80</v>
      </c>
      <c r="U89" s="56">
        <v>1</v>
      </c>
    </row>
    <row r="90" spans="2:21" ht="31.5" x14ac:dyDescent="0.25">
      <c r="B90" s="56" t="s">
        <v>656</v>
      </c>
      <c r="C90" s="56">
        <v>40</v>
      </c>
      <c r="D90" s="56">
        <v>40</v>
      </c>
      <c r="E90" s="56">
        <v>20</v>
      </c>
      <c r="F90" s="56">
        <v>30</v>
      </c>
      <c r="G90" s="56">
        <v>100</v>
      </c>
      <c r="H90" s="56">
        <v>20</v>
      </c>
      <c r="I90" s="56">
        <v>60</v>
      </c>
      <c r="J90" s="56">
        <v>58</v>
      </c>
      <c r="K90" s="56">
        <v>80</v>
      </c>
      <c r="L90" s="56">
        <v>10</v>
      </c>
      <c r="M90" s="56">
        <v>40</v>
      </c>
      <c r="N90" s="56">
        <v>100</v>
      </c>
      <c r="O90" s="56">
        <v>20</v>
      </c>
      <c r="P90" s="56">
        <v>10</v>
      </c>
      <c r="Q90" s="56">
        <v>30</v>
      </c>
      <c r="R90" s="56">
        <v>10</v>
      </c>
      <c r="S90" s="56">
        <v>40</v>
      </c>
      <c r="T90" s="56">
        <v>80</v>
      </c>
      <c r="U90" s="56">
        <v>2</v>
      </c>
    </row>
    <row r="91" spans="2:21" ht="31.5" x14ac:dyDescent="0.25">
      <c r="B91" s="56" t="s">
        <v>657</v>
      </c>
      <c r="C91" s="56">
        <v>40</v>
      </c>
      <c r="D91" s="56">
        <v>40</v>
      </c>
      <c r="E91" s="56">
        <v>80</v>
      </c>
      <c r="F91" s="56">
        <v>65</v>
      </c>
      <c r="G91" s="56">
        <v>100</v>
      </c>
      <c r="H91" s="56">
        <v>60</v>
      </c>
      <c r="I91" s="56">
        <v>60</v>
      </c>
      <c r="J91" s="56">
        <v>67</v>
      </c>
      <c r="K91" s="56">
        <v>80</v>
      </c>
      <c r="L91" s="56">
        <v>30</v>
      </c>
      <c r="M91" s="56">
        <v>60</v>
      </c>
      <c r="N91" s="56">
        <v>100</v>
      </c>
      <c r="O91" s="56">
        <v>40</v>
      </c>
      <c r="P91" s="56">
        <v>60</v>
      </c>
      <c r="Q91" s="56">
        <v>100</v>
      </c>
      <c r="R91" s="56">
        <v>10</v>
      </c>
      <c r="S91" s="56">
        <v>40</v>
      </c>
      <c r="T91" s="56">
        <v>60</v>
      </c>
      <c r="U91" s="56">
        <v>16</v>
      </c>
    </row>
    <row r="92" spans="2:21" ht="31.5" x14ac:dyDescent="0.25">
      <c r="B92" s="56" t="s">
        <v>658</v>
      </c>
      <c r="C92" s="56">
        <v>40</v>
      </c>
      <c r="D92" s="56">
        <v>40</v>
      </c>
      <c r="E92" s="56">
        <v>80</v>
      </c>
      <c r="F92" s="56">
        <v>65</v>
      </c>
      <c r="G92" s="56">
        <v>100</v>
      </c>
      <c r="H92" s="56">
        <v>60</v>
      </c>
      <c r="I92" s="56">
        <v>60</v>
      </c>
      <c r="J92" s="56">
        <v>67</v>
      </c>
      <c r="K92" s="56">
        <v>80</v>
      </c>
      <c r="L92" s="56">
        <v>50</v>
      </c>
      <c r="M92" s="56">
        <v>80</v>
      </c>
      <c r="N92" s="56">
        <v>100</v>
      </c>
      <c r="O92" s="56">
        <v>40</v>
      </c>
      <c r="P92" s="56">
        <v>60</v>
      </c>
      <c r="Q92" s="56">
        <v>100</v>
      </c>
      <c r="R92" s="56">
        <v>10</v>
      </c>
      <c r="S92" s="56">
        <v>40</v>
      </c>
      <c r="T92" s="56">
        <v>60</v>
      </c>
      <c r="U92" s="56">
        <v>19</v>
      </c>
    </row>
    <row r="93" spans="2:21" ht="31.5" x14ac:dyDescent="0.25">
      <c r="B93" s="56" t="s">
        <v>659</v>
      </c>
      <c r="C93" s="56">
        <v>40</v>
      </c>
      <c r="D93" s="56">
        <v>40</v>
      </c>
      <c r="E93" s="56">
        <v>20</v>
      </c>
      <c r="F93" s="56">
        <v>30</v>
      </c>
      <c r="G93" s="56">
        <v>100</v>
      </c>
      <c r="H93" s="56">
        <v>40</v>
      </c>
      <c r="I93" s="56">
        <v>60</v>
      </c>
      <c r="J93" s="56">
        <v>58</v>
      </c>
      <c r="K93" s="56">
        <v>80</v>
      </c>
      <c r="L93" s="56">
        <v>40</v>
      </c>
      <c r="M93" s="56">
        <v>40</v>
      </c>
      <c r="N93" s="56">
        <v>100</v>
      </c>
      <c r="O93" s="56">
        <v>20</v>
      </c>
      <c r="P93" s="56">
        <v>10</v>
      </c>
      <c r="Q93" s="56">
        <v>100</v>
      </c>
      <c r="R93" s="56">
        <v>10</v>
      </c>
      <c r="S93" s="56">
        <v>40</v>
      </c>
      <c r="T93" s="56">
        <v>80</v>
      </c>
      <c r="U93" s="56">
        <v>2</v>
      </c>
    </row>
    <row r="94" spans="2:21" ht="31.5" x14ac:dyDescent="0.25">
      <c r="B94" s="56" t="s">
        <v>660</v>
      </c>
      <c r="C94" s="56">
        <v>40</v>
      </c>
      <c r="D94" s="56">
        <v>40</v>
      </c>
      <c r="E94" s="56">
        <v>20</v>
      </c>
      <c r="F94" s="56">
        <v>30</v>
      </c>
      <c r="G94" s="56">
        <v>100</v>
      </c>
      <c r="H94" s="56">
        <v>40</v>
      </c>
      <c r="I94" s="56">
        <v>60</v>
      </c>
      <c r="J94" s="56">
        <v>57</v>
      </c>
      <c r="K94" s="56">
        <v>80</v>
      </c>
      <c r="L94" s="56">
        <v>40</v>
      </c>
      <c r="M94" s="56">
        <v>40</v>
      </c>
      <c r="N94" s="56">
        <v>100</v>
      </c>
      <c r="O94" s="56">
        <v>20</v>
      </c>
      <c r="P94" s="56">
        <v>10</v>
      </c>
      <c r="Q94" s="56">
        <v>100</v>
      </c>
      <c r="R94" s="56">
        <v>10</v>
      </c>
      <c r="S94" s="56">
        <v>40</v>
      </c>
      <c r="T94" s="56">
        <v>80</v>
      </c>
      <c r="U94" s="56">
        <v>5</v>
      </c>
    </row>
    <row r="95" spans="2:21" ht="31.5" x14ac:dyDescent="0.25">
      <c r="B95" s="56" t="s">
        <v>661</v>
      </c>
      <c r="C95" s="56">
        <v>60</v>
      </c>
      <c r="D95" s="56">
        <v>40</v>
      </c>
      <c r="E95" s="56">
        <v>20</v>
      </c>
      <c r="F95" s="56">
        <v>30</v>
      </c>
      <c r="G95" s="56">
        <v>100</v>
      </c>
      <c r="H95" s="56">
        <v>20</v>
      </c>
      <c r="I95" s="56">
        <v>60</v>
      </c>
      <c r="J95" s="56">
        <v>56</v>
      </c>
      <c r="K95" s="56">
        <v>80</v>
      </c>
      <c r="L95" s="56">
        <v>10</v>
      </c>
      <c r="M95" s="56">
        <v>70</v>
      </c>
      <c r="N95" s="56">
        <v>30</v>
      </c>
      <c r="O95" s="56">
        <v>10</v>
      </c>
      <c r="P95" s="56">
        <v>10</v>
      </c>
      <c r="Q95" s="56">
        <v>20</v>
      </c>
      <c r="R95" s="56">
        <v>1</v>
      </c>
      <c r="S95" s="56">
        <v>10</v>
      </c>
      <c r="T95" s="56">
        <v>80</v>
      </c>
      <c r="U95" s="56">
        <v>1</v>
      </c>
    </row>
    <row r="96" spans="2:21" ht="31.5" x14ac:dyDescent="0.25">
      <c r="B96" s="56" t="s">
        <v>662</v>
      </c>
      <c r="C96" s="56">
        <v>40</v>
      </c>
      <c r="D96" s="56">
        <v>20</v>
      </c>
      <c r="E96" s="56">
        <v>20</v>
      </c>
      <c r="F96" s="56">
        <v>65</v>
      </c>
      <c r="G96" s="56">
        <v>100</v>
      </c>
      <c r="H96" s="56">
        <v>40</v>
      </c>
      <c r="I96" s="56">
        <v>60</v>
      </c>
      <c r="J96" s="56">
        <v>81</v>
      </c>
      <c r="K96" s="56">
        <v>80</v>
      </c>
      <c r="L96" s="56">
        <v>50</v>
      </c>
      <c r="M96" s="56">
        <v>60</v>
      </c>
      <c r="N96" s="56">
        <v>70</v>
      </c>
      <c r="O96" s="56">
        <v>40</v>
      </c>
      <c r="P96" s="56">
        <v>50</v>
      </c>
      <c r="Q96" s="56">
        <v>70</v>
      </c>
      <c r="R96" s="56">
        <v>20</v>
      </c>
      <c r="S96" s="56">
        <v>40</v>
      </c>
      <c r="T96" s="56">
        <v>80</v>
      </c>
      <c r="U96" s="56">
        <v>15</v>
      </c>
    </row>
    <row r="97" spans="2:21" ht="31.5" x14ac:dyDescent="0.25">
      <c r="B97" s="56" t="s">
        <v>663</v>
      </c>
      <c r="C97" s="56">
        <v>40</v>
      </c>
      <c r="D97" s="56">
        <v>20</v>
      </c>
      <c r="E97" s="56">
        <v>20</v>
      </c>
      <c r="F97" s="56">
        <v>65</v>
      </c>
      <c r="G97" s="56">
        <v>100</v>
      </c>
      <c r="H97" s="56">
        <v>40</v>
      </c>
      <c r="I97" s="56">
        <v>60</v>
      </c>
      <c r="J97" s="56">
        <v>81</v>
      </c>
      <c r="K97" s="56">
        <v>80</v>
      </c>
      <c r="L97" s="56">
        <v>30</v>
      </c>
      <c r="M97" s="56">
        <v>60</v>
      </c>
      <c r="N97" s="56">
        <v>70</v>
      </c>
      <c r="O97" s="56">
        <v>40</v>
      </c>
      <c r="P97" s="56">
        <v>50</v>
      </c>
      <c r="Q97" s="56">
        <v>70</v>
      </c>
      <c r="R97" s="56">
        <v>20</v>
      </c>
      <c r="S97" s="56">
        <v>40</v>
      </c>
      <c r="T97" s="56">
        <v>80</v>
      </c>
      <c r="U97" s="56">
        <v>13</v>
      </c>
    </row>
    <row r="98" spans="2:21" ht="31.5" x14ac:dyDescent="0.25">
      <c r="B98" s="56" t="s">
        <v>664</v>
      </c>
      <c r="C98" s="56">
        <v>40</v>
      </c>
      <c r="D98" s="56">
        <v>20</v>
      </c>
      <c r="E98" s="56">
        <v>20</v>
      </c>
      <c r="F98" s="56">
        <v>65</v>
      </c>
      <c r="G98" s="56">
        <v>100</v>
      </c>
      <c r="H98" s="56">
        <v>40</v>
      </c>
      <c r="I98" s="56">
        <v>40</v>
      </c>
      <c r="J98" s="56">
        <v>67</v>
      </c>
      <c r="K98" s="56">
        <v>80</v>
      </c>
      <c r="L98" s="56">
        <v>40</v>
      </c>
      <c r="M98" s="56">
        <v>40</v>
      </c>
      <c r="N98" s="56">
        <v>90</v>
      </c>
      <c r="O98" s="56">
        <v>40</v>
      </c>
      <c r="P98" s="56">
        <v>50</v>
      </c>
      <c r="Q98" s="56">
        <v>70</v>
      </c>
      <c r="R98" s="56">
        <v>20</v>
      </c>
      <c r="S98" s="56">
        <v>40</v>
      </c>
      <c r="T98" s="56">
        <v>80</v>
      </c>
      <c r="U98" s="56">
        <v>8</v>
      </c>
    </row>
    <row r="99" spans="2:21" ht="31.5" x14ac:dyDescent="0.25">
      <c r="B99" s="56" t="s">
        <v>665</v>
      </c>
      <c r="C99" s="56">
        <v>40</v>
      </c>
      <c r="D99" s="56">
        <v>20</v>
      </c>
      <c r="E99" s="56">
        <v>20</v>
      </c>
      <c r="F99" s="56">
        <v>65</v>
      </c>
      <c r="G99" s="56">
        <v>100</v>
      </c>
      <c r="H99" s="56">
        <v>40</v>
      </c>
      <c r="I99" s="56">
        <v>40</v>
      </c>
      <c r="J99" s="56">
        <v>67</v>
      </c>
      <c r="K99" s="56">
        <v>80</v>
      </c>
      <c r="L99" s="56">
        <v>30</v>
      </c>
      <c r="M99" s="56">
        <v>60</v>
      </c>
      <c r="N99" s="56">
        <v>90</v>
      </c>
      <c r="O99" s="56">
        <v>40</v>
      </c>
      <c r="P99" s="56">
        <v>50</v>
      </c>
      <c r="Q99" s="56">
        <v>70</v>
      </c>
      <c r="R99" s="56">
        <v>20</v>
      </c>
      <c r="S99" s="56">
        <v>40</v>
      </c>
      <c r="T99" s="56">
        <v>80</v>
      </c>
      <c r="U99" s="56">
        <v>10</v>
      </c>
    </row>
    <row r="100" spans="2:21" ht="31.5" x14ac:dyDescent="0.25">
      <c r="B100" s="56" t="s">
        <v>666</v>
      </c>
      <c r="C100" s="56">
        <v>40</v>
      </c>
      <c r="D100" s="56">
        <v>40</v>
      </c>
      <c r="E100" s="56">
        <v>20</v>
      </c>
      <c r="F100" s="56">
        <v>70</v>
      </c>
      <c r="G100" s="56">
        <v>100</v>
      </c>
      <c r="H100" s="56">
        <v>40</v>
      </c>
      <c r="I100" s="56">
        <v>40</v>
      </c>
      <c r="J100" s="56">
        <v>72</v>
      </c>
      <c r="K100" s="56">
        <v>80</v>
      </c>
      <c r="L100" s="56">
        <v>40</v>
      </c>
      <c r="M100" s="56">
        <v>40</v>
      </c>
      <c r="N100" s="56">
        <v>40</v>
      </c>
      <c r="O100" s="56">
        <v>40</v>
      </c>
      <c r="P100" s="56">
        <v>10</v>
      </c>
      <c r="Q100" s="56">
        <v>60</v>
      </c>
      <c r="R100" s="56">
        <v>10</v>
      </c>
      <c r="S100" s="56">
        <v>40</v>
      </c>
      <c r="T100" s="56">
        <v>80</v>
      </c>
      <c r="U100" s="56">
        <v>5</v>
      </c>
    </row>
    <row r="101" spans="2:21" ht="31.5" x14ac:dyDescent="0.25">
      <c r="B101" s="56" t="s">
        <v>667</v>
      </c>
      <c r="C101" s="56">
        <v>40</v>
      </c>
      <c r="D101" s="56">
        <v>40</v>
      </c>
      <c r="E101" s="56">
        <v>20</v>
      </c>
      <c r="F101" s="56">
        <v>70</v>
      </c>
      <c r="G101" s="56">
        <v>100</v>
      </c>
      <c r="H101" s="56">
        <v>40</v>
      </c>
      <c r="I101" s="56">
        <v>40</v>
      </c>
      <c r="J101" s="56">
        <v>72</v>
      </c>
      <c r="K101" s="56">
        <v>80</v>
      </c>
      <c r="L101" s="56">
        <v>30</v>
      </c>
      <c r="M101" s="56">
        <v>60</v>
      </c>
      <c r="N101" s="56">
        <v>40</v>
      </c>
      <c r="O101" s="56">
        <v>40</v>
      </c>
      <c r="P101" s="56">
        <v>10</v>
      </c>
      <c r="Q101" s="56">
        <v>60</v>
      </c>
      <c r="R101" s="56">
        <v>10</v>
      </c>
      <c r="S101" s="56">
        <v>40</v>
      </c>
      <c r="T101" s="56">
        <v>80</v>
      </c>
      <c r="U101" s="56">
        <v>6</v>
      </c>
    </row>
    <row r="102" spans="2:21" ht="63" x14ac:dyDescent="0.25">
      <c r="B102" s="56" t="s">
        <v>668</v>
      </c>
      <c r="C102" s="56">
        <v>60</v>
      </c>
      <c r="D102" s="56">
        <v>20</v>
      </c>
      <c r="E102" s="56">
        <v>20</v>
      </c>
      <c r="F102" s="56">
        <v>30</v>
      </c>
      <c r="G102" s="56">
        <v>100</v>
      </c>
      <c r="H102" s="56">
        <v>20</v>
      </c>
      <c r="I102" s="56">
        <v>60</v>
      </c>
      <c r="J102" s="56">
        <v>46</v>
      </c>
      <c r="K102" s="56">
        <v>80</v>
      </c>
      <c r="L102" s="56">
        <v>10</v>
      </c>
      <c r="M102" s="56">
        <v>40</v>
      </c>
      <c r="N102" s="56">
        <v>60</v>
      </c>
      <c r="O102" s="56">
        <v>10</v>
      </c>
      <c r="P102" s="56">
        <v>10</v>
      </c>
      <c r="Q102" s="56">
        <v>30</v>
      </c>
      <c r="R102" s="56">
        <v>10</v>
      </c>
      <c r="S102" s="56">
        <v>40</v>
      </c>
      <c r="T102" s="56">
        <v>80</v>
      </c>
      <c r="U102" s="56">
        <v>1</v>
      </c>
    </row>
    <row r="103" spans="2:21" ht="47.25" x14ac:dyDescent="0.25">
      <c r="B103" s="56" t="s">
        <v>669</v>
      </c>
      <c r="C103" s="56">
        <v>60</v>
      </c>
      <c r="D103" s="56">
        <v>40</v>
      </c>
      <c r="E103" s="56">
        <v>20</v>
      </c>
      <c r="F103" s="56">
        <v>30</v>
      </c>
      <c r="G103" s="56">
        <v>100</v>
      </c>
      <c r="H103" s="56">
        <v>20</v>
      </c>
      <c r="I103" s="56">
        <v>60</v>
      </c>
      <c r="J103" s="56">
        <v>46</v>
      </c>
      <c r="K103" s="56">
        <v>80</v>
      </c>
      <c r="L103" s="56">
        <v>30</v>
      </c>
      <c r="M103" s="56">
        <v>60</v>
      </c>
      <c r="N103" s="56">
        <v>100</v>
      </c>
      <c r="O103" s="56">
        <v>10</v>
      </c>
      <c r="P103" s="56">
        <v>10</v>
      </c>
      <c r="Q103" s="56">
        <v>30</v>
      </c>
      <c r="R103" s="56">
        <v>10</v>
      </c>
      <c r="S103" s="56">
        <v>40</v>
      </c>
      <c r="T103" s="56">
        <v>80</v>
      </c>
      <c r="U103" s="56">
        <v>3</v>
      </c>
    </row>
    <row r="104" spans="2:21" ht="63" x14ac:dyDescent="0.25">
      <c r="B104" s="56" t="s">
        <v>670</v>
      </c>
      <c r="C104" s="56">
        <v>60</v>
      </c>
      <c r="D104" s="56">
        <v>20</v>
      </c>
      <c r="E104" s="56">
        <v>20</v>
      </c>
      <c r="F104" s="56">
        <v>30</v>
      </c>
      <c r="G104" s="56">
        <v>100</v>
      </c>
      <c r="H104" s="56">
        <v>20</v>
      </c>
      <c r="I104" s="56">
        <v>60</v>
      </c>
      <c r="J104" s="56">
        <v>46</v>
      </c>
      <c r="K104" s="56">
        <v>80</v>
      </c>
      <c r="L104" s="56">
        <v>10</v>
      </c>
      <c r="M104" s="56">
        <v>40</v>
      </c>
      <c r="N104" s="56">
        <v>60</v>
      </c>
      <c r="O104" s="56">
        <v>10</v>
      </c>
      <c r="P104" s="56">
        <v>10</v>
      </c>
      <c r="Q104" s="56">
        <v>30</v>
      </c>
      <c r="R104" s="56">
        <v>10</v>
      </c>
      <c r="S104" s="56">
        <v>40</v>
      </c>
      <c r="T104" s="56">
        <v>80</v>
      </c>
      <c r="U104" s="56">
        <v>1</v>
      </c>
    </row>
    <row r="105" spans="2:21" ht="47.25" x14ac:dyDescent="0.25">
      <c r="B105" s="56" t="s">
        <v>671</v>
      </c>
      <c r="C105" s="56">
        <v>40</v>
      </c>
      <c r="D105" s="56">
        <v>40</v>
      </c>
      <c r="E105" s="56">
        <v>20</v>
      </c>
      <c r="F105" s="56">
        <v>65</v>
      </c>
      <c r="G105" s="56">
        <v>100</v>
      </c>
      <c r="H105" s="56">
        <v>40</v>
      </c>
      <c r="I105" s="56">
        <v>60</v>
      </c>
      <c r="J105" s="56">
        <v>70</v>
      </c>
      <c r="K105" s="56">
        <v>80</v>
      </c>
      <c r="L105" s="56">
        <v>30</v>
      </c>
      <c r="M105" s="56">
        <v>60</v>
      </c>
      <c r="N105" s="56">
        <v>90</v>
      </c>
      <c r="O105" s="56">
        <v>40</v>
      </c>
      <c r="P105" s="56">
        <v>70</v>
      </c>
      <c r="Q105" s="56">
        <v>90</v>
      </c>
      <c r="R105" s="56">
        <v>70</v>
      </c>
      <c r="S105" s="56">
        <v>40</v>
      </c>
      <c r="T105" s="56">
        <v>80</v>
      </c>
      <c r="U105" s="56">
        <v>6</v>
      </c>
    </row>
    <row r="106" spans="2:21" ht="63" x14ac:dyDescent="0.25">
      <c r="B106" s="56" t="s">
        <v>672</v>
      </c>
      <c r="C106" s="56">
        <v>40</v>
      </c>
      <c r="D106" s="56">
        <v>60</v>
      </c>
      <c r="E106" s="56">
        <v>80</v>
      </c>
      <c r="F106" s="56">
        <v>65</v>
      </c>
      <c r="G106" s="56">
        <v>100</v>
      </c>
      <c r="H106" s="56">
        <v>40</v>
      </c>
      <c r="I106" s="56">
        <v>60</v>
      </c>
      <c r="J106" s="56">
        <v>61</v>
      </c>
      <c r="K106" s="56">
        <v>80</v>
      </c>
      <c r="L106" s="56">
        <v>30</v>
      </c>
      <c r="M106" s="56">
        <v>60</v>
      </c>
      <c r="N106" s="56">
        <v>90</v>
      </c>
      <c r="O106" s="56">
        <v>80</v>
      </c>
      <c r="P106" s="56">
        <v>20</v>
      </c>
      <c r="Q106" s="56">
        <v>90</v>
      </c>
      <c r="R106" s="56">
        <v>10</v>
      </c>
      <c r="S106" s="56">
        <v>40</v>
      </c>
      <c r="T106" s="56">
        <v>80</v>
      </c>
      <c r="U106" s="56">
        <v>7</v>
      </c>
    </row>
    <row r="107" spans="2:21" ht="47.25" x14ac:dyDescent="0.25">
      <c r="B107" s="56" t="s">
        <v>673</v>
      </c>
      <c r="C107" s="56">
        <v>60</v>
      </c>
      <c r="D107" s="56">
        <v>80</v>
      </c>
      <c r="E107" s="56">
        <v>80</v>
      </c>
      <c r="F107" s="56">
        <v>30</v>
      </c>
      <c r="G107" s="56">
        <v>100</v>
      </c>
      <c r="H107" s="56">
        <v>40</v>
      </c>
      <c r="I107" s="56">
        <v>60</v>
      </c>
      <c r="J107" s="56">
        <v>61</v>
      </c>
      <c r="K107" s="56">
        <v>80</v>
      </c>
      <c r="L107" s="56">
        <v>30</v>
      </c>
      <c r="M107" s="56">
        <v>40</v>
      </c>
      <c r="N107" s="56">
        <v>70</v>
      </c>
      <c r="O107" s="56">
        <v>40</v>
      </c>
      <c r="P107" s="56">
        <v>30</v>
      </c>
      <c r="Q107" s="56">
        <v>70</v>
      </c>
      <c r="R107" s="56">
        <v>10</v>
      </c>
      <c r="S107" s="56">
        <v>40</v>
      </c>
      <c r="T107" s="56">
        <v>80</v>
      </c>
      <c r="U107" s="56">
        <v>5</v>
      </c>
    </row>
    <row r="108" spans="2:21" ht="47.25" x14ac:dyDescent="0.25">
      <c r="B108" s="56" t="s">
        <v>674</v>
      </c>
      <c r="C108" s="56">
        <v>60</v>
      </c>
      <c r="D108" s="56">
        <v>40</v>
      </c>
      <c r="E108" s="56">
        <v>20</v>
      </c>
      <c r="F108" s="56">
        <v>30</v>
      </c>
      <c r="G108" s="56">
        <v>100</v>
      </c>
      <c r="H108" s="56">
        <v>20</v>
      </c>
      <c r="I108" s="56">
        <v>60</v>
      </c>
      <c r="J108" s="56">
        <v>46</v>
      </c>
      <c r="K108" s="56">
        <v>80</v>
      </c>
      <c r="L108" s="56">
        <v>30</v>
      </c>
      <c r="M108" s="56">
        <v>40</v>
      </c>
      <c r="N108" s="56">
        <v>60</v>
      </c>
      <c r="O108" s="56">
        <v>10</v>
      </c>
      <c r="P108" s="56">
        <v>10</v>
      </c>
      <c r="Q108" s="56">
        <v>30</v>
      </c>
      <c r="R108" s="56">
        <v>10</v>
      </c>
      <c r="S108" s="56">
        <v>40</v>
      </c>
      <c r="T108" s="56">
        <v>80</v>
      </c>
      <c r="U108" s="56">
        <v>2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D166-13D9-4197-8463-A953096CB562}">
  <dimension ref="B5:U108"/>
  <sheetViews>
    <sheetView zoomScale="55" zoomScaleNormal="55" workbookViewId="0">
      <selection activeCell="X14" sqref="X14"/>
    </sheetView>
  </sheetViews>
  <sheetFormatPr defaultRowHeight="15" x14ac:dyDescent="0.25"/>
  <cols>
    <col min="2" max="2" width="54.140625" bestFit="1" customWidth="1"/>
    <col min="3" max="4" width="5.85546875" bestFit="1" customWidth="1"/>
    <col min="5" max="6" width="13.7109375" bestFit="1" customWidth="1"/>
    <col min="7" max="7" width="2.7109375" bestFit="1" customWidth="1"/>
    <col min="8" max="8" width="5.85546875" bestFit="1" customWidth="1"/>
    <col min="9" max="10" width="13.7109375" bestFit="1" customWidth="1"/>
    <col min="11" max="11" width="4.85546875" bestFit="1" customWidth="1"/>
    <col min="12" max="14" width="13.7109375" bestFit="1" customWidth="1"/>
    <col min="15" max="15" width="13.7109375" customWidth="1"/>
    <col min="16" max="19" width="13.7109375" bestFit="1" customWidth="1"/>
    <col min="20" max="20" width="5.85546875" bestFit="1" customWidth="1"/>
    <col min="21" max="21" width="13.7109375" bestFit="1" customWidth="1"/>
  </cols>
  <sheetData>
    <row r="5" spans="2:21" ht="31.5" x14ac:dyDescent="0.25">
      <c r="B5" s="60" t="s">
        <v>564</v>
      </c>
      <c r="C5" s="60" t="s">
        <v>439</v>
      </c>
      <c r="D5" s="60" t="s">
        <v>565</v>
      </c>
      <c r="E5" s="60" t="s">
        <v>517</v>
      </c>
      <c r="F5" s="60" t="s">
        <v>566</v>
      </c>
      <c r="G5" s="60" t="s">
        <v>567</v>
      </c>
      <c r="H5" s="60" t="s">
        <v>521</v>
      </c>
      <c r="I5" s="60" t="s">
        <v>568</v>
      </c>
      <c r="J5" s="60" t="s">
        <v>21</v>
      </c>
      <c r="K5" s="60" t="s">
        <v>22</v>
      </c>
      <c r="L5" s="60" t="s">
        <v>24</v>
      </c>
      <c r="M5" s="60" t="s">
        <v>25</v>
      </c>
      <c r="N5" s="60" t="s">
        <v>6</v>
      </c>
      <c r="O5" s="60" t="s">
        <v>555</v>
      </c>
      <c r="P5" s="60" t="s">
        <v>569</v>
      </c>
      <c r="Q5" s="60" t="s">
        <v>562</v>
      </c>
      <c r="R5" s="60" t="s">
        <v>570</v>
      </c>
      <c r="S5" s="60" t="s">
        <v>32</v>
      </c>
      <c r="T5" s="60" t="s">
        <v>8</v>
      </c>
      <c r="U5" s="60" t="s">
        <v>571</v>
      </c>
    </row>
    <row r="6" spans="2:21" ht="15.75" x14ac:dyDescent="0.25">
      <c r="B6" s="59" t="str">
        <f>Table18[[#This Row],[Smartphone]]</f>
        <v>ASUS Zenfone 10(8/128 gb)</v>
      </c>
      <c r="C6" s="59">
        <f>SUM((Table18[[#This Row],[Dimensi]]-MIN(Table18[Dimensi]))/(MAX(Table18[Dimensi])-MIN(Table18[Dimensi])))</f>
        <v>0.25</v>
      </c>
      <c r="D6" s="59">
        <f>SUM((Table18[[#This Row],[Berat]]-MIN(Table18[Berat]))/(MAX(Table18[Berat])-MIN(Table18[Berat])))</f>
        <v>0</v>
      </c>
      <c r="E6" s="59">
        <f>SUM((Table18[[#This Row],[Build]]-MIN(Table18[Build]))/(MAX(Table18[Build])-MIN(Table18[Build])))</f>
        <v>0.46666666666666667</v>
      </c>
      <c r="F6" s="59">
        <f>SUM((Table18[[#This Row],[Tipe LCD]]-MIN(Table18[Tipe LCD]))/(MAX(Table18[Tipe LCD])-MIN(Table18[Tipe LCD])))</f>
        <v>0.5714285714285714</v>
      </c>
      <c r="G6" s="59">
        <f>SUM((Table18[[#This Row],[Ukuran LCD]]-MIN(Table18[Ukuran LCD]))/(MAX(Table18[Ukuran LCD])-MIN(Table18[Ukuran LCD])))</f>
        <v>0</v>
      </c>
      <c r="H6" s="59">
        <f>SUM((Table18[[#This Row],[Resolusi]]-MIN(Table18[Resolusi]))/(MAX(Table18[Resolusi])-MIN(Table18[Resolusi])))</f>
        <v>0.25</v>
      </c>
      <c r="I6" s="59">
        <f>SUM((Table18[[#This Row],[Sistem Operasi]]-MIN(Table18[Sistem Operasi]))/(MAX(Table18[Sistem Operasi])-MIN(Table18[Sistem Operasi])))</f>
        <v>0.33333333333333331</v>
      </c>
      <c r="J6" s="59">
        <f>SUM((Table18[[#This Row],[Chipset]]-MIN(Table18[Chipset]))/(MAX(Table18[Chipset])-MIN(Table18[Chipset])))</f>
        <v>0.75</v>
      </c>
      <c r="K6" s="59">
        <f>SUM((Table18[[#This Row],[CPU]]-MIN(Table18[CPU]))/(MAX(Table18[CPU])-MIN(Table18[CPU])))</f>
        <v>0.5</v>
      </c>
      <c r="L6" s="59">
        <f>SUM((Table18[[#This Row],[RAM]]-MIN(Table18[RAM]))/(MAX(Table18[RAM])-MIN(Table18[RAM])))</f>
        <v>0.33333333333333331</v>
      </c>
      <c r="M6" s="59">
        <f>SUM((Table18[[#This Row],[ROM]]-MIN(Table18[ROM]))/(MAX(Table18[ROM])-MIN(Table18[ROM])))</f>
        <v>0</v>
      </c>
      <c r="N6" s="59">
        <f>SUM((Table18[[#This Row],[Main Camera]]-MIN(Table18[Main Camera]))/(MAX(Table18[Main Camera])-MIN(Table18[Main Camera])))</f>
        <v>1</v>
      </c>
      <c r="O6" s="59">
        <f>SUM((Table18[[#This Row],[Main Type]]-MIN(Table18[Main Type]))/(MAX(Table18[Main Type])-MIN(Table18[Main Type])))</f>
        <v>0.14285714285714285</v>
      </c>
      <c r="P6" s="59">
        <f>SUM((Table18[[#This Row],[Main VIdeo]]-MIN(Table18[Main VIdeo]))/(MAX(Table18[Main VIdeo])-MIN(Table18[Main VIdeo])))</f>
        <v>0.9</v>
      </c>
      <c r="Q6" s="59">
        <f>SUM((Table18[[#This Row],[Front Camera]]-MIN(Table18[Front Camera]))/(MAX(Table18[Front Camera])-MIN(Table18[Front Camera])))</f>
        <v>0.88888888888888884</v>
      </c>
      <c r="R6" s="59">
        <f>SUM((Table18[[#This Row],[Front Video]]-MIN(Table18[Front Video]))/(MAX(Table18[Front Video])-MIN(Table18[Front Video])))</f>
        <v>0.10112359550561797</v>
      </c>
      <c r="S6" s="59">
        <f>SUM((Table18[[#This Row],[USB]]-MIN(Table18[USB]))/(MAX(Table18[USB])-MIN(Table18[USB])))</f>
        <v>0.33333333333333331</v>
      </c>
      <c r="T6" s="59">
        <f>SUM((Table18[[#This Row],[Battery]]-MIN(Table18[Battery]))/(MAX(Table18[Battery])-MIN(Table18[Battery])))</f>
        <v>0.25</v>
      </c>
      <c r="U6" s="59">
        <f>SUM((MAX(Table18[Harga])-Table18[[#This Row],[Harga]])/(MAX(Table18[Harga])-MIN(Table18[Harga])))</f>
        <v>0.74747474747474751</v>
      </c>
    </row>
    <row r="7" spans="2:21" ht="15.75" x14ac:dyDescent="0.25">
      <c r="B7" s="59" t="str">
        <f>Table18[[#This Row],[Smartphone]]</f>
        <v>ASUS Zenfone 10(16/512 gb)</v>
      </c>
      <c r="C7" s="59">
        <f>SUM((Table18[[#This Row],[Dimensi]]-MIN(Table18[Dimensi]))/(MAX(Table18[Dimensi])-MIN(Table18[Dimensi])))</f>
        <v>0.25</v>
      </c>
      <c r="D7" s="59">
        <f>SUM((Table18[[#This Row],[Berat]]-MIN(Table18[Berat]))/(MAX(Table18[Berat])-MIN(Table18[Berat])))</f>
        <v>0</v>
      </c>
      <c r="E7" s="59">
        <f>SUM((Table18[[#This Row],[Build]]-MIN(Table18[Build]))/(MAX(Table18[Build])-MIN(Table18[Build])))</f>
        <v>0.46666666666666667</v>
      </c>
      <c r="F7" s="59">
        <f>SUM((Table18[[#This Row],[Tipe LCD]]-MIN(Table18[Tipe LCD]))/(MAX(Table18[Tipe LCD])-MIN(Table18[Tipe LCD])))</f>
        <v>0.5714285714285714</v>
      </c>
      <c r="G7" s="59">
        <f>SUM((Table18[[#This Row],[Ukuran LCD]]-MIN(Table18[Ukuran LCD]))/(MAX(Table18[Ukuran LCD])-MIN(Table18[Ukuran LCD])))</f>
        <v>0</v>
      </c>
      <c r="H7" s="59">
        <f>SUM((Table18[[#This Row],[Resolusi]]-MIN(Table18[Resolusi]))/(MAX(Table18[Resolusi])-MIN(Table18[Resolusi])))</f>
        <v>0.25</v>
      </c>
      <c r="I7" s="59">
        <f>SUM((Table18[[#This Row],[Sistem Operasi]]-MIN(Table18[Sistem Operasi]))/(MAX(Table18[Sistem Operasi])-MIN(Table18[Sistem Operasi])))</f>
        <v>0.33333333333333331</v>
      </c>
      <c r="J7" s="59">
        <f>SUM((Table18[[#This Row],[Chipset]]-MIN(Table18[Chipset]))/(MAX(Table18[Chipset])-MIN(Table18[Chipset])))</f>
        <v>0.75</v>
      </c>
      <c r="K7" s="59">
        <f>SUM((Table18[[#This Row],[CPU]]-MIN(Table18[CPU]))/(MAX(Table18[CPU])-MIN(Table18[CPU])))</f>
        <v>0.5</v>
      </c>
      <c r="L7" s="59">
        <f>SUM((Table18[[#This Row],[RAM]]-MIN(Table18[RAM]))/(MAX(Table18[RAM])-MIN(Table18[RAM])))</f>
        <v>1</v>
      </c>
      <c r="M7" s="59">
        <f>SUM((Table18[[#This Row],[ROM]]-MIN(Table18[ROM]))/(MAX(Table18[ROM])-MIN(Table18[ROM])))</f>
        <v>0.66666666666666663</v>
      </c>
      <c r="N7" s="59">
        <f>SUM((Table18[[#This Row],[Main Camera]]-MIN(Table18[Main Camera]))/(MAX(Table18[Main Camera])-MIN(Table18[Main Camera])))</f>
        <v>1</v>
      </c>
      <c r="O7" s="59">
        <f>SUM((Table18[[#This Row],[Main Type]]-MIN(Table18[Main Type]))/(MAX(Table18[Main Type])-MIN(Table18[Main Type])))</f>
        <v>0.14285714285714285</v>
      </c>
      <c r="P7" s="59">
        <f>SUM((Table18[[#This Row],[Main VIdeo]]-MIN(Table18[Main VIdeo]))/(MAX(Table18[Main VIdeo])-MIN(Table18[Main VIdeo])))</f>
        <v>0.9</v>
      </c>
      <c r="Q7" s="59">
        <f>SUM((Table18[[#This Row],[Front Camera]]-MIN(Table18[Front Camera]))/(MAX(Table18[Front Camera])-MIN(Table18[Front Camera])))</f>
        <v>0.88888888888888884</v>
      </c>
      <c r="R7" s="59">
        <f>SUM((Table18[[#This Row],[Front Video]]-MIN(Table18[Front Video]))/(MAX(Table18[Front Video])-MIN(Table18[Front Video])))</f>
        <v>0.10112359550561797</v>
      </c>
      <c r="S7" s="59">
        <f>SUM((Table18[[#This Row],[USB]]-MIN(Table18[USB]))/(MAX(Table18[USB])-MIN(Table18[USB])))</f>
        <v>0.33333333333333331</v>
      </c>
      <c r="T7" s="59">
        <f>SUM((Table18[[#This Row],[Battery]]-MIN(Table18[Battery]))/(MAX(Table18[Battery])-MIN(Table18[Battery])))</f>
        <v>0.25</v>
      </c>
      <c r="U7" s="59">
        <f>SUM((MAX(Table18[Harga])-Table18[[#This Row],[Harga]])/(MAX(Table18[Harga])-MIN(Table18[Harga])))</f>
        <v>0.64646464646464652</v>
      </c>
    </row>
    <row r="8" spans="2:21" ht="15.75" x14ac:dyDescent="0.25">
      <c r="B8" s="59" t="str">
        <f>Table18[[#This Row],[Smartphone]]</f>
        <v>ASUS ROG Phone 7 Ultimate(16/512 gb)</v>
      </c>
      <c r="C8" s="59">
        <f>SUM((Table18[[#This Row],[Dimensi]]-MIN(Table18[Dimensi]))/(MAX(Table18[Dimensi])-MIN(Table18[Dimensi])))</f>
        <v>1</v>
      </c>
      <c r="D8" s="59">
        <f>SUM((Table18[[#This Row],[Berat]]-MIN(Table18[Berat]))/(MAX(Table18[Berat])-MIN(Table18[Berat])))</f>
        <v>1</v>
      </c>
      <c r="E8" s="59">
        <f>SUM((Table18[[#This Row],[Build]]-MIN(Table18[Build]))/(MAX(Table18[Build])-MIN(Table18[Build])))</f>
        <v>0.8666666666666667</v>
      </c>
      <c r="F8" s="59">
        <f>SUM((Table18[[#This Row],[Tipe LCD]]-MIN(Table18[Tipe LCD]))/(MAX(Table18[Tipe LCD])-MIN(Table18[Tipe LCD])))</f>
        <v>0.5</v>
      </c>
      <c r="G8" s="59">
        <f>SUM((Table18[[#This Row],[Ukuran LCD]]-MIN(Table18[Ukuran LCD]))/(MAX(Table18[Ukuran LCD])-MIN(Table18[Ukuran LCD])))</f>
        <v>1</v>
      </c>
      <c r="H8" s="59">
        <f>SUM((Table18[[#This Row],[Resolusi]]-MIN(Table18[Resolusi]))/(MAX(Table18[Resolusi])-MIN(Table18[Resolusi])))</f>
        <v>0.25</v>
      </c>
      <c r="I8" s="59">
        <f>SUM((Table18[[#This Row],[Sistem Operasi]]-MIN(Table18[Sistem Operasi]))/(MAX(Table18[Sistem Operasi])-MIN(Table18[Sistem Operasi])))</f>
        <v>0.33333333333333331</v>
      </c>
      <c r="J8" s="59">
        <f>SUM((Table18[[#This Row],[Chipset]]-MIN(Table18[Chipset]))/(MAX(Table18[Chipset])-MIN(Table18[Chipset])))</f>
        <v>0.75</v>
      </c>
      <c r="K8" s="59">
        <f>SUM((Table18[[#This Row],[CPU]]-MIN(Table18[CPU]))/(MAX(Table18[CPU])-MIN(Table18[CPU])))</f>
        <v>0.5</v>
      </c>
      <c r="L8" s="59">
        <f>SUM((Table18[[#This Row],[RAM]]-MIN(Table18[RAM]))/(MAX(Table18[RAM])-MIN(Table18[RAM])))</f>
        <v>1</v>
      </c>
      <c r="M8" s="59">
        <f>SUM((Table18[[#This Row],[ROM]]-MIN(Table18[ROM]))/(MAX(Table18[ROM])-MIN(Table18[ROM])))</f>
        <v>0.66666666666666663</v>
      </c>
      <c r="N8" s="59">
        <f>SUM((Table18[[#This Row],[Main Camera]]-MIN(Table18[Main Camera]))/(MAX(Table18[Main Camera])-MIN(Table18[Main Camera])))</f>
        <v>1</v>
      </c>
      <c r="O8" s="59">
        <f>SUM((Table18[[#This Row],[Main Type]]-MIN(Table18[Main Type]))/(MAX(Table18[Main Type])-MIN(Table18[Main Type])))</f>
        <v>0.42857142857142855</v>
      </c>
      <c r="P8" s="59">
        <f>SUM((Table18[[#This Row],[Main VIdeo]]-MIN(Table18[Main VIdeo]))/(MAX(Table18[Main VIdeo])-MIN(Table18[Main VIdeo])))</f>
        <v>0.9</v>
      </c>
      <c r="Q8" s="59">
        <f>SUM((Table18[[#This Row],[Front Camera]]-MIN(Table18[Front Camera]))/(MAX(Table18[Front Camera])-MIN(Table18[Front Camera])))</f>
        <v>0.88888888888888884</v>
      </c>
      <c r="R8" s="59">
        <f>SUM((Table18[[#This Row],[Front Video]]-MIN(Table18[Front Video]))/(MAX(Table18[Front Video])-MIN(Table18[Front Video])))</f>
        <v>0.10112359550561797</v>
      </c>
      <c r="S8" s="59">
        <f>SUM((Table18[[#This Row],[USB]]-MIN(Table18[USB]))/(MAX(Table18[USB])-MIN(Table18[USB])))</f>
        <v>0.44444444444444442</v>
      </c>
      <c r="T8" s="59">
        <f>SUM((Table18[[#This Row],[Battery]]-MIN(Table18[Battery]))/(MAX(Table18[Battery])-MIN(Table18[Battery])))</f>
        <v>1</v>
      </c>
      <c r="U8" s="59">
        <f>SUM((MAX(Table18[Harga])-Table18[[#This Row],[Harga]])/(MAX(Table18[Harga])-MIN(Table18[Harga])))</f>
        <v>0.27272727272727271</v>
      </c>
    </row>
    <row r="9" spans="2:21" ht="15.75" x14ac:dyDescent="0.25">
      <c r="B9" s="59" t="str">
        <f>Table18[[#This Row],[Smartphone]]</f>
        <v>ASUS ROG Phone 7(12/256 gb)</v>
      </c>
      <c r="C9" s="59">
        <f>SUM((Table18[[#This Row],[Dimensi]]-MIN(Table18[Dimensi]))/(MAX(Table18[Dimensi])-MIN(Table18[Dimensi])))</f>
        <v>1</v>
      </c>
      <c r="D9" s="59">
        <f>SUM((Table18[[#This Row],[Berat]]-MIN(Table18[Berat]))/(MAX(Table18[Berat])-MIN(Table18[Berat])))</f>
        <v>1</v>
      </c>
      <c r="E9" s="59">
        <f>SUM((Table18[[#This Row],[Build]]-MIN(Table18[Build]))/(MAX(Table18[Build])-MIN(Table18[Build])))</f>
        <v>0.8666666666666667</v>
      </c>
      <c r="F9" s="59">
        <f>SUM((Table18[[#This Row],[Tipe LCD]]-MIN(Table18[Tipe LCD]))/(MAX(Table18[Tipe LCD])-MIN(Table18[Tipe LCD])))</f>
        <v>0.5</v>
      </c>
      <c r="G9" s="59">
        <f>SUM((Table18[[#This Row],[Ukuran LCD]]-MIN(Table18[Ukuran LCD]))/(MAX(Table18[Ukuran LCD])-MIN(Table18[Ukuran LCD])))</f>
        <v>1</v>
      </c>
      <c r="H9" s="59">
        <f>SUM((Table18[[#This Row],[Resolusi]]-MIN(Table18[Resolusi]))/(MAX(Table18[Resolusi])-MIN(Table18[Resolusi])))</f>
        <v>0.25</v>
      </c>
      <c r="I9" s="59">
        <f>SUM((Table18[[#This Row],[Sistem Operasi]]-MIN(Table18[Sistem Operasi]))/(MAX(Table18[Sistem Operasi])-MIN(Table18[Sistem Operasi])))</f>
        <v>0.33333333333333331</v>
      </c>
      <c r="J9" s="59">
        <f>SUM((Table18[[#This Row],[Chipset]]-MIN(Table18[Chipset]))/(MAX(Table18[Chipset])-MIN(Table18[Chipset])))</f>
        <v>0.75</v>
      </c>
      <c r="K9" s="59">
        <f>SUM((Table18[[#This Row],[CPU]]-MIN(Table18[CPU]))/(MAX(Table18[CPU])-MIN(Table18[CPU])))</f>
        <v>0.5</v>
      </c>
      <c r="L9" s="59">
        <f>SUM((Table18[[#This Row],[RAM]]-MIN(Table18[RAM]))/(MAX(Table18[RAM])-MIN(Table18[RAM])))</f>
        <v>0.66666666666666663</v>
      </c>
      <c r="M9" s="59">
        <f>SUM((Table18[[#This Row],[ROM]]-MIN(Table18[ROM]))/(MAX(Table18[ROM])-MIN(Table18[ROM])))</f>
        <v>0.33333333333333331</v>
      </c>
      <c r="N9" s="59">
        <f>SUM((Table18[[#This Row],[Main Camera]]-MIN(Table18[Main Camera]))/(MAX(Table18[Main Camera])-MIN(Table18[Main Camera])))</f>
        <v>1</v>
      </c>
      <c r="O9" s="59">
        <f>SUM((Table18[[#This Row],[Main Type]]-MIN(Table18[Main Type]))/(MAX(Table18[Main Type])-MIN(Table18[Main Type])))</f>
        <v>0.42857142857142855</v>
      </c>
      <c r="P9" s="59">
        <f>SUM((Table18[[#This Row],[Main VIdeo]]-MIN(Table18[Main VIdeo]))/(MAX(Table18[Main VIdeo])-MIN(Table18[Main VIdeo])))</f>
        <v>0.9</v>
      </c>
      <c r="Q9" s="59">
        <f>SUM((Table18[[#This Row],[Front Camera]]-MIN(Table18[Front Camera]))/(MAX(Table18[Front Camera])-MIN(Table18[Front Camera])))</f>
        <v>0.88888888888888884</v>
      </c>
      <c r="R9" s="59">
        <f>SUM((Table18[[#This Row],[Front Video]]-MIN(Table18[Front Video]))/(MAX(Table18[Front Video])-MIN(Table18[Front Video])))</f>
        <v>0.10112359550561797</v>
      </c>
      <c r="S9" s="59">
        <f>SUM((Table18[[#This Row],[USB]]-MIN(Table18[USB]))/(MAX(Table18[USB])-MIN(Table18[USB])))</f>
        <v>0.44444444444444442</v>
      </c>
      <c r="T9" s="59">
        <f>SUM((Table18[[#This Row],[Battery]]-MIN(Table18[Battery]))/(MAX(Table18[Battery])-MIN(Table18[Battery])))</f>
        <v>1</v>
      </c>
      <c r="U9" s="59">
        <f>SUM((MAX(Table18[Harga])-Table18[[#This Row],[Harga]])/(MAX(Table18[Harga])-MIN(Table18[Harga])))</f>
        <v>0.59595959595959591</v>
      </c>
    </row>
    <row r="10" spans="2:21" ht="15.75" x14ac:dyDescent="0.25">
      <c r="B10" s="59" t="str">
        <f>Table18[[#This Row],[Smartphone]]</f>
        <v>ASUS ROG Phone 7(16/512 gb)</v>
      </c>
      <c r="C10" s="59">
        <f>SUM((Table18[[#This Row],[Dimensi]]-MIN(Table18[Dimensi]))/(MAX(Table18[Dimensi])-MIN(Table18[Dimensi])))</f>
        <v>1</v>
      </c>
      <c r="D10" s="59">
        <f>SUM((Table18[[#This Row],[Berat]]-MIN(Table18[Berat]))/(MAX(Table18[Berat])-MIN(Table18[Berat])))</f>
        <v>1</v>
      </c>
      <c r="E10" s="59">
        <f>SUM((Table18[[#This Row],[Build]]-MIN(Table18[Build]))/(MAX(Table18[Build])-MIN(Table18[Build])))</f>
        <v>0.8666666666666667</v>
      </c>
      <c r="F10" s="59">
        <f>SUM((Table18[[#This Row],[Tipe LCD]]-MIN(Table18[Tipe LCD]))/(MAX(Table18[Tipe LCD])-MIN(Table18[Tipe LCD])))</f>
        <v>0.5</v>
      </c>
      <c r="G10" s="59">
        <f>SUM((Table18[[#This Row],[Ukuran LCD]]-MIN(Table18[Ukuran LCD]))/(MAX(Table18[Ukuran LCD])-MIN(Table18[Ukuran LCD])))</f>
        <v>1</v>
      </c>
      <c r="H10" s="59">
        <f>SUM((Table18[[#This Row],[Resolusi]]-MIN(Table18[Resolusi]))/(MAX(Table18[Resolusi])-MIN(Table18[Resolusi])))</f>
        <v>0.25</v>
      </c>
      <c r="I10" s="59">
        <f>SUM((Table18[[#This Row],[Sistem Operasi]]-MIN(Table18[Sistem Operasi]))/(MAX(Table18[Sistem Operasi])-MIN(Table18[Sistem Operasi])))</f>
        <v>0.33333333333333331</v>
      </c>
      <c r="J10" s="59">
        <f>SUM((Table18[[#This Row],[Chipset]]-MIN(Table18[Chipset]))/(MAX(Table18[Chipset])-MIN(Table18[Chipset])))</f>
        <v>0.75</v>
      </c>
      <c r="K10" s="59">
        <f>SUM((Table18[[#This Row],[CPU]]-MIN(Table18[CPU]))/(MAX(Table18[CPU])-MIN(Table18[CPU])))</f>
        <v>0.5</v>
      </c>
      <c r="L10" s="59">
        <f>SUM((Table18[[#This Row],[RAM]]-MIN(Table18[RAM]))/(MAX(Table18[RAM])-MIN(Table18[RAM])))</f>
        <v>1</v>
      </c>
      <c r="M10" s="59">
        <f>SUM((Table18[[#This Row],[ROM]]-MIN(Table18[ROM]))/(MAX(Table18[ROM])-MIN(Table18[ROM])))</f>
        <v>0.66666666666666663</v>
      </c>
      <c r="N10" s="59">
        <f>SUM((Table18[[#This Row],[Main Camera]]-MIN(Table18[Main Camera]))/(MAX(Table18[Main Camera])-MIN(Table18[Main Camera])))</f>
        <v>1</v>
      </c>
      <c r="O10" s="59">
        <f>SUM((Table18[[#This Row],[Main Type]]-MIN(Table18[Main Type]))/(MAX(Table18[Main Type])-MIN(Table18[Main Type])))</f>
        <v>0.42857142857142855</v>
      </c>
      <c r="P10" s="59">
        <f>SUM((Table18[[#This Row],[Main VIdeo]]-MIN(Table18[Main VIdeo]))/(MAX(Table18[Main VIdeo])-MIN(Table18[Main VIdeo])))</f>
        <v>0.9</v>
      </c>
      <c r="Q10" s="59">
        <f>SUM((Table18[[#This Row],[Front Camera]]-MIN(Table18[Front Camera]))/(MAX(Table18[Front Camera])-MIN(Table18[Front Camera])))</f>
        <v>0.88888888888888884</v>
      </c>
      <c r="R10" s="59">
        <f>SUM((Table18[[#This Row],[Front Video]]-MIN(Table18[Front Video]))/(MAX(Table18[Front Video])-MIN(Table18[Front Video])))</f>
        <v>0.10112359550561797</v>
      </c>
      <c r="S10" s="59">
        <f>SUM((Table18[[#This Row],[USB]]-MIN(Table18[USB]))/(MAX(Table18[USB])-MIN(Table18[USB])))</f>
        <v>0.44444444444444442</v>
      </c>
      <c r="T10" s="59">
        <f>SUM((Table18[[#This Row],[Battery]]-MIN(Table18[Battery]))/(MAX(Table18[Battery])-MIN(Table18[Battery])))</f>
        <v>1</v>
      </c>
      <c r="U10" s="59">
        <f>SUM((MAX(Table18[Harga])-Table18[[#This Row],[Harga]])/(MAX(Table18[Harga])-MIN(Table18[Harga])))</f>
        <v>0.16161616161616163</v>
      </c>
    </row>
    <row r="11" spans="2:21" ht="15.75" x14ac:dyDescent="0.25">
      <c r="B11" s="59" t="str">
        <f>Table18[[#This Row],[Smartphone]]</f>
        <v>APPLE Iphone 15 Pro Max(8/256 gb)</v>
      </c>
      <c r="C11" s="59">
        <f>SUM((Table18[[#This Row],[Dimensi]]-MIN(Table18[Dimensi]))/(MAX(Table18[Dimensi])-MIN(Table18[Dimensi])))</f>
        <v>0.25</v>
      </c>
      <c r="D11" s="59">
        <f>SUM((Table18[[#This Row],[Berat]]-MIN(Table18[Berat]))/(MAX(Table18[Berat])-MIN(Table18[Berat])))</f>
        <v>0.75</v>
      </c>
      <c r="E11" s="59">
        <f>SUM((Table18[[#This Row],[Build]]-MIN(Table18[Build]))/(MAX(Table18[Build])-MIN(Table18[Build])))</f>
        <v>1</v>
      </c>
      <c r="F11" s="59">
        <f>SUM((Table18[[#This Row],[Tipe LCD]]-MIN(Table18[Tipe LCD]))/(MAX(Table18[Tipe LCD])-MIN(Table18[Tipe LCD])))</f>
        <v>1</v>
      </c>
      <c r="G11" s="59">
        <f>SUM((Table18[[#This Row],[Ukuran LCD]]-MIN(Table18[Ukuran LCD]))/(MAX(Table18[Ukuran LCD])-MIN(Table18[Ukuran LCD])))</f>
        <v>1</v>
      </c>
      <c r="H11" s="59">
        <f>SUM((Table18[[#This Row],[Resolusi]]-MIN(Table18[Resolusi]))/(MAX(Table18[Resolusi])-MIN(Table18[Resolusi])))</f>
        <v>0.5</v>
      </c>
      <c r="I11" s="59">
        <f>SUM((Table18[[#This Row],[Sistem Operasi]]-MIN(Table18[Sistem Operasi]))/(MAX(Table18[Sistem Operasi])-MIN(Table18[Sistem Operasi])))</f>
        <v>1</v>
      </c>
      <c r="J11" s="59">
        <f>SUM((Table18[[#This Row],[Chipset]]-MIN(Table18[Chipset]))/(MAX(Table18[Chipset])-MIN(Table18[Chipset])))</f>
        <v>0.63461538461538458</v>
      </c>
      <c r="K11" s="59">
        <f>SUM((Table18[[#This Row],[CPU]]-MIN(Table18[CPU]))/(MAX(Table18[CPU])-MIN(Table18[CPU])))</f>
        <v>0</v>
      </c>
      <c r="L11" s="59">
        <f>SUM((Table18[[#This Row],[RAM]]-MIN(Table18[RAM]))/(MAX(Table18[RAM])-MIN(Table18[RAM])))</f>
        <v>0.33333333333333331</v>
      </c>
      <c r="M11" s="59">
        <f>SUM((Table18[[#This Row],[ROM]]-MIN(Table18[ROM]))/(MAX(Table18[ROM])-MIN(Table18[ROM])))</f>
        <v>0.33333333333333331</v>
      </c>
      <c r="N11" s="59">
        <f>SUM((Table18[[#This Row],[Main Camera]]-MIN(Table18[Main Camera]))/(MAX(Table18[Main Camera])-MIN(Table18[Main Camera])))</f>
        <v>0.14285714285714285</v>
      </c>
      <c r="O11" s="59">
        <f>SUM((Table18[[#This Row],[Main Type]]-MIN(Table18[Main Type]))/(MAX(Table18[Main Type])-MIN(Table18[Main Type])))</f>
        <v>0.42857142857142855</v>
      </c>
      <c r="P11" s="59">
        <f>SUM((Table18[[#This Row],[Main VIdeo]]-MIN(Table18[Main VIdeo]))/(MAX(Table18[Main VIdeo])-MIN(Table18[Main VIdeo])))</f>
        <v>0.53333333333333333</v>
      </c>
      <c r="Q11" s="59">
        <f>SUM((Table18[[#This Row],[Front Camera]]-MIN(Table18[Front Camera]))/(MAX(Table18[Front Camera])-MIN(Table18[Front Camera])))</f>
        <v>0.44444444444444442</v>
      </c>
      <c r="R11" s="59">
        <f>SUM((Table18[[#This Row],[Front Video]]-MIN(Table18[Front Video]))/(MAX(Table18[Front Video])-MIN(Table18[Front Video])))</f>
        <v>1</v>
      </c>
      <c r="S11" s="59">
        <f>SUM((Table18[[#This Row],[USB]]-MIN(Table18[USB]))/(MAX(Table18[USB])-MIN(Table18[USB])))</f>
        <v>1</v>
      </c>
      <c r="T11" s="59">
        <f>SUM((Table18[[#This Row],[Battery]]-MIN(Table18[Battery]))/(MAX(Table18[Battery])-MIN(Table18[Battery])))</f>
        <v>0.5</v>
      </c>
      <c r="U11" s="59">
        <f>SUM((MAX(Table18[Harga])-Table18[[#This Row],[Harga]])/(MAX(Table18[Harga])-MIN(Table18[Harga])))</f>
        <v>0.29292929292929293</v>
      </c>
    </row>
    <row r="12" spans="2:21" ht="15.75" x14ac:dyDescent="0.25">
      <c r="B12" s="59" t="str">
        <f>Table18[[#This Row],[Smartphone]]</f>
        <v>APPLE Iphone 15 Pro Max(8/512 gb)</v>
      </c>
      <c r="C12" s="59">
        <f>SUM((Table18[[#This Row],[Dimensi]]-MIN(Table18[Dimensi]))/(MAX(Table18[Dimensi])-MIN(Table18[Dimensi])))</f>
        <v>0.25</v>
      </c>
      <c r="D12" s="59">
        <f>SUM((Table18[[#This Row],[Berat]]-MIN(Table18[Berat]))/(MAX(Table18[Berat])-MIN(Table18[Berat])))</f>
        <v>0.75</v>
      </c>
      <c r="E12" s="59">
        <f>SUM((Table18[[#This Row],[Build]]-MIN(Table18[Build]))/(MAX(Table18[Build])-MIN(Table18[Build])))</f>
        <v>1</v>
      </c>
      <c r="F12" s="59">
        <f>SUM((Table18[[#This Row],[Tipe LCD]]-MIN(Table18[Tipe LCD]))/(MAX(Table18[Tipe LCD])-MIN(Table18[Tipe LCD])))</f>
        <v>1</v>
      </c>
      <c r="G12" s="59">
        <f>SUM((Table18[[#This Row],[Ukuran LCD]]-MIN(Table18[Ukuran LCD]))/(MAX(Table18[Ukuran LCD])-MIN(Table18[Ukuran LCD])))</f>
        <v>1</v>
      </c>
      <c r="H12" s="59">
        <f>SUM((Table18[[#This Row],[Resolusi]]-MIN(Table18[Resolusi]))/(MAX(Table18[Resolusi])-MIN(Table18[Resolusi])))</f>
        <v>0.5</v>
      </c>
      <c r="I12" s="59">
        <f>SUM((Table18[[#This Row],[Sistem Operasi]]-MIN(Table18[Sistem Operasi]))/(MAX(Table18[Sistem Operasi])-MIN(Table18[Sistem Operasi])))</f>
        <v>1</v>
      </c>
      <c r="J12" s="59">
        <f>SUM((Table18[[#This Row],[Chipset]]-MIN(Table18[Chipset]))/(MAX(Table18[Chipset])-MIN(Table18[Chipset])))</f>
        <v>0.63461538461538458</v>
      </c>
      <c r="K12" s="59">
        <f>SUM((Table18[[#This Row],[CPU]]-MIN(Table18[CPU]))/(MAX(Table18[CPU])-MIN(Table18[CPU])))</f>
        <v>0</v>
      </c>
      <c r="L12" s="59">
        <f>SUM((Table18[[#This Row],[RAM]]-MIN(Table18[RAM]))/(MAX(Table18[RAM])-MIN(Table18[RAM])))</f>
        <v>0.33333333333333331</v>
      </c>
      <c r="M12" s="59">
        <f>SUM((Table18[[#This Row],[ROM]]-MIN(Table18[ROM]))/(MAX(Table18[ROM])-MIN(Table18[ROM])))</f>
        <v>0.66666666666666663</v>
      </c>
      <c r="N12" s="59">
        <f>SUM((Table18[[#This Row],[Main Camera]]-MIN(Table18[Main Camera]))/(MAX(Table18[Main Camera])-MIN(Table18[Main Camera])))</f>
        <v>0.14285714285714285</v>
      </c>
      <c r="O12" s="59">
        <f>SUM((Table18[[#This Row],[Main Type]]-MIN(Table18[Main Type]))/(MAX(Table18[Main Type])-MIN(Table18[Main Type])))</f>
        <v>0.42857142857142855</v>
      </c>
      <c r="P12" s="59">
        <f>SUM((Table18[[#This Row],[Main VIdeo]]-MIN(Table18[Main VIdeo]))/(MAX(Table18[Main VIdeo])-MIN(Table18[Main VIdeo])))</f>
        <v>0.53333333333333333</v>
      </c>
      <c r="Q12" s="59">
        <f>SUM((Table18[[#This Row],[Front Camera]]-MIN(Table18[Front Camera]))/(MAX(Table18[Front Camera])-MIN(Table18[Front Camera])))</f>
        <v>0.44444444444444442</v>
      </c>
      <c r="R12" s="59">
        <f>SUM((Table18[[#This Row],[Front Video]]-MIN(Table18[Front Video]))/(MAX(Table18[Front Video])-MIN(Table18[Front Video])))</f>
        <v>1</v>
      </c>
      <c r="S12" s="59">
        <f>SUM((Table18[[#This Row],[USB]]-MIN(Table18[USB]))/(MAX(Table18[USB])-MIN(Table18[USB])))</f>
        <v>1</v>
      </c>
      <c r="T12" s="59">
        <f>SUM((Table18[[#This Row],[Battery]]-MIN(Table18[Battery]))/(MAX(Table18[Battery])-MIN(Table18[Battery])))</f>
        <v>0.5</v>
      </c>
      <c r="U12" s="59">
        <f>SUM((MAX(Table18[Harga])-Table18[[#This Row],[Harga]])/(MAX(Table18[Harga])-MIN(Table18[Harga])))</f>
        <v>0.12121212121212122</v>
      </c>
    </row>
    <row r="13" spans="2:21" ht="15.75" x14ac:dyDescent="0.25">
      <c r="B13" s="59" t="str">
        <f>Table18[[#This Row],[Smartphone]]</f>
        <v>APPLE Iphone 15 Pro Max(8/1000 gb)</v>
      </c>
      <c r="C13" s="59">
        <f>SUM((Table18[[#This Row],[Dimensi]]-MIN(Table18[Dimensi]))/(MAX(Table18[Dimensi])-MIN(Table18[Dimensi])))</f>
        <v>0.25</v>
      </c>
      <c r="D13" s="59">
        <f>SUM((Table18[[#This Row],[Berat]]-MIN(Table18[Berat]))/(MAX(Table18[Berat])-MIN(Table18[Berat])))</f>
        <v>0.75</v>
      </c>
      <c r="E13" s="59">
        <f>SUM((Table18[[#This Row],[Build]]-MIN(Table18[Build]))/(MAX(Table18[Build])-MIN(Table18[Build])))</f>
        <v>1</v>
      </c>
      <c r="F13" s="59">
        <f>SUM((Table18[[#This Row],[Tipe LCD]]-MIN(Table18[Tipe LCD]))/(MAX(Table18[Tipe LCD])-MIN(Table18[Tipe LCD])))</f>
        <v>1</v>
      </c>
      <c r="G13" s="59">
        <f>SUM((Table18[[#This Row],[Ukuran LCD]]-MIN(Table18[Ukuran LCD]))/(MAX(Table18[Ukuran LCD])-MIN(Table18[Ukuran LCD])))</f>
        <v>1</v>
      </c>
      <c r="H13" s="59">
        <f>SUM((Table18[[#This Row],[Resolusi]]-MIN(Table18[Resolusi]))/(MAX(Table18[Resolusi])-MIN(Table18[Resolusi])))</f>
        <v>0.5</v>
      </c>
      <c r="I13" s="59">
        <f>SUM((Table18[[#This Row],[Sistem Operasi]]-MIN(Table18[Sistem Operasi]))/(MAX(Table18[Sistem Operasi])-MIN(Table18[Sistem Operasi])))</f>
        <v>1</v>
      </c>
      <c r="J13" s="59">
        <f>SUM((Table18[[#This Row],[Chipset]]-MIN(Table18[Chipset]))/(MAX(Table18[Chipset])-MIN(Table18[Chipset])))</f>
        <v>0.63461538461538458</v>
      </c>
      <c r="K13" s="59">
        <f>SUM((Table18[[#This Row],[CPU]]-MIN(Table18[CPU]))/(MAX(Table18[CPU])-MIN(Table18[CPU])))</f>
        <v>0</v>
      </c>
      <c r="L13" s="59">
        <f>SUM((Table18[[#This Row],[RAM]]-MIN(Table18[RAM]))/(MAX(Table18[RAM])-MIN(Table18[RAM])))</f>
        <v>0.33333333333333331</v>
      </c>
      <c r="M13" s="59">
        <f>SUM((Table18[[#This Row],[ROM]]-MIN(Table18[ROM]))/(MAX(Table18[ROM])-MIN(Table18[ROM])))</f>
        <v>1</v>
      </c>
      <c r="N13" s="59">
        <f>SUM((Table18[[#This Row],[Main Camera]]-MIN(Table18[Main Camera]))/(MAX(Table18[Main Camera])-MIN(Table18[Main Camera])))</f>
        <v>0.14285714285714285</v>
      </c>
      <c r="O13" s="59">
        <f>SUM((Table18[[#This Row],[Main Type]]-MIN(Table18[Main Type]))/(MAX(Table18[Main Type])-MIN(Table18[Main Type])))</f>
        <v>0.42857142857142855</v>
      </c>
      <c r="P13" s="59">
        <f>SUM((Table18[[#This Row],[Main VIdeo]]-MIN(Table18[Main VIdeo]))/(MAX(Table18[Main VIdeo])-MIN(Table18[Main VIdeo])))</f>
        <v>0.53333333333333333</v>
      </c>
      <c r="Q13" s="59">
        <f>SUM((Table18[[#This Row],[Front Camera]]-MIN(Table18[Front Camera]))/(MAX(Table18[Front Camera])-MIN(Table18[Front Camera])))</f>
        <v>0.44444444444444442</v>
      </c>
      <c r="R13" s="59">
        <f>SUM((Table18[[#This Row],[Front Video]]-MIN(Table18[Front Video]))/(MAX(Table18[Front Video])-MIN(Table18[Front Video])))</f>
        <v>1</v>
      </c>
      <c r="S13" s="59">
        <f>SUM((Table18[[#This Row],[USB]]-MIN(Table18[USB]))/(MAX(Table18[USB])-MIN(Table18[USB])))</f>
        <v>1</v>
      </c>
      <c r="T13" s="59">
        <f>SUM((Table18[[#This Row],[Battery]]-MIN(Table18[Battery]))/(MAX(Table18[Battery])-MIN(Table18[Battery])))</f>
        <v>0.5</v>
      </c>
      <c r="U13" s="59">
        <f>SUM((MAX(Table18[Harga])-Table18[[#This Row],[Harga]])/(MAX(Table18[Harga])-MIN(Table18[Harga])))</f>
        <v>0</v>
      </c>
    </row>
    <row r="14" spans="2:21" ht="15.75" x14ac:dyDescent="0.25">
      <c r="B14" s="59" t="str">
        <f>Table18[[#This Row],[Smartphone]]</f>
        <v>APPLE Iphone 15 Pro(8/128 gb)</v>
      </c>
      <c r="C14" s="59">
        <f>SUM((Table18[[#This Row],[Dimensi]]-MIN(Table18[Dimensi]))/(MAX(Table18[Dimensi])-MIN(Table18[Dimensi])))</f>
        <v>0</v>
      </c>
      <c r="D14" s="59">
        <f>SUM((Table18[[#This Row],[Berat]]-MIN(Table18[Berat]))/(MAX(Table18[Berat])-MIN(Table18[Berat])))</f>
        <v>0.25</v>
      </c>
      <c r="E14" s="59">
        <f>SUM((Table18[[#This Row],[Build]]-MIN(Table18[Build]))/(MAX(Table18[Build])-MIN(Table18[Build])))</f>
        <v>1</v>
      </c>
      <c r="F14" s="59">
        <f>SUM((Table18[[#This Row],[Tipe LCD]]-MIN(Table18[Tipe LCD]))/(MAX(Table18[Tipe LCD])-MIN(Table18[Tipe LCD])))</f>
        <v>1</v>
      </c>
      <c r="G14" s="59">
        <f>SUM((Table18[[#This Row],[Ukuran LCD]]-MIN(Table18[Ukuran LCD]))/(MAX(Table18[Ukuran LCD])-MIN(Table18[Ukuran LCD])))</f>
        <v>0</v>
      </c>
      <c r="H14" s="59">
        <f>SUM((Table18[[#This Row],[Resolusi]]-MIN(Table18[Resolusi]))/(MAX(Table18[Resolusi])-MIN(Table18[Resolusi])))</f>
        <v>0.5</v>
      </c>
      <c r="I14" s="59">
        <f>SUM((Table18[[#This Row],[Sistem Operasi]]-MIN(Table18[Sistem Operasi]))/(MAX(Table18[Sistem Operasi])-MIN(Table18[Sistem Operasi])))</f>
        <v>1</v>
      </c>
      <c r="J14" s="59">
        <f>SUM((Table18[[#This Row],[Chipset]]-MIN(Table18[Chipset]))/(MAX(Table18[Chipset])-MIN(Table18[Chipset])))</f>
        <v>0.63461538461538458</v>
      </c>
      <c r="K14" s="59">
        <f>SUM((Table18[[#This Row],[CPU]]-MIN(Table18[CPU]))/(MAX(Table18[CPU])-MIN(Table18[CPU])))</f>
        <v>0</v>
      </c>
      <c r="L14" s="59">
        <f>SUM((Table18[[#This Row],[RAM]]-MIN(Table18[RAM]))/(MAX(Table18[RAM])-MIN(Table18[RAM])))</f>
        <v>0.33333333333333331</v>
      </c>
      <c r="M14" s="59">
        <f>SUM((Table18[[#This Row],[ROM]]-MIN(Table18[ROM]))/(MAX(Table18[ROM])-MIN(Table18[ROM])))</f>
        <v>0</v>
      </c>
      <c r="N14" s="59">
        <f>SUM((Table18[[#This Row],[Main Camera]]-MIN(Table18[Main Camera]))/(MAX(Table18[Main Camera])-MIN(Table18[Main Camera])))</f>
        <v>0.14285714285714285</v>
      </c>
      <c r="O14" s="59">
        <f>SUM((Table18[[#This Row],[Main Type]]-MIN(Table18[Main Type]))/(MAX(Table18[Main Type])-MIN(Table18[Main Type])))</f>
        <v>0.42857142857142855</v>
      </c>
      <c r="P14" s="59">
        <f>SUM((Table18[[#This Row],[Main VIdeo]]-MIN(Table18[Main VIdeo]))/(MAX(Table18[Main VIdeo])-MIN(Table18[Main VIdeo])))</f>
        <v>0.53333333333333333</v>
      </c>
      <c r="Q14" s="59">
        <f>SUM((Table18[[#This Row],[Front Camera]]-MIN(Table18[Front Camera]))/(MAX(Table18[Front Camera])-MIN(Table18[Front Camera])))</f>
        <v>0.44444444444444442</v>
      </c>
      <c r="R14" s="59">
        <f>SUM((Table18[[#This Row],[Front Video]]-MIN(Table18[Front Video]))/(MAX(Table18[Front Video])-MIN(Table18[Front Video])))</f>
        <v>1</v>
      </c>
      <c r="S14" s="59">
        <f>SUM((Table18[[#This Row],[USB]]-MIN(Table18[USB]))/(MAX(Table18[USB])-MIN(Table18[USB])))</f>
        <v>1</v>
      </c>
      <c r="T14" s="59">
        <f>SUM((Table18[[#This Row],[Battery]]-MIN(Table18[Battery]))/(MAX(Table18[Battery])-MIN(Table18[Battery])))</f>
        <v>0</v>
      </c>
      <c r="U14" s="59">
        <f>SUM((MAX(Table18[Harga])-Table18[[#This Row],[Harga]])/(MAX(Table18[Harga])-MIN(Table18[Harga])))</f>
        <v>0.42424242424242425</v>
      </c>
    </row>
    <row r="15" spans="2:21" ht="15.75" x14ac:dyDescent="0.25">
      <c r="B15" s="59" t="str">
        <f>Table18[[#This Row],[Smartphone]]</f>
        <v>APPLE Iphone 15 Pro(8/256 gb)</v>
      </c>
      <c r="C15" s="59">
        <f>SUM((Table18[[#This Row],[Dimensi]]-MIN(Table18[Dimensi]))/(MAX(Table18[Dimensi])-MIN(Table18[Dimensi])))</f>
        <v>0</v>
      </c>
      <c r="D15" s="59">
        <f>SUM((Table18[[#This Row],[Berat]]-MIN(Table18[Berat]))/(MAX(Table18[Berat])-MIN(Table18[Berat])))</f>
        <v>0.25</v>
      </c>
      <c r="E15" s="59">
        <f>SUM((Table18[[#This Row],[Build]]-MIN(Table18[Build]))/(MAX(Table18[Build])-MIN(Table18[Build])))</f>
        <v>1</v>
      </c>
      <c r="F15" s="59">
        <f>SUM((Table18[[#This Row],[Tipe LCD]]-MIN(Table18[Tipe LCD]))/(MAX(Table18[Tipe LCD])-MIN(Table18[Tipe LCD])))</f>
        <v>1</v>
      </c>
      <c r="G15" s="59">
        <f>SUM((Table18[[#This Row],[Ukuran LCD]]-MIN(Table18[Ukuran LCD]))/(MAX(Table18[Ukuran LCD])-MIN(Table18[Ukuran LCD])))</f>
        <v>0</v>
      </c>
      <c r="H15" s="59">
        <f>SUM((Table18[[#This Row],[Resolusi]]-MIN(Table18[Resolusi]))/(MAX(Table18[Resolusi])-MIN(Table18[Resolusi])))</f>
        <v>0.5</v>
      </c>
      <c r="I15" s="59">
        <f>SUM((Table18[[#This Row],[Sistem Operasi]]-MIN(Table18[Sistem Operasi]))/(MAX(Table18[Sistem Operasi])-MIN(Table18[Sistem Operasi])))</f>
        <v>1</v>
      </c>
      <c r="J15" s="59">
        <f>SUM((Table18[[#This Row],[Chipset]]-MIN(Table18[Chipset]))/(MAX(Table18[Chipset])-MIN(Table18[Chipset])))</f>
        <v>0.63461538461538458</v>
      </c>
      <c r="K15" s="59">
        <f>SUM((Table18[[#This Row],[CPU]]-MIN(Table18[CPU]))/(MAX(Table18[CPU])-MIN(Table18[CPU])))</f>
        <v>0</v>
      </c>
      <c r="L15" s="59">
        <f>SUM((Table18[[#This Row],[RAM]]-MIN(Table18[RAM]))/(MAX(Table18[RAM])-MIN(Table18[RAM])))</f>
        <v>0.33333333333333331</v>
      </c>
      <c r="M15" s="59">
        <f>SUM((Table18[[#This Row],[ROM]]-MIN(Table18[ROM]))/(MAX(Table18[ROM])-MIN(Table18[ROM])))</f>
        <v>0.33333333333333331</v>
      </c>
      <c r="N15" s="59">
        <f>SUM((Table18[[#This Row],[Main Camera]]-MIN(Table18[Main Camera]))/(MAX(Table18[Main Camera])-MIN(Table18[Main Camera])))</f>
        <v>0.14285714285714285</v>
      </c>
      <c r="O15" s="59">
        <f>SUM((Table18[[#This Row],[Main Type]]-MIN(Table18[Main Type]))/(MAX(Table18[Main Type])-MIN(Table18[Main Type])))</f>
        <v>0.42857142857142855</v>
      </c>
      <c r="P15" s="59">
        <f>SUM((Table18[[#This Row],[Main VIdeo]]-MIN(Table18[Main VIdeo]))/(MAX(Table18[Main VIdeo])-MIN(Table18[Main VIdeo])))</f>
        <v>0.53333333333333333</v>
      </c>
      <c r="Q15" s="59">
        <f>SUM((Table18[[#This Row],[Front Camera]]-MIN(Table18[Front Camera]))/(MAX(Table18[Front Camera])-MIN(Table18[Front Camera])))</f>
        <v>0.44444444444444442</v>
      </c>
      <c r="R15" s="59">
        <f>SUM((Table18[[#This Row],[Front Video]]-MIN(Table18[Front Video]))/(MAX(Table18[Front Video])-MIN(Table18[Front Video])))</f>
        <v>1</v>
      </c>
      <c r="S15" s="59">
        <f>SUM((Table18[[#This Row],[USB]]-MIN(Table18[USB]))/(MAX(Table18[USB])-MIN(Table18[USB])))</f>
        <v>1</v>
      </c>
      <c r="T15" s="59">
        <f>SUM((Table18[[#This Row],[Battery]]-MIN(Table18[Battery]))/(MAX(Table18[Battery])-MIN(Table18[Battery])))</f>
        <v>0</v>
      </c>
      <c r="U15" s="59">
        <f>SUM((MAX(Table18[Harga])-Table18[[#This Row],[Harga]])/(MAX(Table18[Harga])-MIN(Table18[Harga])))</f>
        <v>0.32323232323232326</v>
      </c>
    </row>
    <row r="16" spans="2:21" ht="15.75" x14ac:dyDescent="0.25">
      <c r="B16" s="59" t="str">
        <f>Table18[[#This Row],[Smartphone]]</f>
        <v>APPLE Iphone 15 Pro(8/512 gb)</v>
      </c>
      <c r="C16" s="59">
        <f>SUM((Table18[[#This Row],[Dimensi]]-MIN(Table18[Dimensi]))/(MAX(Table18[Dimensi])-MIN(Table18[Dimensi])))</f>
        <v>0</v>
      </c>
      <c r="D16" s="59">
        <f>SUM((Table18[[#This Row],[Berat]]-MIN(Table18[Berat]))/(MAX(Table18[Berat])-MIN(Table18[Berat])))</f>
        <v>0.25</v>
      </c>
      <c r="E16" s="59">
        <f>SUM((Table18[[#This Row],[Build]]-MIN(Table18[Build]))/(MAX(Table18[Build])-MIN(Table18[Build])))</f>
        <v>1</v>
      </c>
      <c r="F16" s="59">
        <f>SUM((Table18[[#This Row],[Tipe LCD]]-MIN(Table18[Tipe LCD]))/(MAX(Table18[Tipe LCD])-MIN(Table18[Tipe LCD])))</f>
        <v>1</v>
      </c>
      <c r="G16" s="59">
        <f>SUM((Table18[[#This Row],[Ukuran LCD]]-MIN(Table18[Ukuran LCD]))/(MAX(Table18[Ukuran LCD])-MIN(Table18[Ukuran LCD])))</f>
        <v>0</v>
      </c>
      <c r="H16" s="59">
        <f>SUM((Table18[[#This Row],[Resolusi]]-MIN(Table18[Resolusi]))/(MAX(Table18[Resolusi])-MIN(Table18[Resolusi])))</f>
        <v>0.5</v>
      </c>
      <c r="I16" s="59">
        <f>SUM((Table18[[#This Row],[Sistem Operasi]]-MIN(Table18[Sistem Operasi]))/(MAX(Table18[Sistem Operasi])-MIN(Table18[Sistem Operasi])))</f>
        <v>1</v>
      </c>
      <c r="J16" s="59">
        <f>SUM((Table18[[#This Row],[Chipset]]-MIN(Table18[Chipset]))/(MAX(Table18[Chipset])-MIN(Table18[Chipset])))</f>
        <v>0.63461538461538458</v>
      </c>
      <c r="K16" s="59">
        <f>SUM((Table18[[#This Row],[CPU]]-MIN(Table18[CPU]))/(MAX(Table18[CPU])-MIN(Table18[CPU])))</f>
        <v>0</v>
      </c>
      <c r="L16" s="59">
        <f>SUM((Table18[[#This Row],[RAM]]-MIN(Table18[RAM]))/(MAX(Table18[RAM])-MIN(Table18[RAM])))</f>
        <v>0.33333333333333331</v>
      </c>
      <c r="M16" s="59">
        <f>SUM((Table18[[#This Row],[ROM]]-MIN(Table18[ROM]))/(MAX(Table18[ROM])-MIN(Table18[ROM])))</f>
        <v>0.66666666666666663</v>
      </c>
      <c r="N16" s="59">
        <f>SUM((Table18[[#This Row],[Main Camera]]-MIN(Table18[Main Camera]))/(MAX(Table18[Main Camera])-MIN(Table18[Main Camera])))</f>
        <v>0.14285714285714285</v>
      </c>
      <c r="O16" s="59">
        <f>SUM((Table18[[#This Row],[Main Type]]-MIN(Table18[Main Type]))/(MAX(Table18[Main Type])-MIN(Table18[Main Type])))</f>
        <v>0.42857142857142855</v>
      </c>
      <c r="P16" s="59">
        <f>SUM((Table18[[#This Row],[Main VIdeo]]-MIN(Table18[Main VIdeo]))/(MAX(Table18[Main VIdeo])-MIN(Table18[Main VIdeo])))</f>
        <v>0.53333333333333333</v>
      </c>
      <c r="Q16" s="59">
        <f>SUM((Table18[[#This Row],[Front Camera]]-MIN(Table18[Front Camera]))/(MAX(Table18[Front Camera])-MIN(Table18[Front Camera])))</f>
        <v>0.44444444444444442</v>
      </c>
      <c r="R16" s="59">
        <f>SUM((Table18[[#This Row],[Front Video]]-MIN(Table18[Front Video]))/(MAX(Table18[Front Video])-MIN(Table18[Front Video])))</f>
        <v>1</v>
      </c>
      <c r="S16" s="59">
        <f>SUM((Table18[[#This Row],[USB]]-MIN(Table18[USB]))/(MAX(Table18[USB])-MIN(Table18[USB])))</f>
        <v>1</v>
      </c>
      <c r="T16" s="59">
        <f>SUM((Table18[[#This Row],[Battery]]-MIN(Table18[Battery]))/(MAX(Table18[Battery])-MIN(Table18[Battery])))</f>
        <v>0</v>
      </c>
      <c r="U16" s="59">
        <f>SUM((MAX(Table18[Harga])-Table18[[#This Row],[Harga]])/(MAX(Table18[Harga])-MIN(Table18[Harga])))</f>
        <v>0.19191919191919191</v>
      </c>
    </row>
    <row r="17" spans="2:21" ht="15.75" x14ac:dyDescent="0.25">
      <c r="B17" s="59" t="str">
        <f>Table18[[#This Row],[Smartphone]]</f>
        <v>APPLE Iphone 15 Pro(8/1000 gb)</v>
      </c>
      <c r="C17" s="59">
        <f>SUM((Table18[[#This Row],[Dimensi]]-MIN(Table18[Dimensi]))/(MAX(Table18[Dimensi])-MIN(Table18[Dimensi])))</f>
        <v>0</v>
      </c>
      <c r="D17" s="59">
        <f>SUM((Table18[[#This Row],[Berat]]-MIN(Table18[Berat]))/(MAX(Table18[Berat])-MIN(Table18[Berat])))</f>
        <v>0.25</v>
      </c>
      <c r="E17" s="59">
        <f>SUM((Table18[[#This Row],[Build]]-MIN(Table18[Build]))/(MAX(Table18[Build])-MIN(Table18[Build])))</f>
        <v>1</v>
      </c>
      <c r="F17" s="59">
        <f>SUM((Table18[[#This Row],[Tipe LCD]]-MIN(Table18[Tipe LCD]))/(MAX(Table18[Tipe LCD])-MIN(Table18[Tipe LCD])))</f>
        <v>1</v>
      </c>
      <c r="G17" s="59">
        <f>SUM((Table18[[#This Row],[Ukuran LCD]]-MIN(Table18[Ukuran LCD]))/(MAX(Table18[Ukuran LCD])-MIN(Table18[Ukuran LCD])))</f>
        <v>0</v>
      </c>
      <c r="H17" s="59">
        <f>SUM((Table18[[#This Row],[Resolusi]]-MIN(Table18[Resolusi]))/(MAX(Table18[Resolusi])-MIN(Table18[Resolusi])))</f>
        <v>0.5</v>
      </c>
      <c r="I17" s="59">
        <f>SUM((Table18[[#This Row],[Sistem Operasi]]-MIN(Table18[Sistem Operasi]))/(MAX(Table18[Sistem Operasi])-MIN(Table18[Sistem Operasi])))</f>
        <v>1</v>
      </c>
      <c r="J17" s="59">
        <f>SUM((Table18[[#This Row],[Chipset]]-MIN(Table18[Chipset]))/(MAX(Table18[Chipset])-MIN(Table18[Chipset])))</f>
        <v>0.63461538461538458</v>
      </c>
      <c r="K17" s="59">
        <f>SUM((Table18[[#This Row],[CPU]]-MIN(Table18[CPU]))/(MAX(Table18[CPU])-MIN(Table18[CPU])))</f>
        <v>0</v>
      </c>
      <c r="L17" s="59">
        <f>SUM((Table18[[#This Row],[RAM]]-MIN(Table18[RAM]))/(MAX(Table18[RAM])-MIN(Table18[RAM])))</f>
        <v>0.33333333333333331</v>
      </c>
      <c r="M17" s="59">
        <f>SUM((Table18[[#This Row],[ROM]]-MIN(Table18[ROM]))/(MAX(Table18[ROM])-MIN(Table18[ROM])))</f>
        <v>1</v>
      </c>
      <c r="N17" s="59">
        <f>SUM((Table18[[#This Row],[Main Camera]]-MIN(Table18[Main Camera]))/(MAX(Table18[Main Camera])-MIN(Table18[Main Camera])))</f>
        <v>0.14285714285714285</v>
      </c>
      <c r="O17" s="59">
        <f>SUM((Table18[[#This Row],[Main Type]]-MIN(Table18[Main Type]))/(MAX(Table18[Main Type])-MIN(Table18[Main Type])))</f>
        <v>0.42857142857142855</v>
      </c>
      <c r="P17" s="59">
        <f>SUM((Table18[[#This Row],[Main VIdeo]]-MIN(Table18[Main VIdeo]))/(MAX(Table18[Main VIdeo])-MIN(Table18[Main VIdeo])))</f>
        <v>0.53333333333333333</v>
      </c>
      <c r="Q17" s="59">
        <f>SUM((Table18[[#This Row],[Front Camera]]-MIN(Table18[Front Camera]))/(MAX(Table18[Front Camera])-MIN(Table18[Front Camera])))</f>
        <v>0.44444444444444442</v>
      </c>
      <c r="R17" s="59">
        <f>SUM((Table18[[#This Row],[Front Video]]-MIN(Table18[Front Video]))/(MAX(Table18[Front Video])-MIN(Table18[Front Video])))</f>
        <v>1</v>
      </c>
      <c r="S17" s="59">
        <f>SUM((Table18[[#This Row],[USB]]-MIN(Table18[USB]))/(MAX(Table18[USB])-MIN(Table18[USB])))</f>
        <v>1</v>
      </c>
      <c r="T17" s="59">
        <f>SUM((Table18[[#This Row],[Battery]]-MIN(Table18[Battery]))/(MAX(Table18[Battery])-MIN(Table18[Battery])))</f>
        <v>0</v>
      </c>
      <c r="U17" s="59">
        <f>SUM((MAX(Table18[Harga])-Table18[[#This Row],[Harga]])/(MAX(Table18[Harga])-MIN(Table18[Harga])))</f>
        <v>6.0606060606060608E-2</v>
      </c>
    </row>
    <row r="18" spans="2:21" ht="15.75" x14ac:dyDescent="0.25">
      <c r="B18" s="59" t="str">
        <f>Table18[[#This Row],[Smartphone]]</f>
        <v>APPLE Iphone 15 Plus(8/128 gb)</v>
      </c>
      <c r="C18" s="59">
        <f>SUM((Table18[[#This Row],[Dimensi]]-MIN(Table18[Dimensi]))/(MAX(Table18[Dimensi])-MIN(Table18[Dimensi])))</f>
        <v>0.25</v>
      </c>
      <c r="D18" s="59">
        <f>SUM((Table18[[#This Row],[Berat]]-MIN(Table18[Berat]))/(MAX(Table18[Berat])-MIN(Table18[Berat])))</f>
        <v>0.25</v>
      </c>
      <c r="E18" s="59">
        <f>SUM((Table18[[#This Row],[Build]]-MIN(Table18[Build]))/(MAX(Table18[Build])-MIN(Table18[Build])))</f>
        <v>0.8666666666666667</v>
      </c>
      <c r="F18" s="59">
        <f>SUM((Table18[[#This Row],[Tipe LCD]]-MIN(Table18[Tipe LCD]))/(MAX(Table18[Tipe LCD])-MIN(Table18[Tipe LCD])))</f>
        <v>1</v>
      </c>
      <c r="G18" s="59">
        <f>SUM((Table18[[#This Row],[Ukuran LCD]]-MIN(Table18[Ukuran LCD]))/(MAX(Table18[Ukuran LCD])-MIN(Table18[Ukuran LCD])))</f>
        <v>1</v>
      </c>
      <c r="H18" s="59">
        <f>SUM((Table18[[#This Row],[Resolusi]]-MIN(Table18[Resolusi]))/(MAX(Table18[Resolusi])-MIN(Table18[Resolusi])))</f>
        <v>0.5</v>
      </c>
      <c r="I18" s="59">
        <f>SUM((Table18[[#This Row],[Sistem Operasi]]-MIN(Table18[Sistem Operasi]))/(MAX(Table18[Sistem Operasi])-MIN(Table18[Sistem Operasi])))</f>
        <v>1</v>
      </c>
      <c r="J18" s="59">
        <f>SUM((Table18[[#This Row],[Chipset]]-MIN(Table18[Chipset]))/(MAX(Table18[Chipset])-MIN(Table18[Chipset])))</f>
        <v>0.63461538461538458</v>
      </c>
      <c r="K18" s="59">
        <f>SUM((Table18[[#This Row],[CPU]]-MIN(Table18[CPU]))/(MAX(Table18[CPU])-MIN(Table18[CPU])))</f>
        <v>0</v>
      </c>
      <c r="L18" s="59">
        <f>SUM((Table18[[#This Row],[RAM]]-MIN(Table18[RAM]))/(MAX(Table18[RAM])-MIN(Table18[RAM])))</f>
        <v>0.33333333333333331</v>
      </c>
      <c r="M18" s="59">
        <f>SUM((Table18[[#This Row],[ROM]]-MIN(Table18[ROM]))/(MAX(Table18[ROM])-MIN(Table18[ROM])))</f>
        <v>0</v>
      </c>
      <c r="N18" s="59">
        <f>SUM((Table18[[#This Row],[Main Camera]]-MIN(Table18[Main Camera]))/(MAX(Table18[Main Camera])-MIN(Table18[Main Camera])))</f>
        <v>0.14285714285714285</v>
      </c>
      <c r="O18" s="59">
        <f>SUM((Table18[[#This Row],[Main Type]]-MIN(Table18[Main Type]))/(MAX(Table18[Main Type])-MIN(Table18[Main Type])))</f>
        <v>0.14285714285714285</v>
      </c>
      <c r="P18" s="59">
        <f>SUM((Table18[[#This Row],[Main VIdeo]]-MIN(Table18[Main VIdeo]))/(MAX(Table18[Main VIdeo])-MIN(Table18[Main VIdeo])))</f>
        <v>0.53333333333333333</v>
      </c>
      <c r="Q18" s="59">
        <f>SUM((Table18[[#This Row],[Front Camera]]-MIN(Table18[Front Camera]))/(MAX(Table18[Front Camera])-MIN(Table18[Front Camera])))</f>
        <v>0.44444444444444442</v>
      </c>
      <c r="R18" s="59">
        <f>SUM((Table18[[#This Row],[Front Video]]-MIN(Table18[Front Video]))/(MAX(Table18[Front Video])-MIN(Table18[Front Video])))</f>
        <v>1</v>
      </c>
      <c r="S18" s="59">
        <f>SUM((Table18[[#This Row],[USB]]-MIN(Table18[USB]))/(MAX(Table18[USB])-MIN(Table18[USB])))</f>
        <v>0.33333333333333331</v>
      </c>
      <c r="T18" s="59">
        <f>SUM((Table18[[#This Row],[Battery]]-MIN(Table18[Battery]))/(MAX(Table18[Battery])-MIN(Table18[Battery])))</f>
        <v>0.5</v>
      </c>
      <c r="U18" s="59">
        <f>SUM((MAX(Table18[Harga])-Table18[[#This Row],[Harga]])/(MAX(Table18[Harga])-MIN(Table18[Harga])))</f>
        <v>0.51515151515151514</v>
      </c>
    </row>
    <row r="19" spans="2:21" ht="15.75" x14ac:dyDescent="0.25">
      <c r="B19" s="59" t="str">
        <f>Table18[[#This Row],[Smartphone]]</f>
        <v>APPLE Iphone 15 Plus(8/256 gb)</v>
      </c>
      <c r="C19" s="59">
        <f>SUM((Table18[[#This Row],[Dimensi]]-MIN(Table18[Dimensi]))/(MAX(Table18[Dimensi])-MIN(Table18[Dimensi])))</f>
        <v>0.25</v>
      </c>
      <c r="D19" s="59">
        <f>SUM((Table18[[#This Row],[Berat]]-MIN(Table18[Berat]))/(MAX(Table18[Berat])-MIN(Table18[Berat])))</f>
        <v>0.25</v>
      </c>
      <c r="E19" s="59">
        <f>SUM((Table18[[#This Row],[Build]]-MIN(Table18[Build]))/(MAX(Table18[Build])-MIN(Table18[Build])))</f>
        <v>0.8666666666666667</v>
      </c>
      <c r="F19" s="59">
        <f>SUM((Table18[[#This Row],[Tipe LCD]]-MIN(Table18[Tipe LCD]))/(MAX(Table18[Tipe LCD])-MIN(Table18[Tipe LCD])))</f>
        <v>1</v>
      </c>
      <c r="G19" s="59">
        <f>SUM((Table18[[#This Row],[Ukuran LCD]]-MIN(Table18[Ukuran LCD]))/(MAX(Table18[Ukuran LCD])-MIN(Table18[Ukuran LCD])))</f>
        <v>1</v>
      </c>
      <c r="H19" s="59">
        <f>SUM((Table18[[#This Row],[Resolusi]]-MIN(Table18[Resolusi]))/(MAX(Table18[Resolusi])-MIN(Table18[Resolusi])))</f>
        <v>0.5</v>
      </c>
      <c r="I19" s="59">
        <f>SUM((Table18[[#This Row],[Sistem Operasi]]-MIN(Table18[Sistem Operasi]))/(MAX(Table18[Sistem Operasi])-MIN(Table18[Sistem Operasi])))</f>
        <v>1</v>
      </c>
      <c r="J19" s="59">
        <f>SUM((Table18[[#This Row],[Chipset]]-MIN(Table18[Chipset]))/(MAX(Table18[Chipset])-MIN(Table18[Chipset])))</f>
        <v>0.63461538461538458</v>
      </c>
      <c r="K19" s="59">
        <f>SUM((Table18[[#This Row],[CPU]]-MIN(Table18[CPU]))/(MAX(Table18[CPU])-MIN(Table18[CPU])))</f>
        <v>0</v>
      </c>
      <c r="L19" s="59">
        <f>SUM((Table18[[#This Row],[RAM]]-MIN(Table18[RAM]))/(MAX(Table18[RAM])-MIN(Table18[RAM])))</f>
        <v>0.33333333333333331</v>
      </c>
      <c r="M19" s="59">
        <f>SUM((Table18[[#This Row],[ROM]]-MIN(Table18[ROM]))/(MAX(Table18[ROM])-MIN(Table18[ROM])))</f>
        <v>0.33333333333333331</v>
      </c>
      <c r="N19" s="59">
        <f>SUM((Table18[[#This Row],[Main Camera]]-MIN(Table18[Main Camera]))/(MAX(Table18[Main Camera])-MIN(Table18[Main Camera])))</f>
        <v>0.14285714285714285</v>
      </c>
      <c r="O19" s="59">
        <f>SUM((Table18[[#This Row],[Main Type]]-MIN(Table18[Main Type]))/(MAX(Table18[Main Type])-MIN(Table18[Main Type])))</f>
        <v>0.14285714285714285</v>
      </c>
      <c r="P19" s="59">
        <f>SUM((Table18[[#This Row],[Main VIdeo]]-MIN(Table18[Main VIdeo]))/(MAX(Table18[Main VIdeo])-MIN(Table18[Main VIdeo])))</f>
        <v>0.53333333333333333</v>
      </c>
      <c r="Q19" s="59">
        <f>SUM((Table18[[#This Row],[Front Camera]]-MIN(Table18[Front Camera]))/(MAX(Table18[Front Camera])-MIN(Table18[Front Camera])))</f>
        <v>0.44444444444444442</v>
      </c>
      <c r="R19" s="59">
        <f>SUM((Table18[[#This Row],[Front Video]]-MIN(Table18[Front Video]))/(MAX(Table18[Front Video])-MIN(Table18[Front Video])))</f>
        <v>1</v>
      </c>
      <c r="S19" s="59">
        <f>SUM((Table18[[#This Row],[USB]]-MIN(Table18[USB]))/(MAX(Table18[USB])-MIN(Table18[USB])))</f>
        <v>0.33333333333333331</v>
      </c>
      <c r="T19" s="59">
        <f>SUM((Table18[[#This Row],[Battery]]-MIN(Table18[Battery]))/(MAX(Table18[Battery])-MIN(Table18[Battery])))</f>
        <v>0.5</v>
      </c>
      <c r="U19" s="59">
        <f>SUM((MAX(Table18[Harga])-Table18[[#This Row],[Harga]])/(MAX(Table18[Harga])-MIN(Table18[Harga])))</f>
        <v>0.42424242424242425</v>
      </c>
    </row>
    <row r="20" spans="2:21" ht="15.75" x14ac:dyDescent="0.25">
      <c r="B20" s="59" t="str">
        <f>Table18[[#This Row],[Smartphone]]</f>
        <v>APPLE Iphone 15 Plus(8/512 gb)</v>
      </c>
      <c r="C20" s="59">
        <f>SUM((Table18[[#This Row],[Dimensi]]-MIN(Table18[Dimensi]))/(MAX(Table18[Dimensi])-MIN(Table18[Dimensi])))</f>
        <v>0.25</v>
      </c>
      <c r="D20" s="59">
        <f>SUM((Table18[[#This Row],[Berat]]-MIN(Table18[Berat]))/(MAX(Table18[Berat])-MIN(Table18[Berat])))</f>
        <v>0.25</v>
      </c>
      <c r="E20" s="59">
        <f>SUM((Table18[[#This Row],[Build]]-MIN(Table18[Build]))/(MAX(Table18[Build])-MIN(Table18[Build])))</f>
        <v>1</v>
      </c>
      <c r="F20" s="59">
        <f>SUM((Table18[[#This Row],[Tipe LCD]]-MIN(Table18[Tipe LCD]))/(MAX(Table18[Tipe LCD])-MIN(Table18[Tipe LCD])))</f>
        <v>1</v>
      </c>
      <c r="G20" s="59">
        <f>SUM((Table18[[#This Row],[Ukuran LCD]]-MIN(Table18[Ukuran LCD]))/(MAX(Table18[Ukuran LCD])-MIN(Table18[Ukuran LCD])))</f>
        <v>1</v>
      </c>
      <c r="H20" s="59">
        <f>SUM((Table18[[#This Row],[Resolusi]]-MIN(Table18[Resolusi]))/(MAX(Table18[Resolusi])-MIN(Table18[Resolusi])))</f>
        <v>0.5</v>
      </c>
      <c r="I20" s="59">
        <f>SUM((Table18[[#This Row],[Sistem Operasi]]-MIN(Table18[Sistem Operasi]))/(MAX(Table18[Sistem Operasi])-MIN(Table18[Sistem Operasi])))</f>
        <v>1</v>
      </c>
      <c r="J20" s="59">
        <f>SUM((Table18[[#This Row],[Chipset]]-MIN(Table18[Chipset]))/(MAX(Table18[Chipset])-MIN(Table18[Chipset])))</f>
        <v>0.63461538461538458</v>
      </c>
      <c r="K20" s="59">
        <f>SUM((Table18[[#This Row],[CPU]]-MIN(Table18[CPU]))/(MAX(Table18[CPU])-MIN(Table18[CPU])))</f>
        <v>0</v>
      </c>
      <c r="L20" s="59">
        <f>SUM((Table18[[#This Row],[RAM]]-MIN(Table18[RAM]))/(MAX(Table18[RAM])-MIN(Table18[RAM])))</f>
        <v>0.33333333333333331</v>
      </c>
      <c r="M20" s="59">
        <f>SUM((Table18[[#This Row],[ROM]]-MIN(Table18[ROM]))/(MAX(Table18[ROM])-MIN(Table18[ROM])))</f>
        <v>0.66666666666666663</v>
      </c>
      <c r="N20" s="59">
        <f>SUM((Table18[[#This Row],[Main Camera]]-MIN(Table18[Main Camera]))/(MAX(Table18[Main Camera])-MIN(Table18[Main Camera])))</f>
        <v>0.14285714285714285</v>
      </c>
      <c r="O20" s="59">
        <f>SUM((Table18[[#This Row],[Main Type]]-MIN(Table18[Main Type]))/(MAX(Table18[Main Type])-MIN(Table18[Main Type])))</f>
        <v>0.14285714285714285</v>
      </c>
      <c r="P20" s="59">
        <f>SUM((Table18[[#This Row],[Main VIdeo]]-MIN(Table18[Main VIdeo]))/(MAX(Table18[Main VIdeo])-MIN(Table18[Main VIdeo])))</f>
        <v>0.53333333333333333</v>
      </c>
      <c r="Q20" s="59">
        <f>SUM((Table18[[#This Row],[Front Camera]]-MIN(Table18[Front Camera]))/(MAX(Table18[Front Camera])-MIN(Table18[Front Camera])))</f>
        <v>0.44444444444444442</v>
      </c>
      <c r="R20" s="59">
        <f>SUM((Table18[[#This Row],[Front Video]]-MIN(Table18[Front Video]))/(MAX(Table18[Front Video])-MIN(Table18[Front Video])))</f>
        <v>1</v>
      </c>
      <c r="S20" s="59">
        <f>SUM((Table18[[#This Row],[USB]]-MIN(Table18[USB]))/(MAX(Table18[USB])-MIN(Table18[USB])))</f>
        <v>0.33333333333333331</v>
      </c>
      <c r="T20" s="59">
        <f>SUM((Table18[[#This Row],[Battery]]-MIN(Table18[Battery]))/(MAX(Table18[Battery])-MIN(Table18[Battery])))</f>
        <v>0.5</v>
      </c>
      <c r="U20" s="59">
        <f>SUM((MAX(Table18[Harga])-Table18[[#This Row],[Harga]])/(MAX(Table18[Harga])-MIN(Table18[Harga])))</f>
        <v>0.29292929292929293</v>
      </c>
    </row>
    <row r="21" spans="2:21" ht="15.75" x14ac:dyDescent="0.25">
      <c r="B21" s="59" t="str">
        <f>Table18[[#This Row],[Smartphone]]</f>
        <v>APPLE Iphone 15(8/128 gb)</v>
      </c>
      <c r="C21" s="59">
        <f>SUM((Table18[[#This Row],[Dimensi]]-MIN(Table18[Dimensi]))/(MAX(Table18[Dimensi])-MIN(Table18[Dimensi])))</f>
        <v>0</v>
      </c>
      <c r="D21" s="59">
        <f>SUM((Table18[[#This Row],[Berat]]-MIN(Table18[Berat]))/(MAX(Table18[Berat])-MIN(Table18[Berat])))</f>
        <v>0</v>
      </c>
      <c r="E21" s="59">
        <f>SUM((Table18[[#This Row],[Build]]-MIN(Table18[Build]))/(MAX(Table18[Build])-MIN(Table18[Build])))</f>
        <v>0.8666666666666667</v>
      </c>
      <c r="F21" s="59">
        <f>SUM((Table18[[#This Row],[Tipe LCD]]-MIN(Table18[Tipe LCD]))/(MAX(Table18[Tipe LCD])-MIN(Table18[Tipe LCD])))</f>
        <v>1</v>
      </c>
      <c r="G21" s="59">
        <f>SUM((Table18[[#This Row],[Ukuran LCD]]-MIN(Table18[Ukuran LCD]))/(MAX(Table18[Ukuran LCD])-MIN(Table18[Ukuran LCD])))</f>
        <v>0</v>
      </c>
      <c r="H21" s="59">
        <f>SUM((Table18[[#This Row],[Resolusi]]-MIN(Table18[Resolusi]))/(MAX(Table18[Resolusi])-MIN(Table18[Resolusi])))</f>
        <v>0.5</v>
      </c>
      <c r="I21" s="59">
        <f>SUM((Table18[[#This Row],[Sistem Operasi]]-MIN(Table18[Sistem Operasi]))/(MAX(Table18[Sistem Operasi])-MIN(Table18[Sistem Operasi])))</f>
        <v>1</v>
      </c>
      <c r="J21" s="59">
        <f>SUM((Table18[[#This Row],[Chipset]]-MIN(Table18[Chipset]))/(MAX(Table18[Chipset])-MIN(Table18[Chipset])))</f>
        <v>0.63461538461538458</v>
      </c>
      <c r="K21" s="59">
        <f>SUM((Table18[[#This Row],[CPU]]-MIN(Table18[CPU]))/(MAX(Table18[CPU])-MIN(Table18[CPU])))</f>
        <v>0</v>
      </c>
      <c r="L21" s="59">
        <f>SUM((Table18[[#This Row],[RAM]]-MIN(Table18[RAM]))/(MAX(Table18[RAM])-MIN(Table18[RAM])))</f>
        <v>0.33333333333333331</v>
      </c>
      <c r="M21" s="59">
        <f>SUM((Table18[[#This Row],[ROM]]-MIN(Table18[ROM]))/(MAX(Table18[ROM])-MIN(Table18[ROM])))</f>
        <v>0</v>
      </c>
      <c r="N21" s="59">
        <f>SUM((Table18[[#This Row],[Main Camera]]-MIN(Table18[Main Camera]))/(MAX(Table18[Main Camera])-MIN(Table18[Main Camera])))</f>
        <v>0.14285714285714285</v>
      </c>
      <c r="O21" s="59">
        <f>SUM((Table18[[#This Row],[Main Type]]-MIN(Table18[Main Type]))/(MAX(Table18[Main Type])-MIN(Table18[Main Type])))</f>
        <v>0.14285714285714285</v>
      </c>
      <c r="P21" s="59">
        <f>SUM((Table18[[#This Row],[Main VIdeo]]-MIN(Table18[Main VIdeo]))/(MAX(Table18[Main VIdeo])-MIN(Table18[Main VIdeo])))</f>
        <v>0.53333333333333333</v>
      </c>
      <c r="Q21" s="59">
        <f>SUM((Table18[[#This Row],[Front Camera]]-MIN(Table18[Front Camera]))/(MAX(Table18[Front Camera])-MIN(Table18[Front Camera])))</f>
        <v>0.44444444444444442</v>
      </c>
      <c r="R21" s="59">
        <f>SUM((Table18[[#This Row],[Front Video]]-MIN(Table18[Front Video]))/(MAX(Table18[Front Video])-MIN(Table18[Front Video])))</f>
        <v>1</v>
      </c>
      <c r="S21" s="59">
        <f>SUM((Table18[[#This Row],[USB]]-MIN(Table18[USB]))/(MAX(Table18[USB])-MIN(Table18[USB])))</f>
        <v>0.33333333333333331</v>
      </c>
      <c r="T21" s="59">
        <f>SUM((Table18[[#This Row],[Battery]]-MIN(Table18[Battery]))/(MAX(Table18[Battery])-MIN(Table18[Battery])))</f>
        <v>0</v>
      </c>
      <c r="U21" s="59">
        <f>SUM((MAX(Table18[Harga])-Table18[[#This Row],[Harga]])/(MAX(Table18[Harga])-MIN(Table18[Harga])))</f>
        <v>0.51515151515151514</v>
      </c>
    </row>
    <row r="22" spans="2:21" ht="15.75" x14ac:dyDescent="0.25">
      <c r="B22" s="59" t="str">
        <f>Table18[[#This Row],[Smartphone]]</f>
        <v>APPLE Iphone 15(8/256 gb)</v>
      </c>
      <c r="C22" s="59">
        <f>SUM((Table18[[#This Row],[Dimensi]]-MIN(Table18[Dimensi]))/(MAX(Table18[Dimensi])-MIN(Table18[Dimensi])))</f>
        <v>0</v>
      </c>
      <c r="D22" s="59">
        <f>SUM((Table18[[#This Row],[Berat]]-MIN(Table18[Berat]))/(MAX(Table18[Berat])-MIN(Table18[Berat])))</f>
        <v>0</v>
      </c>
      <c r="E22" s="59">
        <f>SUM((Table18[[#This Row],[Build]]-MIN(Table18[Build]))/(MAX(Table18[Build])-MIN(Table18[Build])))</f>
        <v>0.8666666666666667</v>
      </c>
      <c r="F22" s="59">
        <f>SUM((Table18[[#This Row],[Tipe LCD]]-MIN(Table18[Tipe LCD]))/(MAX(Table18[Tipe LCD])-MIN(Table18[Tipe LCD])))</f>
        <v>1</v>
      </c>
      <c r="G22" s="59">
        <f>SUM((Table18[[#This Row],[Ukuran LCD]]-MIN(Table18[Ukuran LCD]))/(MAX(Table18[Ukuran LCD])-MIN(Table18[Ukuran LCD])))</f>
        <v>0</v>
      </c>
      <c r="H22" s="59">
        <f>SUM((Table18[[#This Row],[Resolusi]]-MIN(Table18[Resolusi]))/(MAX(Table18[Resolusi])-MIN(Table18[Resolusi])))</f>
        <v>0.5</v>
      </c>
      <c r="I22" s="59">
        <f>SUM((Table18[[#This Row],[Sistem Operasi]]-MIN(Table18[Sistem Operasi]))/(MAX(Table18[Sistem Operasi])-MIN(Table18[Sistem Operasi])))</f>
        <v>1</v>
      </c>
      <c r="J22" s="59">
        <f>SUM((Table18[[#This Row],[Chipset]]-MIN(Table18[Chipset]))/(MAX(Table18[Chipset])-MIN(Table18[Chipset])))</f>
        <v>0.63461538461538458</v>
      </c>
      <c r="K22" s="59">
        <f>SUM((Table18[[#This Row],[CPU]]-MIN(Table18[CPU]))/(MAX(Table18[CPU])-MIN(Table18[CPU])))</f>
        <v>0</v>
      </c>
      <c r="L22" s="59">
        <f>SUM((Table18[[#This Row],[RAM]]-MIN(Table18[RAM]))/(MAX(Table18[RAM])-MIN(Table18[RAM])))</f>
        <v>0.33333333333333331</v>
      </c>
      <c r="M22" s="59">
        <f>SUM((Table18[[#This Row],[ROM]]-MIN(Table18[ROM]))/(MAX(Table18[ROM])-MIN(Table18[ROM])))</f>
        <v>0.33333333333333331</v>
      </c>
      <c r="N22" s="59">
        <f>SUM((Table18[[#This Row],[Main Camera]]-MIN(Table18[Main Camera]))/(MAX(Table18[Main Camera])-MIN(Table18[Main Camera])))</f>
        <v>0.14285714285714285</v>
      </c>
      <c r="O22" s="59">
        <f>SUM((Table18[[#This Row],[Main Type]]-MIN(Table18[Main Type]))/(MAX(Table18[Main Type])-MIN(Table18[Main Type])))</f>
        <v>0.14285714285714285</v>
      </c>
      <c r="P22" s="59">
        <f>SUM((Table18[[#This Row],[Main VIdeo]]-MIN(Table18[Main VIdeo]))/(MAX(Table18[Main VIdeo])-MIN(Table18[Main VIdeo])))</f>
        <v>0.53333333333333333</v>
      </c>
      <c r="Q22" s="59">
        <f>SUM((Table18[[#This Row],[Front Camera]]-MIN(Table18[Front Camera]))/(MAX(Table18[Front Camera])-MIN(Table18[Front Camera])))</f>
        <v>0.44444444444444442</v>
      </c>
      <c r="R22" s="59">
        <f>SUM((Table18[[#This Row],[Front Video]]-MIN(Table18[Front Video]))/(MAX(Table18[Front Video])-MIN(Table18[Front Video])))</f>
        <v>1</v>
      </c>
      <c r="S22" s="59">
        <f>SUM((Table18[[#This Row],[USB]]-MIN(Table18[USB]))/(MAX(Table18[USB])-MIN(Table18[USB])))</f>
        <v>0.33333333333333331</v>
      </c>
      <c r="T22" s="59">
        <f>SUM((Table18[[#This Row],[Battery]]-MIN(Table18[Battery]))/(MAX(Table18[Battery])-MIN(Table18[Battery])))</f>
        <v>0</v>
      </c>
      <c r="U22" s="59">
        <f>SUM((MAX(Table18[Harga])-Table18[[#This Row],[Harga]])/(MAX(Table18[Harga])-MIN(Table18[Harga])))</f>
        <v>0.42424242424242425</v>
      </c>
    </row>
    <row r="23" spans="2:21" ht="15.75" x14ac:dyDescent="0.25">
      <c r="B23" s="59" t="str">
        <f>Table18[[#This Row],[Smartphone]]</f>
        <v>APPLE Iphone 15(8/512 gb)</v>
      </c>
      <c r="C23" s="59">
        <f>SUM((Table18[[#This Row],[Dimensi]]-MIN(Table18[Dimensi]))/(MAX(Table18[Dimensi])-MIN(Table18[Dimensi])))</f>
        <v>0</v>
      </c>
      <c r="D23" s="59">
        <f>SUM((Table18[[#This Row],[Berat]]-MIN(Table18[Berat]))/(MAX(Table18[Berat])-MIN(Table18[Berat])))</f>
        <v>0</v>
      </c>
      <c r="E23" s="59">
        <f>SUM((Table18[[#This Row],[Build]]-MIN(Table18[Build]))/(MAX(Table18[Build])-MIN(Table18[Build])))</f>
        <v>0.8666666666666667</v>
      </c>
      <c r="F23" s="59">
        <f>SUM((Table18[[#This Row],[Tipe LCD]]-MIN(Table18[Tipe LCD]))/(MAX(Table18[Tipe LCD])-MIN(Table18[Tipe LCD])))</f>
        <v>1</v>
      </c>
      <c r="G23" s="59">
        <f>SUM((Table18[[#This Row],[Ukuran LCD]]-MIN(Table18[Ukuran LCD]))/(MAX(Table18[Ukuran LCD])-MIN(Table18[Ukuran LCD])))</f>
        <v>0</v>
      </c>
      <c r="H23" s="59">
        <f>SUM((Table18[[#This Row],[Resolusi]]-MIN(Table18[Resolusi]))/(MAX(Table18[Resolusi])-MIN(Table18[Resolusi])))</f>
        <v>0.5</v>
      </c>
      <c r="I23" s="59">
        <f>SUM((Table18[[#This Row],[Sistem Operasi]]-MIN(Table18[Sistem Operasi]))/(MAX(Table18[Sistem Operasi])-MIN(Table18[Sistem Operasi])))</f>
        <v>1</v>
      </c>
      <c r="J23" s="59">
        <f>SUM((Table18[[#This Row],[Chipset]]-MIN(Table18[Chipset]))/(MAX(Table18[Chipset])-MIN(Table18[Chipset])))</f>
        <v>0.63461538461538458</v>
      </c>
      <c r="K23" s="59">
        <f>SUM((Table18[[#This Row],[CPU]]-MIN(Table18[CPU]))/(MAX(Table18[CPU])-MIN(Table18[CPU])))</f>
        <v>0</v>
      </c>
      <c r="L23" s="59">
        <f>SUM((Table18[[#This Row],[RAM]]-MIN(Table18[RAM]))/(MAX(Table18[RAM])-MIN(Table18[RAM])))</f>
        <v>0.33333333333333331</v>
      </c>
      <c r="M23" s="59">
        <f>SUM((Table18[[#This Row],[ROM]]-MIN(Table18[ROM]))/(MAX(Table18[ROM])-MIN(Table18[ROM])))</f>
        <v>0.66666666666666663</v>
      </c>
      <c r="N23" s="59">
        <f>SUM((Table18[[#This Row],[Main Camera]]-MIN(Table18[Main Camera]))/(MAX(Table18[Main Camera])-MIN(Table18[Main Camera])))</f>
        <v>0.14285714285714285</v>
      </c>
      <c r="O23" s="59">
        <f>SUM((Table18[[#This Row],[Main Type]]-MIN(Table18[Main Type]))/(MAX(Table18[Main Type])-MIN(Table18[Main Type])))</f>
        <v>0.14285714285714285</v>
      </c>
      <c r="P23" s="59">
        <f>SUM((Table18[[#This Row],[Main VIdeo]]-MIN(Table18[Main VIdeo]))/(MAX(Table18[Main VIdeo])-MIN(Table18[Main VIdeo])))</f>
        <v>0.53333333333333333</v>
      </c>
      <c r="Q23" s="59">
        <f>SUM((Table18[[#This Row],[Front Camera]]-MIN(Table18[Front Camera]))/(MAX(Table18[Front Camera])-MIN(Table18[Front Camera])))</f>
        <v>0.44444444444444442</v>
      </c>
      <c r="R23" s="59">
        <f>SUM((Table18[[#This Row],[Front Video]]-MIN(Table18[Front Video]))/(MAX(Table18[Front Video])-MIN(Table18[Front Video])))</f>
        <v>1</v>
      </c>
      <c r="S23" s="59">
        <f>SUM((Table18[[#This Row],[USB]]-MIN(Table18[USB]))/(MAX(Table18[USB])-MIN(Table18[USB])))</f>
        <v>0.33333333333333331</v>
      </c>
      <c r="T23" s="59">
        <f>SUM((Table18[[#This Row],[Battery]]-MIN(Table18[Battery]))/(MAX(Table18[Battery])-MIN(Table18[Battery])))</f>
        <v>0</v>
      </c>
      <c r="U23" s="59">
        <f>SUM((MAX(Table18[Harga])-Table18[[#This Row],[Harga]])/(MAX(Table18[Harga])-MIN(Table18[Harga])))</f>
        <v>0.29292929292929293</v>
      </c>
    </row>
    <row r="24" spans="2:21" ht="15.75" x14ac:dyDescent="0.25">
      <c r="B24" s="59" t="str">
        <f>Table18[[#This Row],[Smartphone]]</f>
        <v>SAMSUNG Galaxy S24(8/512 gb)</v>
      </c>
      <c r="C24" s="59">
        <f>SUM((Table18[[#This Row],[Dimensi]]-MIN(Table18[Dimensi]))/(MAX(Table18[Dimensi])-MIN(Table18[Dimensi])))</f>
        <v>0</v>
      </c>
      <c r="D24" s="59">
        <f>SUM((Table18[[#This Row],[Berat]]-MIN(Table18[Berat]))/(MAX(Table18[Berat])-MIN(Table18[Berat])))</f>
        <v>0</v>
      </c>
      <c r="E24" s="59">
        <f>SUM((Table18[[#This Row],[Build]]-MIN(Table18[Build]))/(MAX(Table18[Build])-MIN(Table18[Build])))</f>
        <v>1</v>
      </c>
      <c r="F24" s="59">
        <f>SUM((Table18[[#This Row],[Tipe LCD]]-MIN(Table18[Tipe LCD]))/(MAX(Table18[Tipe LCD])-MIN(Table18[Tipe LCD])))</f>
        <v>0.7857142857142857</v>
      </c>
      <c r="G24" s="59">
        <f>SUM((Table18[[#This Row],[Ukuran LCD]]-MIN(Table18[Ukuran LCD]))/(MAX(Table18[Ukuran LCD])-MIN(Table18[Ukuran LCD])))</f>
        <v>0</v>
      </c>
      <c r="H24" s="59">
        <f>SUM((Table18[[#This Row],[Resolusi]]-MIN(Table18[Resolusi]))/(MAX(Table18[Resolusi])-MIN(Table18[Resolusi])))</f>
        <v>0.25</v>
      </c>
      <c r="I24" s="59">
        <f>SUM((Table18[[#This Row],[Sistem Operasi]]-MIN(Table18[Sistem Operasi]))/(MAX(Table18[Sistem Operasi])-MIN(Table18[Sistem Operasi])))</f>
        <v>0.83333333333333337</v>
      </c>
      <c r="J24" s="59">
        <f>SUM((Table18[[#This Row],[Chipset]]-MIN(Table18[Chipset]))/(MAX(Table18[Chipset])-MIN(Table18[Chipset])))</f>
        <v>0.82692307692307687</v>
      </c>
      <c r="K24" s="59">
        <f>SUM((Table18[[#This Row],[CPU]]-MIN(Table18[CPU]))/(MAX(Table18[CPU])-MIN(Table18[CPU])))</f>
        <v>0.5</v>
      </c>
      <c r="L24" s="59">
        <f>SUM((Table18[[#This Row],[RAM]]-MIN(Table18[RAM]))/(MAX(Table18[RAM])-MIN(Table18[RAM])))</f>
        <v>0.33333333333333331</v>
      </c>
      <c r="M24" s="59">
        <f>SUM((Table18[[#This Row],[ROM]]-MIN(Table18[ROM]))/(MAX(Table18[ROM])-MIN(Table18[ROM])))</f>
        <v>0.66666666666666663</v>
      </c>
      <c r="N24" s="59">
        <f>SUM((Table18[[#This Row],[Main Camera]]-MIN(Table18[Main Camera]))/(MAX(Table18[Main Camera])-MIN(Table18[Main Camera])))</f>
        <v>1</v>
      </c>
      <c r="O24" s="59">
        <f>SUM((Table18[[#This Row],[Main Type]]-MIN(Table18[Main Type]))/(MAX(Table18[Main Type])-MIN(Table18[Main Type])))</f>
        <v>0.42857142857142855</v>
      </c>
      <c r="P24" s="59">
        <f>SUM((Table18[[#This Row],[Main VIdeo]]-MIN(Table18[Main VIdeo]))/(MAX(Table18[Main VIdeo])-MIN(Table18[Main VIdeo])))</f>
        <v>0.9</v>
      </c>
      <c r="Q24" s="59">
        <f>SUM((Table18[[#This Row],[Front Camera]]-MIN(Table18[Front Camera]))/(MAX(Table18[Front Camera])-MIN(Table18[Front Camera])))</f>
        <v>0.44444444444444442</v>
      </c>
      <c r="R24" s="59">
        <f>SUM((Table18[[#This Row],[Front Video]]-MIN(Table18[Front Video]))/(MAX(Table18[Front Video])-MIN(Table18[Front Video])))</f>
        <v>0.88764044943820219</v>
      </c>
      <c r="S24" s="59">
        <f>SUM((Table18[[#This Row],[USB]]-MIN(Table18[USB]))/(MAX(Table18[USB])-MIN(Table18[USB])))</f>
        <v>1</v>
      </c>
      <c r="T24" s="59">
        <f>SUM((Table18[[#This Row],[Battery]]-MIN(Table18[Battery]))/(MAX(Table18[Battery])-MIN(Table18[Battery])))</f>
        <v>0.25</v>
      </c>
      <c r="U24" s="59">
        <f>SUM((MAX(Table18[Harga])-Table18[[#This Row],[Harga]])/(MAX(Table18[Harga])-MIN(Table18[Harga])))</f>
        <v>0.51515151515151514</v>
      </c>
    </row>
    <row r="25" spans="2:21" ht="15.75" x14ac:dyDescent="0.25">
      <c r="B25" s="59" t="str">
        <f>Table18[[#This Row],[Smartphone]]</f>
        <v>SAMSUNG Galaxy S24 Ultra(12/512 gb)</v>
      </c>
      <c r="C25" s="59">
        <f>SUM((Table18[[#This Row],[Dimensi]]-MIN(Table18[Dimensi]))/(MAX(Table18[Dimensi])-MIN(Table18[Dimensi])))</f>
        <v>0.5</v>
      </c>
      <c r="D25" s="59">
        <f>SUM((Table18[[#This Row],[Berat]]-MIN(Table18[Berat]))/(MAX(Table18[Berat])-MIN(Table18[Berat])))</f>
        <v>0.75</v>
      </c>
      <c r="E25" s="59">
        <f>SUM((Table18[[#This Row],[Build]]-MIN(Table18[Build]))/(MAX(Table18[Build])-MIN(Table18[Build])))</f>
        <v>1</v>
      </c>
      <c r="F25" s="59">
        <f>SUM((Table18[[#This Row],[Tipe LCD]]-MIN(Table18[Tipe LCD]))/(MAX(Table18[Tipe LCD])-MIN(Table18[Tipe LCD])))</f>
        <v>0.7857142857142857</v>
      </c>
      <c r="G25" s="59">
        <f>SUM((Table18[[#This Row],[Ukuran LCD]]-MIN(Table18[Ukuran LCD]))/(MAX(Table18[Ukuran LCD])-MIN(Table18[Ukuran LCD])))</f>
        <v>1</v>
      </c>
      <c r="H25" s="59">
        <f>SUM((Table18[[#This Row],[Resolusi]]-MIN(Table18[Resolusi]))/(MAX(Table18[Resolusi])-MIN(Table18[Resolusi])))</f>
        <v>0.75</v>
      </c>
      <c r="I25" s="59">
        <f>SUM((Table18[[#This Row],[Sistem Operasi]]-MIN(Table18[Sistem Operasi]))/(MAX(Table18[Sistem Operasi])-MIN(Table18[Sistem Operasi])))</f>
        <v>0.83333333333333337</v>
      </c>
      <c r="J25" s="59">
        <f>SUM((Table18[[#This Row],[Chipset]]-MIN(Table18[Chipset]))/(MAX(Table18[Chipset])-MIN(Table18[Chipset])))</f>
        <v>0.82692307692307687</v>
      </c>
      <c r="K25" s="59">
        <f>SUM((Table18[[#This Row],[CPU]]-MIN(Table18[CPU]))/(MAX(Table18[CPU])-MIN(Table18[CPU])))</f>
        <v>0.5</v>
      </c>
      <c r="L25" s="59">
        <f>SUM((Table18[[#This Row],[RAM]]-MIN(Table18[RAM]))/(MAX(Table18[RAM])-MIN(Table18[RAM])))</f>
        <v>0.66666666666666663</v>
      </c>
      <c r="M25" s="59">
        <f>SUM((Table18[[#This Row],[ROM]]-MIN(Table18[ROM]))/(MAX(Table18[ROM])-MIN(Table18[ROM])))</f>
        <v>0.66666666666666663</v>
      </c>
      <c r="N25" s="59">
        <f>SUM((Table18[[#This Row],[Main Camera]]-MIN(Table18[Main Camera]))/(MAX(Table18[Main Camera])-MIN(Table18[Main Camera])))</f>
        <v>1</v>
      </c>
      <c r="O25" s="59">
        <f>SUM((Table18[[#This Row],[Main Type]]-MIN(Table18[Main Type]))/(MAX(Table18[Main Type])-MIN(Table18[Main Type])))</f>
        <v>1</v>
      </c>
      <c r="P25" s="59">
        <f>SUM((Table18[[#This Row],[Main VIdeo]]-MIN(Table18[Main VIdeo]))/(MAX(Table18[Main VIdeo])-MIN(Table18[Main VIdeo])))</f>
        <v>0.53333333333333333</v>
      </c>
      <c r="Q25" s="59">
        <f>SUM((Table18[[#This Row],[Front Camera]]-MIN(Table18[Front Camera]))/(MAX(Table18[Front Camera])-MIN(Table18[Front Camera])))</f>
        <v>0.44444444444444442</v>
      </c>
      <c r="R25" s="59">
        <f>SUM((Table18[[#This Row],[Front Video]]-MIN(Table18[Front Video]))/(MAX(Table18[Front Video])-MIN(Table18[Front Video])))</f>
        <v>0.88764044943820219</v>
      </c>
      <c r="S25" s="59">
        <f>SUM((Table18[[#This Row],[USB]]-MIN(Table18[USB]))/(MAX(Table18[USB])-MIN(Table18[USB])))</f>
        <v>1</v>
      </c>
      <c r="T25" s="59">
        <f>SUM((Table18[[#This Row],[Battery]]-MIN(Table18[Battery]))/(MAX(Table18[Battery])-MIN(Table18[Battery])))</f>
        <v>0.75</v>
      </c>
      <c r="U25" s="59">
        <f>SUM((MAX(Table18[Harga])-Table18[[#This Row],[Harga]])/(MAX(Table18[Harga])-MIN(Table18[Harga])))</f>
        <v>0.25252525252525254</v>
      </c>
    </row>
    <row r="26" spans="2:21" ht="15.75" x14ac:dyDescent="0.25">
      <c r="B26" s="59" t="str">
        <f>Table18[[#This Row],[Smartphone]]</f>
        <v>SAMSUNG Galaxy S24 Ultra(12/1000 gb)</v>
      </c>
      <c r="C26" s="59">
        <f>SUM((Table18[[#This Row],[Dimensi]]-MIN(Table18[Dimensi]))/(MAX(Table18[Dimensi])-MIN(Table18[Dimensi])))</f>
        <v>0.5</v>
      </c>
      <c r="D26" s="59">
        <f>SUM((Table18[[#This Row],[Berat]]-MIN(Table18[Berat]))/(MAX(Table18[Berat])-MIN(Table18[Berat])))</f>
        <v>0.75</v>
      </c>
      <c r="E26" s="59">
        <f>SUM((Table18[[#This Row],[Build]]-MIN(Table18[Build]))/(MAX(Table18[Build])-MIN(Table18[Build])))</f>
        <v>1</v>
      </c>
      <c r="F26" s="59">
        <f>SUM((Table18[[#This Row],[Tipe LCD]]-MIN(Table18[Tipe LCD]))/(MAX(Table18[Tipe LCD])-MIN(Table18[Tipe LCD])))</f>
        <v>0.7857142857142857</v>
      </c>
      <c r="G26" s="59">
        <f>SUM((Table18[[#This Row],[Ukuran LCD]]-MIN(Table18[Ukuran LCD]))/(MAX(Table18[Ukuran LCD])-MIN(Table18[Ukuran LCD])))</f>
        <v>1</v>
      </c>
      <c r="H26" s="59">
        <f>SUM((Table18[[#This Row],[Resolusi]]-MIN(Table18[Resolusi]))/(MAX(Table18[Resolusi])-MIN(Table18[Resolusi])))</f>
        <v>0.75</v>
      </c>
      <c r="I26" s="59">
        <f>SUM((Table18[[#This Row],[Sistem Operasi]]-MIN(Table18[Sistem Operasi]))/(MAX(Table18[Sistem Operasi])-MIN(Table18[Sistem Operasi])))</f>
        <v>0.83333333333333337</v>
      </c>
      <c r="J26" s="59">
        <f>SUM((Table18[[#This Row],[Chipset]]-MIN(Table18[Chipset]))/(MAX(Table18[Chipset])-MIN(Table18[Chipset])))</f>
        <v>0.82692307692307687</v>
      </c>
      <c r="K26" s="59">
        <f>SUM((Table18[[#This Row],[CPU]]-MIN(Table18[CPU]))/(MAX(Table18[CPU])-MIN(Table18[CPU])))</f>
        <v>0.5</v>
      </c>
      <c r="L26" s="59">
        <f>SUM((Table18[[#This Row],[RAM]]-MIN(Table18[RAM]))/(MAX(Table18[RAM])-MIN(Table18[RAM])))</f>
        <v>0.66666666666666663</v>
      </c>
      <c r="M26" s="59">
        <f>SUM((Table18[[#This Row],[ROM]]-MIN(Table18[ROM]))/(MAX(Table18[ROM])-MIN(Table18[ROM])))</f>
        <v>1</v>
      </c>
      <c r="N26" s="59">
        <f>SUM((Table18[[#This Row],[Main Camera]]-MIN(Table18[Main Camera]))/(MAX(Table18[Main Camera])-MIN(Table18[Main Camera])))</f>
        <v>1</v>
      </c>
      <c r="O26" s="59">
        <f>SUM((Table18[[#This Row],[Main Type]]-MIN(Table18[Main Type]))/(MAX(Table18[Main Type])-MIN(Table18[Main Type])))</f>
        <v>1</v>
      </c>
      <c r="P26" s="59">
        <f>SUM((Table18[[#This Row],[Main VIdeo]]-MIN(Table18[Main VIdeo]))/(MAX(Table18[Main VIdeo])-MIN(Table18[Main VIdeo])))</f>
        <v>0.53333333333333333</v>
      </c>
      <c r="Q26" s="59">
        <f>SUM((Table18[[#This Row],[Front Camera]]-MIN(Table18[Front Camera]))/(MAX(Table18[Front Camera])-MIN(Table18[Front Camera])))</f>
        <v>0.44444444444444442</v>
      </c>
      <c r="R26" s="59">
        <f>SUM((Table18[[#This Row],[Front Video]]-MIN(Table18[Front Video]))/(MAX(Table18[Front Video])-MIN(Table18[Front Video])))</f>
        <v>0.88764044943820219</v>
      </c>
      <c r="S26" s="59">
        <f>SUM((Table18[[#This Row],[USB]]-MIN(Table18[USB]))/(MAX(Table18[USB])-MIN(Table18[USB])))</f>
        <v>1</v>
      </c>
      <c r="T26" s="59">
        <f>SUM((Table18[[#This Row],[Battery]]-MIN(Table18[Battery]))/(MAX(Table18[Battery])-MIN(Table18[Battery])))</f>
        <v>0.75</v>
      </c>
      <c r="U26" s="59">
        <f>SUM((MAX(Table18[Harga])-Table18[[#This Row],[Harga]])/(MAX(Table18[Harga])-MIN(Table18[Harga])))</f>
        <v>0.12121212121212122</v>
      </c>
    </row>
    <row r="27" spans="2:21" ht="15.75" x14ac:dyDescent="0.25">
      <c r="B27" s="59" t="str">
        <f>Table18[[#This Row],[Smartphone]]</f>
        <v>SAMSUNG Galaxy S24+(Online Exclusive)(12/512 gb)</v>
      </c>
      <c r="C27" s="59">
        <f>SUM((Table18[[#This Row],[Dimensi]]-MIN(Table18[Dimensi]))/(MAX(Table18[Dimensi])-MIN(Table18[Dimensi])))</f>
        <v>0.25</v>
      </c>
      <c r="D27" s="59">
        <f>SUM((Table18[[#This Row],[Berat]]-MIN(Table18[Berat]))/(MAX(Table18[Berat])-MIN(Table18[Berat])))</f>
        <v>0.25</v>
      </c>
      <c r="E27" s="59">
        <f>SUM((Table18[[#This Row],[Build]]-MIN(Table18[Build]))/(MAX(Table18[Build])-MIN(Table18[Build])))</f>
        <v>0.8666666666666667</v>
      </c>
      <c r="F27" s="59">
        <f>SUM((Table18[[#This Row],[Tipe LCD]]-MIN(Table18[Tipe LCD]))/(MAX(Table18[Tipe LCD])-MIN(Table18[Tipe LCD])))</f>
        <v>0.7857142857142857</v>
      </c>
      <c r="G27" s="59">
        <f>SUM((Table18[[#This Row],[Ukuran LCD]]-MIN(Table18[Ukuran LCD]))/(MAX(Table18[Ukuran LCD])-MIN(Table18[Ukuran LCD])))</f>
        <v>1</v>
      </c>
      <c r="H27" s="59">
        <f>SUM((Table18[[#This Row],[Resolusi]]-MIN(Table18[Resolusi]))/(MAX(Table18[Resolusi])-MIN(Table18[Resolusi])))</f>
        <v>0.75</v>
      </c>
      <c r="I27" s="59">
        <f>SUM((Table18[[#This Row],[Sistem Operasi]]-MIN(Table18[Sistem Operasi]))/(MAX(Table18[Sistem Operasi])-MIN(Table18[Sistem Operasi])))</f>
        <v>0.83333333333333337</v>
      </c>
      <c r="J27" s="59">
        <f>SUM((Table18[[#This Row],[Chipset]]-MIN(Table18[Chipset]))/(MAX(Table18[Chipset])-MIN(Table18[Chipset])))</f>
        <v>0.82692307692307687</v>
      </c>
      <c r="K27" s="59">
        <f>SUM((Table18[[#This Row],[CPU]]-MIN(Table18[CPU]))/(MAX(Table18[CPU])-MIN(Table18[CPU])))</f>
        <v>1</v>
      </c>
      <c r="L27" s="59">
        <f>SUM((Table18[[#This Row],[RAM]]-MIN(Table18[RAM]))/(MAX(Table18[RAM])-MIN(Table18[RAM])))</f>
        <v>0.66666666666666663</v>
      </c>
      <c r="M27" s="59">
        <f>SUM((Table18[[#This Row],[ROM]]-MIN(Table18[ROM]))/(MAX(Table18[ROM])-MIN(Table18[ROM])))</f>
        <v>0.66666666666666663</v>
      </c>
      <c r="N27" s="59">
        <f>SUM((Table18[[#This Row],[Main Camera]]-MIN(Table18[Main Camera]))/(MAX(Table18[Main Camera])-MIN(Table18[Main Camera])))</f>
        <v>1</v>
      </c>
      <c r="O27" s="59">
        <f>SUM((Table18[[#This Row],[Main Type]]-MIN(Table18[Main Type]))/(MAX(Table18[Main Type])-MIN(Table18[Main Type])))</f>
        <v>0.42857142857142855</v>
      </c>
      <c r="P27" s="59">
        <f>SUM((Table18[[#This Row],[Main VIdeo]]-MIN(Table18[Main VIdeo]))/(MAX(Table18[Main VIdeo])-MIN(Table18[Main VIdeo])))</f>
        <v>1</v>
      </c>
      <c r="Q27" s="59">
        <f>SUM((Table18[[#This Row],[Front Camera]]-MIN(Table18[Front Camera]))/(MAX(Table18[Front Camera])-MIN(Table18[Front Camera])))</f>
        <v>0.44444444444444442</v>
      </c>
      <c r="R27" s="59">
        <f>SUM((Table18[[#This Row],[Front Video]]-MIN(Table18[Front Video]))/(MAX(Table18[Front Video])-MIN(Table18[Front Video])))</f>
        <v>0.88764044943820219</v>
      </c>
      <c r="S27" s="59">
        <f>SUM((Table18[[#This Row],[USB]]-MIN(Table18[USB]))/(MAX(Table18[USB])-MIN(Table18[USB])))</f>
        <v>1</v>
      </c>
      <c r="T27" s="59">
        <f>SUM((Table18[[#This Row],[Battery]]-MIN(Table18[Battery]))/(MAX(Table18[Battery])-MIN(Table18[Battery])))</f>
        <v>0.5</v>
      </c>
      <c r="U27" s="59">
        <f>SUM((MAX(Table18[Harga])-Table18[[#This Row],[Harga]])/(MAX(Table18[Harga])-MIN(Table18[Harga])))</f>
        <v>0.42424242424242425</v>
      </c>
    </row>
    <row r="28" spans="2:21" ht="15.75" x14ac:dyDescent="0.25">
      <c r="B28" s="59" t="str">
        <f>Table18[[#This Row],[Smartphone]]</f>
        <v>SAMSUNG Galaxy S24 Ultra(12/256 gb)</v>
      </c>
      <c r="C28" s="59">
        <f>SUM((Table18[[#This Row],[Dimensi]]-MIN(Table18[Dimensi]))/(MAX(Table18[Dimensi])-MIN(Table18[Dimensi])))</f>
        <v>0.5</v>
      </c>
      <c r="D28" s="59">
        <f>SUM((Table18[[#This Row],[Berat]]-MIN(Table18[Berat]))/(MAX(Table18[Berat])-MIN(Table18[Berat])))</f>
        <v>0.75</v>
      </c>
      <c r="E28" s="59">
        <f>SUM((Table18[[#This Row],[Build]]-MIN(Table18[Build]))/(MAX(Table18[Build])-MIN(Table18[Build])))</f>
        <v>1</v>
      </c>
      <c r="F28" s="59">
        <f>SUM((Table18[[#This Row],[Tipe LCD]]-MIN(Table18[Tipe LCD]))/(MAX(Table18[Tipe LCD])-MIN(Table18[Tipe LCD])))</f>
        <v>0.7857142857142857</v>
      </c>
      <c r="G28" s="59">
        <f>SUM((Table18[[#This Row],[Ukuran LCD]]-MIN(Table18[Ukuran LCD]))/(MAX(Table18[Ukuran LCD])-MIN(Table18[Ukuran LCD])))</f>
        <v>1</v>
      </c>
      <c r="H28" s="59">
        <f>SUM((Table18[[#This Row],[Resolusi]]-MIN(Table18[Resolusi]))/(MAX(Table18[Resolusi])-MIN(Table18[Resolusi])))</f>
        <v>0.75</v>
      </c>
      <c r="I28" s="59">
        <f>SUM((Table18[[#This Row],[Sistem Operasi]]-MIN(Table18[Sistem Operasi]))/(MAX(Table18[Sistem Operasi])-MIN(Table18[Sistem Operasi])))</f>
        <v>0.83333333333333337</v>
      </c>
      <c r="J28" s="59">
        <f>SUM((Table18[[#This Row],[Chipset]]-MIN(Table18[Chipset]))/(MAX(Table18[Chipset])-MIN(Table18[Chipset])))</f>
        <v>0.82692307692307687</v>
      </c>
      <c r="K28" s="59">
        <f>SUM((Table18[[#This Row],[CPU]]-MIN(Table18[CPU]))/(MAX(Table18[CPU])-MIN(Table18[CPU])))</f>
        <v>0.5</v>
      </c>
      <c r="L28" s="59">
        <f>SUM((Table18[[#This Row],[RAM]]-MIN(Table18[RAM]))/(MAX(Table18[RAM])-MIN(Table18[RAM])))</f>
        <v>0.66666666666666663</v>
      </c>
      <c r="M28" s="59">
        <f>SUM((Table18[[#This Row],[ROM]]-MIN(Table18[ROM]))/(MAX(Table18[ROM])-MIN(Table18[ROM])))</f>
        <v>0.33333333333333331</v>
      </c>
      <c r="N28" s="59">
        <f>SUM((Table18[[#This Row],[Main Camera]]-MIN(Table18[Main Camera]))/(MAX(Table18[Main Camera])-MIN(Table18[Main Camera])))</f>
        <v>1</v>
      </c>
      <c r="O28" s="59">
        <f>SUM((Table18[[#This Row],[Main Type]]-MIN(Table18[Main Type]))/(MAX(Table18[Main Type])-MIN(Table18[Main Type])))</f>
        <v>1</v>
      </c>
      <c r="P28" s="59">
        <f>SUM((Table18[[#This Row],[Main VIdeo]]-MIN(Table18[Main VIdeo]))/(MAX(Table18[Main VIdeo])-MIN(Table18[Main VIdeo])))</f>
        <v>0.53333333333333333</v>
      </c>
      <c r="Q28" s="59">
        <f>SUM((Table18[[#This Row],[Front Camera]]-MIN(Table18[Front Camera]))/(MAX(Table18[Front Camera])-MIN(Table18[Front Camera])))</f>
        <v>0.44444444444444442</v>
      </c>
      <c r="R28" s="59">
        <f>SUM((Table18[[#This Row],[Front Video]]-MIN(Table18[Front Video]))/(MAX(Table18[Front Video])-MIN(Table18[Front Video])))</f>
        <v>0.88764044943820219</v>
      </c>
      <c r="S28" s="59">
        <f>SUM((Table18[[#This Row],[USB]]-MIN(Table18[USB]))/(MAX(Table18[USB])-MIN(Table18[USB])))</f>
        <v>1</v>
      </c>
      <c r="T28" s="59">
        <f>SUM((Table18[[#This Row],[Battery]]-MIN(Table18[Battery]))/(MAX(Table18[Battery])-MIN(Table18[Battery])))</f>
        <v>0.75</v>
      </c>
      <c r="U28" s="59">
        <f>SUM((MAX(Table18[Harga])-Table18[[#This Row],[Harga]])/(MAX(Table18[Harga])-MIN(Table18[Harga])))</f>
        <v>0.34343434343434343</v>
      </c>
    </row>
    <row r="29" spans="2:21" ht="15.75" x14ac:dyDescent="0.25">
      <c r="B29" s="59" t="str">
        <f>Table18[[#This Row],[Smartphone]]</f>
        <v>SAMSUNG Galaxy S23 FE(8/256 gb)</v>
      </c>
      <c r="C29" s="59">
        <f>SUM((Table18[[#This Row],[Dimensi]]-MIN(Table18[Dimensi]))/(MAX(Table18[Dimensi])-MIN(Table18[Dimensi])))</f>
        <v>0.25</v>
      </c>
      <c r="D29" s="59">
        <f>SUM((Table18[[#This Row],[Berat]]-MIN(Table18[Berat]))/(MAX(Table18[Berat])-MIN(Table18[Berat])))</f>
        <v>0.5</v>
      </c>
      <c r="E29" s="59">
        <f>SUM((Table18[[#This Row],[Build]]-MIN(Table18[Build]))/(MAX(Table18[Build])-MIN(Table18[Build])))</f>
        <v>0.8666666666666667</v>
      </c>
      <c r="F29" s="59">
        <f>SUM((Table18[[#This Row],[Tipe LCD]]-MIN(Table18[Tipe LCD]))/(MAX(Table18[Tipe LCD])-MIN(Table18[Tipe LCD])))</f>
        <v>0.7142857142857143</v>
      </c>
      <c r="G29" s="59">
        <f>SUM((Table18[[#This Row],[Ukuran LCD]]-MIN(Table18[Ukuran LCD]))/(MAX(Table18[Ukuran LCD])-MIN(Table18[Ukuran LCD])))</f>
        <v>1</v>
      </c>
      <c r="H29" s="59">
        <f>SUM((Table18[[#This Row],[Resolusi]]-MIN(Table18[Resolusi]))/(MAX(Table18[Resolusi])-MIN(Table18[Resolusi])))</f>
        <v>0.25</v>
      </c>
      <c r="I29" s="59">
        <f>SUM((Table18[[#This Row],[Sistem Operasi]]-MIN(Table18[Sistem Operasi]))/(MAX(Table18[Sistem Operasi])-MIN(Table18[Sistem Operasi])))</f>
        <v>0.33333333333333331</v>
      </c>
      <c r="J29" s="59">
        <f>SUM((Table18[[#This Row],[Chipset]]-MIN(Table18[Chipset]))/(MAX(Table18[Chipset])-MIN(Table18[Chipset])))</f>
        <v>0.86538461538461542</v>
      </c>
      <c r="K29" s="59">
        <f>SUM((Table18[[#This Row],[CPU]]-MIN(Table18[CPU]))/(MAX(Table18[CPU])-MIN(Table18[CPU])))</f>
        <v>0.5</v>
      </c>
      <c r="L29" s="59">
        <f>SUM((Table18[[#This Row],[RAM]]-MIN(Table18[RAM]))/(MAX(Table18[RAM])-MIN(Table18[RAM])))</f>
        <v>0.33333333333333331</v>
      </c>
      <c r="M29" s="59">
        <f>SUM((Table18[[#This Row],[ROM]]-MIN(Table18[ROM]))/(MAX(Table18[ROM])-MIN(Table18[ROM])))</f>
        <v>0.33333333333333331</v>
      </c>
      <c r="N29" s="59">
        <f>SUM((Table18[[#This Row],[Main Camera]]-MIN(Table18[Main Camera]))/(MAX(Table18[Main Camera])-MIN(Table18[Main Camera])))</f>
        <v>1</v>
      </c>
      <c r="O29" s="59">
        <f>SUM((Table18[[#This Row],[Main Type]]-MIN(Table18[Main Type]))/(MAX(Table18[Main Type])-MIN(Table18[Main Type])))</f>
        <v>0.42857142857142855</v>
      </c>
      <c r="P29" s="59">
        <f>SUM((Table18[[#This Row],[Main VIdeo]]-MIN(Table18[Main VIdeo]))/(MAX(Table18[Main VIdeo])-MIN(Table18[Main VIdeo])))</f>
        <v>0.9</v>
      </c>
      <c r="Q29" s="59">
        <f>SUM((Table18[[#This Row],[Front Camera]]-MIN(Table18[Front Camera]))/(MAX(Table18[Front Camera])-MIN(Table18[Front Camera])))</f>
        <v>0.33333333333333331</v>
      </c>
      <c r="R29" s="59">
        <f>SUM((Table18[[#This Row],[Front Video]]-MIN(Table18[Front Video]))/(MAX(Table18[Front Video])-MIN(Table18[Front Video])))</f>
        <v>1</v>
      </c>
      <c r="S29" s="59">
        <f>SUM((Table18[[#This Row],[USB]]-MIN(Table18[USB]))/(MAX(Table18[USB])-MIN(Table18[USB])))</f>
        <v>0.66666666666666663</v>
      </c>
      <c r="T29" s="59">
        <f>SUM((Table18[[#This Row],[Battery]]-MIN(Table18[Battery]))/(MAX(Table18[Battery])-MIN(Table18[Battery])))</f>
        <v>0.5</v>
      </c>
      <c r="U29" s="59">
        <f>SUM((MAX(Table18[Harga])-Table18[[#This Row],[Harga]])/(MAX(Table18[Harga])-MIN(Table18[Harga])))</f>
        <v>0.71717171717171713</v>
      </c>
    </row>
    <row r="30" spans="2:21" ht="15.75" x14ac:dyDescent="0.25">
      <c r="B30" s="59" t="str">
        <f>Table18[[#This Row],[Smartphone]]</f>
        <v>SAMSUNG Galaxy S23 FE(8/128 gb)</v>
      </c>
      <c r="C30" s="59">
        <f>SUM((Table18[[#This Row],[Dimensi]]-MIN(Table18[Dimensi]))/(MAX(Table18[Dimensi])-MIN(Table18[Dimensi])))</f>
        <v>0.25</v>
      </c>
      <c r="D30" s="59">
        <f>SUM((Table18[[#This Row],[Berat]]-MIN(Table18[Berat]))/(MAX(Table18[Berat])-MIN(Table18[Berat])))</f>
        <v>0.5</v>
      </c>
      <c r="E30" s="59">
        <f>SUM((Table18[[#This Row],[Build]]-MIN(Table18[Build]))/(MAX(Table18[Build])-MIN(Table18[Build])))</f>
        <v>0.8666666666666667</v>
      </c>
      <c r="F30" s="59">
        <f>SUM((Table18[[#This Row],[Tipe LCD]]-MIN(Table18[Tipe LCD]))/(MAX(Table18[Tipe LCD])-MIN(Table18[Tipe LCD])))</f>
        <v>0.7142857142857143</v>
      </c>
      <c r="G30" s="59">
        <f>SUM((Table18[[#This Row],[Ukuran LCD]]-MIN(Table18[Ukuran LCD]))/(MAX(Table18[Ukuran LCD])-MIN(Table18[Ukuran LCD])))</f>
        <v>1</v>
      </c>
      <c r="H30" s="59">
        <f>SUM((Table18[[#This Row],[Resolusi]]-MIN(Table18[Resolusi]))/(MAX(Table18[Resolusi])-MIN(Table18[Resolusi])))</f>
        <v>0.25</v>
      </c>
      <c r="I30" s="59">
        <f>SUM((Table18[[#This Row],[Sistem Operasi]]-MIN(Table18[Sistem Operasi]))/(MAX(Table18[Sistem Operasi])-MIN(Table18[Sistem Operasi])))</f>
        <v>0.33333333333333331</v>
      </c>
      <c r="J30" s="59">
        <f>SUM((Table18[[#This Row],[Chipset]]-MIN(Table18[Chipset]))/(MAX(Table18[Chipset])-MIN(Table18[Chipset])))</f>
        <v>0.86538461538461542</v>
      </c>
      <c r="K30" s="59">
        <f>SUM((Table18[[#This Row],[CPU]]-MIN(Table18[CPU]))/(MAX(Table18[CPU])-MIN(Table18[CPU])))</f>
        <v>0.5</v>
      </c>
      <c r="L30" s="59">
        <f>SUM((Table18[[#This Row],[RAM]]-MIN(Table18[RAM]))/(MAX(Table18[RAM])-MIN(Table18[RAM])))</f>
        <v>0.33333333333333331</v>
      </c>
      <c r="M30" s="59">
        <f>SUM((Table18[[#This Row],[ROM]]-MIN(Table18[ROM]))/(MAX(Table18[ROM])-MIN(Table18[ROM])))</f>
        <v>0</v>
      </c>
      <c r="N30" s="59">
        <f>SUM((Table18[[#This Row],[Main Camera]]-MIN(Table18[Main Camera]))/(MAX(Table18[Main Camera])-MIN(Table18[Main Camera])))</f>
        <v>1</v>
      </c>
      <c r="O30" s="59">
        <f>SUM((Table18[[#This Row],[Main Type]]-MIN(Table18[Main Type]))/(MAX(Table18[Main Type])-MIN(Table18[Main Type])))</f>
        <v>0.42857142857142855</v>
      </c>
      <c r="P30" s="59">
        <f>SUM((Table18[[#This Row],[Main VIdeo]]-MIN(Table18[Main VIdeo]))/(MAX(Table18[Main VIdeo])-MIN(Table18[Main VIdeo])))</f>
        <v>0.9</v>
      </c>
      <c r="Q30" s="59">
        <f>SUM((Table18[[#This Row],[Front Camera]]-MIN(Table18[Front Camera]))/(MAX(Table18[Front Camera])-MIN(Table18[Front Camera])))</f>
        <v>0.33333333333333331</v>
      </c>
      <c r="R30" s="59">
        <f>SUM((Table18[[#This Row],[Front Video]]-MIN(Table18[Front Video]))/(MAX(Table18[Front Video])-MIN(Table18[Front Video])))</f>
        <v>1</v>
      </c>
      <c r="S30" s="59">
        <f>SUM((Table18[[#This Row],[USB]]-MIN(Table18[USB]))/(MAX(Table18[USB])-MIN(Table18[USB])))</f>
        <v>0.66666666666666663</v>
      </c>
      <c r="T30" s="59">
        <f>SUM((Table18[[#This Row],[Battery]]-MIN(Table18[Battery]))/(MAX(Table18[Battery])-MIN(Table18[Battery])))</f>
        <v>0.5</v>
      </c>
      <c r="U30" s="59">
        <f>SUM((MAX(Table18[Harga])-Table18[[#This Row],[Harga]])/(MAX(Table18[Harga])-MIN(Table18[Harga])))</f>
        <v>0.74747474747474751</v>
      </c>
    </row>
    <row r="31" spans="2:21" ht="15.75" x14ac:dyDescent="0.25">
      <c r="B31" s="59" t="str">
        <f>Table18[[#This Row],[Smartphone]]</f>
        <v>SAMSUNG Galaxy S23 Ultra(12/512 gb)</v>
      </c>
      <c r="C31" s="59">
        <f>SUM((Table18[[#This Row],[Dimensi]]-MIN(Table18[Dimensi]))/(MAX(Table18[Dimensi])-MIN(Table18[Dimensi])))</f>
        <v>0.5</v>
      </c>
      <c r="D31" s="59">
        <f>SUM((Table18[[#This Row],[Berat]]-MIN(Table18[Berat]))/(MAX(Table18[Berat])-MIN(Table18[Berat])))</f>
        <v>0.75</v>
      </c>
      <c r="E31" s="59">
        <f>SUM((Table18[[#This Row],[Build]]-MIN(Table18[Build]))/(MAX(Table18[Build])-MIN(Table18[Build])))</f>
        <v>0.8666666666666667</v>
      </c>
      <c r="F31" s="59">
        <f>SUM((Table18[[#This Row],[Tipe LCD]]-MIN(Table18[Tipe LCD]))/(MAX(Table18[Tipe LCD])-MIN(Table18[Tipe LCD])))</f>
        <v>0.7142857142857143</v>
      </c>
      <c r="G31" s="59">
        <f>SUM((Table18[[#This Row],[Ukuran LCD]]-MIN(Table18[Ukuran LCD]))/(MAX(Table18[Ukuran LCD])-MIN(Table18[Ukuran LCD])))</f>
        <v>1</v>
      </c>
      <c r="H31" s="59">
        <f>SUM((Table18[[#This Row],[Resolusi]]-MIN(Table18[Resolusi]))/(MAX(Table18[Resolusi])-MIN(Table18[Resolusi])))</f>
        <v>0.75</v>
      </c>
      <c r="I31" s="59">
        <f>SUM((Table18[[#This Row],[Sistem Operasi]]-MIN(Table18[Sistem Operasi]))/(MAX(Table18[Sistem Operasi])-MIN(Table18[Sistem Operasi])))</f>
        <v>0.33333333333333331</v>
      </c>
      <c r="J31" s="59">
        <f>SUM((Table18[[#This Row],[Chipset]]-MIN(Table18[Chipset]))/(MAX(Table18[Chipset])-MIN(Table18[Chipset])))</f>
        <v>0.75</v>
      </c>
      <c r="K31" s="59">
        <f>SUM((Table18[[#This Row],[CPU]]-MIN(Table18[CPU]))/(MAX(Table18[CPU])-MIN(Table18[CPU])))</f>
        <v>0.5</v>
      </c>
      <c r="L31" s="59">
        <f>SUM((Table18[[#This Row],[RAM]]-MIN(Table18[RAM]))/(MAX(Table18[RAM])-MIN(Table18[RAM])))</f>
        <v>0.66666666666666663</v>
      </c>
      <c r="M31" s="59">
        <f>SUM((Table18[[#This Row],[ROM]]-MIN(Table18[ROM]))/(MAX(Table18[ROM])-MIN(Table18[ROM])))</f>
        <v>0.66666666666666663</v>
      </c>
      <c r="N31" s="59">
        <f>SUM((Table18[[#This Row],[Main Camera]]-MIN(Table18[Main Camera]))/(MAX(Table18[Main Camera])-MIN(Table18[Main Camera])))</f>
        <v>1</v>
      </c>
      <c r="O31" s="59">
        <f>SUM((Table18[[#This Row],[Main Type]]-MIN(Table18[Main Type]))/(MAX(Table18[Main Type])-MIN(Table18[Main Type])))</f>
        <v>1</v>
      </c>
      <c r="P31" s="59">
        <f>SUM((Table18[[#This Row],[Main VIdeo]]-MIN(Table18[Main VIdeo]))/(MAX(Table18[Main VIdeo])-MIN(Table18[Main VIdeo])))</f>
        <v>1</v>
      </c>
      <c r="Q31" s="59">
        <f>SUM((Table18[[#This Row],[Front Camera]]-MIN(Table18[Front Camera]))/(MAX(Table18[Front Camera])-MIN(Table18[Front Camera])))</f>
        <v>0.44444444444444442</v>
      </c>
      <c r="R31" s="59">
        <f>SUM((Table18[[#This Row],[Front Video]]-MIN(Table18[Front Video]))/(MAX(Table18[Front Video])-MIN(Table18[Front Video])))</f>
        <v>0.88764044943820219</v>
      </c>
      <c r="S31" s="59">
        <f>SUM((Table18[[#This Row],[USB]]-MIN(Table18[USB]))/(MAX(Table18[USB])-MIN(Table18[USB])))</f>
        <v>0.66666666666666663</v>
      </c>
      <c r="T31" s="59">
        <f>SUM((Table18[[#This Row],[Battery]]-MIN(Table18[Battery]))/(MAX(Table18[Battery])-MIN(Table18[Battery])))</f>
        <v>0.75</v>
      </c>
      <c r="U31" s="59">
        <f>SUM((MAX(Table18[Harga])-Table18[[#This Row],[Harga]])/(MAX(Table18[Harga])-MIN(Table18[Harga])))</f>
        <v>0.38383838383838381</v>
      </c>
    </row>
    <row r="32" spans="2:21" ht="15.75" x14ac:dyDescent="0.25">
      <c r="B32" s="59" t="str">
        <f>Table18[[#This Row],[Smartphone]]</f>
        <v>SAMSUNG Galaxy S23+(8/256 gb)</v>
      </c>
      <c r="C32" s="59">
        <f>SUM((Table18[[#This Row],[Dimensi]]-MIN(Table18[Dimensi]))/(MAX(Table18[Dimensi])-MIN(Table18[Dimensi])))</f>
        <v>0.25</v>
      </c>
      <c r="D32" s="59">
        <f>SUM((Table18[[#This Row],[Berat]]-MIN(Table18[Berat]))/(MAX(Table18[Berat])-MIN(Table18[Berat])))</f>
        <v>0.25</v>
      </c>
      <c r="E32" s="59">
        <f>SUM((Table18[[#This Row],[Build]]-MIN(Table18[Build]))/(MAX(Table18[Build])-MIN(Table18[Build])))</f>
        <v>0.8666666666666667</v>
      </c>
      <c r="F32" s="59">
        <f>SUM((Table18[[#This Row],[Tipe LCD]]-MIN(Table18[Tipe LCD]))/(MAX(Table18[Tipe LCD])-MIN(Table18[Tipe LCD])))</f>
        <v>0.7142857142857143</v>
      </c>
      <c r="G32" s="59">
        <f>SUM((Table18[[#This Row],[Ukuran LCD]]-MIN(Table18[Ukuran LCD]))/(MAX(Table18[Ukuran LCD])-MIN(Table18[Ukuran LCD])))</f>
        <v>1</v>
      </c>
      <c r="H32" s="59">
        <f>SUM((Table18[[#This Row],[Resolusi]]-MIN(Table18[Resolusi]))/(MAX(Table18[Resolusi])-MIN(Table18[Resolusi])))</f>
        <v>0.25</v>
      </c>
      <c r="I32" s="59">
        <f>SUM((Table18[[#This Row],[Sistem Operasi]]-MIN(Table18[Sistem Operasi]))/(MAX(Table18[Sistem Operasi])-MIN(Table18[Sistem Operasi])))</f>
        <v>0.33333333333333331</v>
      </c>
      <c r="J32" s="59">
        <f>SUM((Table18[[#This Row],[Chipset]]-MIN(Table18[Chipset]))/(MAX(Table18[Chipset])-MIN(Table18[Chipset])))</f>
        <v>0.75</v>
      </c>
      <c r="K32" s="59">
        <f>SUM((Table18[[#This Row],[CPU]]-MIN(Table18[CPU]))/(MAX(Table18[CPU])-MIN(Table18[CPU])))</f>
        <v>0.5</v>
      </c>
      <c r="L32" s="59">
        <f>SUM((Table18[[#This Row],[RAM]]-MIN(Table18[RAM]))/(MAX(Table18[RAM])-MIN(Table18[RAM])))</f>
        <v>0.33333333333333331</v>
      </c>
      <c r="M32" s="59">
        <f>SUM((Table18[[#This Row],[ROM]]-MIN(Table18[ROM]))/(MAX(Table18[ROM])-MIN(Table18[ROM])))</f>
        <v>0.33333333333333331</v>
      </c>
      <c r="N32" s="59">
        <f>SUM((Table18[[#This Row],[Main Camera]]-MIN(Table18[Main Camera]))/(MAX(Table18[Main Camera])-MIN(Table18[Main Camera])))</f>
        <v>1</v>
      </c>
      <c r="O32" s="59">
        <f>SUM((Table18[[#This Row],[Main Type]]-MIN(Table18[Main Type]))/(MAX(Table18[Main Type])-MIN(Table18[Main Type])))</f>
        <v>0.42857142857142855</v>
      </c>
      <c r="P32" s="59">
        <f>SUM((Table18[[#This Row],[Main VIdeo]]-MIN(Table18[Main VIdeo]))/(MAX(Table18[Main VIdeo])-MIN(Table18[Main VIdeo])))</f>
        <v>1</v>
      </c>
      <c r="Q32" s="59">
        <f>SUM((Table18[[#This Row],[Front Camera]]-MIN(Table18[Front Camera]))/(MAX(Table18[Front Camera])-MIN(Table18[Front Camera])))</f>
        <v>0.44444444444444442</v>
      </c>
      <c r="R32" s="59">
        <f>SUM((Table18[[#This Row],[Front Video]]-MIN(Table18[Front Video]))/(MAX(Table18[Front Video])-MIN(Table18[Front Video])))</f>
        <v>0.88764044943820219</v>
      </c>
      <c r="S32" s="59">
        <f>SUM((Table18[[#This Row],[USB]]-MIN(Table18[USB]))/(MAX(Table18[USB])-MIN(Table18[USB])))</f>
        <v>0.66666666666666663</v>
      </c>
      <c r="T32" s="59">
        <f>SUM((Table18[[#This Row],[Battery]]-MIN(Table18[Battery]))/(MAX(Table18[Battery])-MIN(Table18[Battery])))</f>
        <v>0.5</v>
      </c>
      <c r="U32" s="59">
        <f>SUM((MAX(Table18[Harga])-Table18[[#This Row],[Harga]])/(MAX(Table18[Harga])-MIN(Table18[Harga])))</f>
        <v>0.51515151515151514</v>
      </c>
    </row>
    <row r="33" spans="2:21" ht="15.75" x14ac:dyDescent="0.25">
      <c r="B33" s="59" t="str">
        <f>Table18[[#This Row],[Smartphone]]</f>
        <v>SAMSUNG Galaxy S23(8/256 gb)</v>
      </c>
      <c r="C33" s="59">
        <f>SUM((Table18[[#This Row],[Dimensi]]-MIN(Table18[Dimensi]))/(MAX(Table18[Dimensi])-MIN(Table18[Dimensi])))</f>
        <v>0</v>
      </c>
      <c r="D33" s="59">
        <f>SUM((Table18[[#This Row],[Berat]]-MIN(Table18[Berat]))/(MAX(Table18[Berat])-MIN(Table18[Berat])))</f>
        <v>0</v>
      </c>
      <c r="E33" s="59">
        <f>SUM((Table18[[#This Row],[Build]]-MIN(Table18[Build]))/(MAX(Table18[Build])-MIN(Table18[Build])))</f>
        <v>0.8666666666666667</v>
      </c>
      <c r="F33" s="59">
        <f>SUM((Table18[[#This Row],[Tipe LCD]]-MIN(Table18[Tipe LCD]))/(MAX(Table18[Tipe LCD])-MIN(Table18[Tipe LCD])))</f>
        <v>0.7142857142857143</v>
      </c>
      <c r="G33" s="59">
        <f>SUM((Table18[[#This Row],[Ukuran LCD]]-MIN(Table18[Ukuran LCD]))/(MAX(Table18[Ukuran LCD])-MIN(Table18[Ukuran LCD])))</f>
        <v>0</v>
      </c>
      <c r="H33" s="59">
        <f>SUM((Table18[[#This Row],[Resolusi]]-MIN(Table18[Resolusi]))/(MAX(Table18[Resolusi])-MIN(Table18[Resolusi])))</f>
        <v>0.25</v>
      </c>
      <c r="I33" s="59">
        <f>SUM((Table18[[#This Row],[Sistem Operasi]]-MIN(Table18[Sistem Operasi]))/(MAX(Table18[Sistem Operasi])-MIN(Table18[Sistem Operasi])))</f>
        <v>0.33333333333333331</v>
      </c>
      <c r="J33" s="59">
        <f>SUM((Table18[[#This Row],[Chipset]]-MIN(Table18[Chipset]))/(MAX(Table18[Chipset])-MIN(Table18[Chipset])))</f>
        <v>0.75</v>
      </c>
      <c r="K33" s="59">
        <f>SUM((Table18[[#This Row],[CPU]]-MIN(Table18[CPU]))/(MAX(Table18[CPU])-MIN(Table18[CPU])))</f>
        <v>0.5</v>
      </c>
      <c r="L33" s="59">
        <f>SUM((Table18[[#This Row],[RAM]]-MIN(Table18[RAM]))/(MAX(Table18[RAM])-MIN(Table18[RAM])))</f>
        <v>0.33333333333333331</v>
      </c>
      <c r="M33" s="59">
        <f>SUM((Table18[[#This Row],[ROM]]-MIN(Table18[ROM]))/(MAX(Table18[ROM])-MIN(Table18[ROM])))</f>
        <v>0.33333333333333331</v>
      </c>
      <c r="N33" s="59">
        <f>SUM((Table18[[#This Row],[Main Camera]]-MIN(Table18[Main Camera]))/(MAX(Table18[Main Camera])-MIN(Table18[Main Camera])))</f>
        <v>1</v>
      </c>
      <c r="O33" s="59">
        <f>SUM((Table18[[#This Row],[Main Type]]-MIN(Table18[Main Type]))/(MAX(Table18[Main Type])-MIN(Table18[Main Type])))</f>
        <v>0.42857142857142855</v>
      </c>
      <c r="P33" s="59">
        <f>SUM((Table18[[#This Row],[Main VIdeo]]-MIN(Table18[Main VIdeo]))/(MAX(Table18[Main VIdeo])-MIN(Table18[Main VIdeo])))</f>
        <v>1</v>
      </c>
      <c r="Q33" s="59">
        <f>SUM((Table18[[#This Row],[Front Camera]]-MIN(Table18[Front Camera]))/(MAX(Table18[Front Camera])-MIN(Table18[Front Camera])))</f>
        <v>0.44444444444444442</v>
      </c>
      <c r="R33" s="59">
        <f>SUM((Table18[[#This Row],[Front Video]]-MIN(Table18[Front Video]))/(MAX(Table18[Front Video])-MIN(Table18[Front Video])))</f>
        <v>0.88764044943820219</v>
      </c>
      <c r="S33" s="59">
        <f>SUM((Table18[[#This Row],[USB]]-MIN(Table18[USB]))/(MAX(Table18[USB])-MIN(Table18[USB])))</f>
        <v>0.66666666666666663</v>
      </c>
      <c r="T33" s="59">
        <f>SUM((Table18[[#This Row],[Battery]]-MIN(Table18[Battery]))/(MAX(Table18[Battery])-MIN(Table18[Battery])))</f>
        <v>0.25</v>
      </c>
      <c r="U33" s="59">
        <f>SUM((MAX(Table18[Harga])-Table18[[#This Row],[Harga]])/(MAX(Table18[Harga])-MIN(Table18[Harga])))</f>
        <v>0.58585858585858586</v>
      </c>
    </row>
    <row r="34" spans="2:21" ht="15.75" x14ac:dyDescent="0.25">
      <c r="B34" s="59" t="str">
        <f>Table18[[#This Row],[Smartphone]]</f>
        <v>SAMSUNG Galaxy Z Flip5(8/256 gb)</v>
      </c>
      <c r="C34" s="59">
        <f>SUM((Table18[[#This Row],[Dimensi]]-MIN(Table18[Dimensi]))/(MAX(Table18[Dimensi])-MIN(Table18[Dimensi])))</f>
        <v>0</v>
      </c>
      <c r="D34" s="59">
        <f>SUM((Table18[[#This Row],[Berat]]-MIN(Table18[Berat]))/(MAX(Table18[Berat])-MIN(Table18[Berat])))</f>
        <v>0.25</v>
      </c>
      <c r="E34" s="59">
        <f>SUM((Table18[[#This Row],[Build]]-MIN(Table18[Build]))/(MAX(Table18[Build])-MIN(Table18[Build])))</f>
        <v>0.8666666666666667</v>
      </c>
      <c r="F34" s="59">
        <f>SUM((Table18[[#This Row],[Tipe LCD]]-MIN(Table18[Tipe LCD]))/(MAX(Table18[Tipe LCD])-MIN(Table18[Tipe LCD])))</f>
        <v>0.7142857142857143</v>
      </c>
      <c r="G34" s="59">
        <f>SUM((Table18[[#This Row],[Ukuran LCD]]-MIN(Table18[Ukuran LCD]))/(MAX(Table18[Ukuran LCD])-MIN(Table18[Ukuran LCD])))</f>
        <v>1</v>
      </c>
      <c r="H34" s="59">
        <f>SUM((Table18[[#This Row],[Resolusi]]-MIN(Table18[Resolusi]))/(MAX(Table18[Resolusi])-MIN(Table18[Resolusi])))</f>
        <v>0.25</v>
      </c>
      <c r="I34" s="59">
        <f>SUM((Table18[[#This Row],[Sistem Operasi]]-MIN(Table18[Sistem Operasi]))/(MAX(Table18[Sistem Operasi])-MIN(Table18[Sistem Operasi])))</f>
        <v>0.33333333333333331</v>
      </c>
      <c r="J34" s="59">
        <f>SUM((Table18[[#This Row],[Chipset]]-MIN(Table18[Chipset]))/(MAX(Table18[Chipset])-MIN(Table18[Chipset])))</f>
        <v>0.75</v>
      </c>
      <c r="K34" s="59">
        <f>SUM((Table18[[#This Row],[CPU]]-MIN(Table18[CPU]))/(MAX(Table18[CPU])-MIN(Table18[CPU])))</f>
        <v>0.5</v>
      </c>
      <c r="L34" s="59">
        <f>SUM((Table18[[#This Row],[RAM]]-MIN(Table18[RAM]))/(MAX(Table18[RAM])-MIN(Table18[RAM])))</f>
        <v>0.33333333333333331</v>
      </c>
      <c r="M34" s="59">
        <f>SUM((Table18[[#This Row],[ROM]]-MIN(Table18[ROM]))/(MAX(Table18[ROM])-MIN(Table18[ROM])))</f>
        <v>0.33333333333333331</v>
      </c>
      <c r="N34" s="59">
        <f>SUM((Table18[[#This Row],[Main Camera]]-MIN(Table18[Main Camera]))/(MAX(Table18[Main Camera])-MIN(Table18[Main Camera])))</f>
        <v>0.2857142857142857</v>
      </c>
      <c r="O34" s="59">
        <f>SUM((Table18[[#This Row],[Main Type]]-MIN(Table18[Main Type]))/(MAX(Table18[Main Type])-MIN(Table18[Main Type])))</f>
        <v>0.14285714285714285</v>
      </c>
      <c r="P34" s="59">
        <f>SUM((Table18[[#This Row],[Main VIdeo]]-MIN(Table18[Main VIdeo]))/(MAX(Table18[Main VIdeo])-MIN(Table18[Main VIdeo])))</f>
        <v>0.4</v>
      </c>
      <c r="Q34" s="59">
        <f>SUM((Table18[[#This Row],[Front Camera]]-MIN(Table18[Front Camera]))/(MAX(Table18[Front Camera])-MIN(Table18[Front Camera])))</f>
        <v>0.33333333333333331</v>
      </c>
      <c r="R34" s="59">
        <f>SUM((Table18[[#This Row],[Front Video]]-MIN(Table18[Front Video]))/(MAX(Table18[Front Video])-MIN(Table18[Front Video])))</f>
        <v>0.550561797752809</v>
      </c>
      <c r="S34" s="59">
        <f>SUM((Table18[[#This Row],[USB]]-MIN(Table18[USB]))/(MAX(Table18[USB])-MIN(Table18[USB])))</f>
        <v>0.66666666666666663</v>
      </c>
      <c r="T34" s="59">
        <f>SUM((Table18[[#This Row],[Battery]]-MIN(Table18[Battery]))/(MAX(Table18[Battery])-MIN(Table18[Battery])))</f>
        <v>0</v>
      </c>
      <c r="U34" s="59">
        <f>SUM((MAX(Table18[Harga])-Table18[[#This Row],[Harga]])/(MAX(Table18[Harga])-MIN(Table18[Harga])))</f>
        <v>0.55555555555555558</v>
      </c>
    </row>
    <row r="35" spans="2:21" ht="15.75" x14ac:dyDescent="0.25">
      <c r="B35" s="59" t="str">
        <f>Table18[[#This Row],[Smartphone]]</f>
        <v>SAMSUNG Galaxy Z Flip5(8/512 gb)</v>
      </c>
      <c r="C35" s="59">
        <f>SUM((Table18[[#This Row],[Dimensi]]-MIN(Table18[Dimensi]))/(MAX(Table18[Dimensi])-MIN(Table18[Dimensi])))</f>
        <v>0</v>
      </c>
      <c r="D35" s="59">
        <f>SUM((Table18[[#This Row],[Berat]]-MIN(Table18[Berat]))/(MAX(Table18[Berat])-MIN(Table18[Berat])))</f>
        <v>0.25</v>
      </c>
      <c r="E35" s="59">
        <f>SUM((Table18[[#This Row],[Build]]-MIN(Table18[Build]))/(MAX(Table18[Build])-MIN(Table18[Build])))</f>
        <v>0.8666666666666667</v>
      </c>
      <c r="F35" s="59">
        <f>SUM((Table18[[#This Row],[Tipe LCD]]-MIN(Table18[Tipe LCD]))/(MAX(Table18[Tipe LCD])-MIN(Table18[Tipe LCD])))</f>
        <v>0.7142857142857143</v>
      </c>
      <c r="G35" s="59">
        <f>SUM((Table18[[#This Row],[Ukuran LCD]]-MIN(Table18[Ukuran LCD]))/(MAX(Table18[Ukuran LCD])-MIN(Table18[Ukuran LCD])))</f>
        <v>1</v>
      </c>
      <c r="H35" s="59">
        <f>SUM((Table18[[#This Row],[Resolusi]]-MIN(Table18[Resolusi]))/(MAX(Table18[Resolusi])-MIN(Table18[Resolusi])))</f>
        <v>0.25</v>
      </c>
      <c r="I35" s="59">
        <f>SUM((Table18[[#This Row],[Sistem Operasi]]-MIN(Table18[Sistem Operasi]))/(MAX(Table18[Sistem Operasi])-MIN(Table18[Sistem Operasi])))</f>
        <v>0.33333333333333331</v>
      </c>
      <c r="J35" s="59">
        <f>SUM((Table18[[#This Row],[Chipset]]-MIN(Table18[Chipset]))/(MAX(Table18[Chipset])-MIN(Table18[Chipset])))</f>
        <v>0.75</v>
      </c>
      <c r="K35" s="59">
        <f>SUM((Table18[[#This Row],[CPU]]-MIN(Table18[CPU]))/(MAX(Table18[CPU])-MIN(Table18[CPU])))</f>
        <v>0.5</v>
      </c>
      <c r="L35" s="59">
        <f>SUM((Table18[[#This Row],[RAM]]-MIN(Table18[RAM]))/(MAX(Table18[RAM])-MIN(Table18[RAM])))</f>
        <v>0.33333333333333331</v>
      </c>
      <c r="M35" s="59">
        <f>SUM((Table18[[#This Row],[ROM]]-MIN(Table18[ROM]))/(MAX(Table18[ROM])-MIN(Table18[ROM])))</f>
        <v>0.66666666666666663</v>
      </c>
      <c r="N35" s="59">
        <f>SUM((Table18[[#This Row],[Main Camera]]-MIN(Table18[Main Camera]))/(MAX(Table18[Main Camera])-MIN(Table18[Main Camera])))</f>
        <v>0.2857142857142857</v>
      </c>
      <c r="O35" s="59">
        <f>SUM((Table18[[#This Row],[Main Type]]-MIN(Table18[Main Type]))/(MAX(Table18[Main Type])-MIN(Table18[Main Type])))</f>
        <v>0.14285714285714285</v>
      </c>
      <c r="P35" s="59">
        <f>SUM((Table18[[#This Row],[Main VIdeo]]-MIN(Table18[Main VIdeo]))/(MAX(Table18[Main VIdeo])-MIN(Table18[Main VIdeo])))</f>
        <v>0.4</v>
      </c>
      <c r="Q35" s="59">
        <f>SUM((Table18[[#This Row],[Front Camera]]-MIN(Table18[Front Camera]))/(MAX(Table18[Front Camera])-MIN(Table18[Front Camera])))</f>
        <v>0.33333333333333331</v>
      </c>
      <c r="R35" s="59">
        <f>SUM((Table18[[#This Row],[Front Video]]-MIN(Table18[Front Video]))/(MAX(Table18[Front Video])-MIN(Table18[Front Video])))</f>
        <v>0.550561797752809</v>
      </c>
      <c r="S35" s="59">
        <f>SUM((Table18[[#This Row],[USB]]-MIN(Table18[USB]))/(MAX(Table18[USB])-MIN(Table18[USB])))</f>
        <v>0.66666666666666663</v>
      </c>
      <c r="T35" s="59">
        <f>SUM((Table18[[#This Row],[Battery]]-MIN(Table18[Battery]))/(MAX(Table18[Battery])-MIN(Table18[Battery])))</f>
        <v>0</v>
      </c>
      <c r="U35" s="59">
        <f>SUM((MAX(Table18[Harga])-Table18[[#This Row],[Harga]])/(MAX(Table18[Harga])-MIN(Table18[Harga])))</f>
        <v>0.50505050505050508</v>
      </c>
    </row>
    <row r="36" spans="2:21" ht="15.75" x14ac:dyDescent="0.25">
      <c r="B36" s="59" t="str">
        <f>Table18[[#This Row],[Smartphone]]</f>
        <v>SAMSUNG Galaxy Z Fold5(12/256 gb)</v>
      </c>
      <c r="C36" s="59">
        <f>SUM((Table18[[#This Row],[Dimensi]]-MIN(Table18[Dimensi]))/(MAX(Table18[Dimensi])-MIN(Table18[Dimensi])))</f>
        <v>0.75</v>
      </c>
      <c r="D36" s="59">
        <f>SUM((Table18[[#This Row],[Berat]]-MIN(Table18[Berat]))/(MAX(Table18[Berat])-MIN(Table18[Berat])))</f>
        <v>1</v>
      </c>
      <c r="E36" s="59">
        <f>SUM((Table18[[#This Row],[Build]]-MIN(Table18[Build]))/(MAX(Table18[Build])-MIN(Table18[Build])))</f>
        <v>0.8666666666666667</v>
      </c>
      <c r="F36" s="59">
        <f>SUM((Table18[[#This Row],[Tipe LCD]]-MIN(Table18[Tipe LCD]))/(MAX(Table18[Tipe LCD])-MIN(Table18[Tipe LCD])))</f>
        <v>0.7142857142857143</v>
      </c>
      <c r="G36" s="59">
        <f>SUM((Table18[[#This Row],[Ukuran LCD]]-MIN(Table18[Ukuran LCD]))/(MAX(Table18[Ukuran LCD])-MIN(Table18[Ukuran LCD])))</f>
        <v>1</v>
      </c>
      <c r="H36" s="59">
        <f>SUM((Table18[[#This Row],[Resolusi]]-MIN(Table18[Resolusi]))/(MAX(Table18[Resolusi])-MIN(Table18[Resolusi])))</f>
        <v>0.75</v>
      </c>
      <c r="I36" s="59">
        <f>SUM((Table18[[#This Row],[Sistem Operasi]]-MIN(Table18[Sistem Operasi]))/(MAX(Table18[Sistem Operasi])-MIN(Table18[Sistem Operasi])))</f>
        <v>0.33333333333333331</v>
      </c>
      <c r="J36" s="59">
        <f>SUM((Table18[[#This Row],[Chipset]]-MIN(Table18[Chipset]))/(MAX(Table18[Chipset])-MIN(Table18[Chipset])))</f>
        <v>0.75</v>
      </c>
      <c r="K36" s="59">
        <f>SUM((Table18[[#This Row],[CPU]]-MIN(Table18[CPU]))/(MAX(Table18[CPU])-MIN(Table18[CPU])))</f>
        <v>0.5</v>
      </c>
      <c r="L36" s="59">
        <f>SUM((Table18[[#This Row],[RAM]]-MIN(Table18[RAM]))/(MAX(Table18[RAM])-MIN(Table18[RAM])))</f>
        <v>0.66666666666666663</v>
      </c>
      <c r="M36" s="59">
        <f>SUM((Table18[[#This Row],[ROM]]-MIN(Table18[ROM]))/(MAX(Table18[ROM])-MIN(Table18[ROM])))</f>
        <v>0.33333333333333331</v>
      </c>
      <c r="N36" s="59">
        <f>SUM((Table18[[#This Row],[Main Camera]]-MIN(Table18[Main Camera]))/(MAX(Table18[Main Camera])-MIN(Table18[Main Camera])))</f>
        <v>1</v>
      </c>
      <c r="O36" s="59">
        <f>SUM((Table18[[#This Row],[Main Type]]-MIN(Table18[Main Type]))/(MAX(Table18[Main Type])-MIN(Table18[Main Type])))</f>
        <v>0.42857142857142855</v>
      </c>
      <c r="P36" s="59">
        <f>SUM((Table18[[#This Row],[Main VIdeo]]-MIN(Table18[Main VIdeo]))/(MAX(Table18[Main VIdeo])-MIN(Table18[Main VIdeo])))</f>
        <v>0.46666666666666667</v>
      </c>
      <c r="Q36" s="59">
        <f>SUM((Table18[[#This Row],[Front Camera]]-MIN(Table18[Front Camera]))/(MAX(Table18[Front Camera])-MIN(Table18[Front Camera])))</f>
        <v>0</v>
      </c>
      <c r="R36" s="59">
        <f>SUM((Table18[[#This Row],[Front Video]]-MIN(Table18[Front Video]))/(MAX(Table18[Front Video])-MIN(Table18[Front Video])))</f>
        <v>1</v>
      </c>
      <c r="S36" s="59">
        <f>SUM((Table18[[#This Row],[USB]]-MIN(Table18[USB]))/(MAX(Table18[USB])-MIN(Table18[USB])))</f>
        <v>0.66666666666666663</v>
      </c>
      <c r="T36" s="59">
        <f>SUM((Table18[[#This Row],[Battery]]-MIN(Table18[Battery]))/(MAX(Table18[Battery])-MIN(Table18[Battery])))</f>
        <v>0.5</v>
      </c>
      <c r="U36" s="59">
        <f>SUM((MAX(Table18[Harga])-Table18[[#This Row],[Harga]])/(MAX(Table18[Harga])-MIN(Table18[Harga])))</f>
        <v>0.27272727272727271</v>
      </c>
    </row>
    <row r="37" spans="2:21" ht="15.75" x14ac:dyDescent="0.25">
      <c r="B37" s="59" t="str">
        <f>Table18[[#This Row],[Smartphone]]</f>
        <v>SAMSUNG Galaxy Z Fold5(12/512 gb)</v>
      </c>
      <c r="C37" s="59">
        <f>SUM((Table18[[#This Row],[Dimensi]]-MIN(Table18[Dimensi]))/(MAX(Table18[Dimensi])-MIN(Table18[Dimensi])))</f>
        <v>0.75</v>
      </c>
      <c r="D37" s="59">
        <f>SUM((Table18[[#This Row],[Berat]]-MIN(Table18[Berat]))/(MAX(Table18[Berat])-MIN(Table18[Berat])))</f>
        <v>1</v>
      </c>
      <c r="E37" s="59">
        <f>SUM((Table18[[#This Row],[Build]]-MIN(Table18[Build]))/(MAX(Table18[Build])-MIN(Table18[Build])))</f>
        <v>0.8666666666666667</v>
      </c>
      <c r="F37" s="59">
        <f>SUM((Table18[[#This Row],[Tipe LCD]]-MIN(Table18[Tipe LCD]))/(MAX(Table18[Tipe LCD])-MIN(Table18[Tipe LCD])))</f>
        <v>0.7142857142857143</v>
      </c>
      <c r="G37" s="59">
        <f>SUM((Table18[[#This Row],[Ukuran LCD]]-MIN(Table18[Ukuran LCD]))/(MAX(Table18[Ukuran LCD])-MIN(Table18[Ukuran LCD])))</f>
        <v>1</v>
      </c>
      <c r="H37" s="59">
        <f>SUM((Table18[[#This Row],[Resolusi]]-MIN(Table18[Resolusi]))/(MAX(Table18[Resolusi])-MIN(Table18[Resolusi])))</f>
        <v>0.75</v>
      </c>
      <c r="I37" s="59">
        <f>SUM((Table18[[#This Row],[Sistem Operasi]]-MIN(Table18[Sistem Operasi]))/(MAX(Table18[Sistem Operasi])-MIN(Table18[Sistem Operasi])))</f>
        <v>0.33333333333333331</v>
      </c>
      <c r="J37" s="59">
        <f>SUM((Table18[[#This Row],[Chipset]]-MIN(Table18[Chipset]))/(MAX(Table18[Chipset])-MIN(Table18[Chipset])))</f>
        <v>0.75</v>
      </c>
      <c r="K37" s="59">
        <f>SUM((Table18[[#This Row],[CPU]]-MIN(Table18[CPU]))/(MAX(Table18[CPU])-MIN(Table18[CPU])))</f>
        <v>0.5</v>
      </c>
      <c r="L37" s="59">
        <f>SUM((Table18[[#This Row],[RAM]]-MIN(Table18[RAM]))/(MAX(Table18[RAM])-MIN(Table18[RAM])))</f>
        <v>0.66666666666666663</v>
      </c>
      <c r="M37" s="59">
        <f>SUM((Table18[[#This Row],[ROM]]-MIN(Table18[ROM]))/(MAX(Table18[ROM])-MIN(Table18[ROM])))</f>
        <v>0.66666666666666663</v>
      </c>
      <c r="N37" s="59">
        <f>SUM((Table18[[#This Row],[Main Camera]]-MIN(Table18[Main Camera]))/(MAX(Table18[Main Camera])-MIN(Table18[Main Camera])))</f>
        <v>1</v>
      </c>
      <c r="O37" s="59">
        <f>SUM((Table18[[#This Row],[Main Type]]-MIN(Table18[Main Type]))/(MAX(Table18[Main Type])-MIN(Table18[Main Type])))</f>
        <v>0.42857142857142855</v>
      </c>
      <c r="P37" s="59">
        <f>SUM((Table18[[#This Row],[Main VIdeo]]-MIN(Table18[Main VIdeo]))/(MAX(Table18[Main VIdeo])-MIN(Table18[Main VIdeo])))</f>
        <v>0.46666666666666667</v>
      </c>
      <c r="Q37" s="59">
        <f>SUM((Table18[[#This Row],[Front Camera]]-MIN(Table18[Front Camera]))/(MAX(Table18[Front Camera])-MIN(Table18[Front Camera])))</f>
        <v>0</v>
      </c>
      <c r="R37" s="59">
        <f>SUM((Table18[[#This Row],[Front Video]]-MIN(Table18[Front Video]))/(MAX(Table18[Front Video])-MIN(Table18[Front Video])))</f>
        <v>1</v>
      </c>
      <c r="S37" s="59">
        <f>SUM((Table18[[#This Row],[USB]]-MIN(Table18[USB]))/(MAX(Table18[USB])-MIN(Table18[USB])))</f>
        <v>0.66666666666666663</v>
      </c>
      <c r="T37" s="59">
        <f>SUM((Table18[[#This Row],[Battery]]-MIN(Table18[Battery]))/(MAX(Table18[Battery])-MIN(Table18[Battery])))</f>
        <v>0.5</v>
      </c>
      <c r="U37" s="59">
        <f>SUM((MAX(Table18[Harga])-Table18[[#This Row],[Harga]])/(MAX(Table18[Harga])-MIN(Table18[Harga])))</f>
        <v>0.22222222222222221</v>
      </c>
    </row>
    <row r="38" spans="2:21" ht="15.75" x14ac:dyDescent="0.25">
      <c r="B38" s="59" t="str">
        <f>Table18[[#This Row],[Smartphone]]</f>
        <v>SAMSUNG Galaxy A05S(6/128 gb)</v>
      </c>
      <c r="C38" s="59">
        <f>SUM((Table18[[#This Row],[Dimensi]]-MIN(Table18[Dimensi]))/(MAX(Table18[Dimensi])-MIN(Table18[Dimensi])))</f>
        <v>0.75</v>
      </c>
      <c r="D38" s="59">
        <f>SUM((Table18[[#This Row],[Berat]]-MIN(Table18[Berat]))/(MAX(Table18[Berat])-MIN(Table18[Berat])))</f>
        <v>0.25</v>
      </c>
      <c r="E38" s="59">
        <f>SUM((Table18[[#This Row],[Build]]-MIN(Table18[Build]))/(MAX(Table18[Build])-MIN(Table18[Build])))</f>
        <v>0</v>
      </c>
      <c r="F38" s="59">
        <f>SUM((Table18[[#This Row],[Tipe LCD]]-MIN(Table18[Tipe LCD]))/(MAX(Table18[Tipe LCD])-MIN(Table18[Tipe LCD])))</f>
        <v>0.14285714285714285</v>
      </c>
      <c r="G38" s="59">
        <f>SUM((Table18[[#This Row],[Ukuran LCD]]-MIN(Table18[Ukuran LCD]))/(MAX(Table18[Ukuran LCD])-MIN(Table18[Ukuran LCD])))</f>
        <v>1</v>
      </c>
      <c r="H38" s="59">
        <f>SUM((Table18[[#This Row],[Resolusi]]-MIN(Table18[Resolusi]))/(MAX(Table18[Resolusi])-MIN(Table18[Resolusi])))</f>
        <v>0.25</v>
      </c>
      <c r="I38" s="59">
        <f>SUM((Table18[[#This Row],[Sistem Operasi]]-MIN(Table18[Sistem Operasi]))/(MAX(Table18[Sistem Operasi])-MIN(Table18[Sistem Operasi])))</f>
        <v>0.33333333333333331</v>
      </c>
      <c r="J38" s="59">
        <f>SUM((Table18[[#This Row],[Chipset]]-MIN(Table18[Chipset]))/(MAX(Table18[Chipset])-MIN(Table18[Chipset])))</f>
        <v>0.23076923076923078</v>
      </c>
      <c r="K38" s="59">
        <f>SUM((Table18[[#This Row],[CPU]]-MIN(Table18[CPU]))/(MAX(Table18[CPU])-MIN(Table18[CPU])))</f>
        <v>0.5</v>
      </c>
      <c r="L38" s="59">
        <f>SUM((Table18[[#This Row],[RAM]]-MIN(Table18[RAM]))/(MAX(Table18[RAM])-MIN(Table18[RAM])))</f>
        <v>0.5</v>
      </c>
      <c r="M38" s="59">
        <f>SUM((Table18[[#This Row],[ROM]]-MIN(Table18[ROM]))/(MAX(Table18[ROM])-MIN(Table18[ROM])))</f>
        <v>0</v>
      </c>
      <c r="N38" s="59">
        <f>SUM((Table18[[#This Row],[Main Camera]]-MIN(Table18[Main Camera]))/(MAX(Table18[Main Camera])-MIN(Table18[Main Camera])))</f>
        <v>1</v>
      </c>
      <c r="O38" s="59">
        <f>SUM((Table18[[#This Row],[Main Type]]-MIN(Table18[Main Type]))/(MAX(Table18[Main Type])-MIN(Table18[Main Type])))</f>
        <v>0.42857142857142855</v>
      </c>
      <c r="P38" s="59">
        <f>SUM((Table18[[#This Row],[Main VIdeo]]-MIN(Table18[Main VIdeo]))/(MAX(Table18[Main VIdeo])-MIN(Table18[Main VIdeo])))</f>
        <v>6.6666666666666666E-2</v>
      </c>
      <c r="Q38" s="59">
        <f>SUM((Table18[[#This Row],[Front Camera]]-MIN(Table18[Front Camera]))/(MAX(Table18[Front Camera])-MIN(Table18[Front Camera])))</f>
        <v>0.55555555555555558</v>
      </c>
      <c r="R38" s="59">
        <f>SUM((Table18[[#This Row],[Front Video]]-MIN(Table18[Front Video]))/(MAX(Table18[Front Video])-MIN(Table18[Front Video])))</f>
        <v>0.10112359550561797</v>
      </c>
      <c r="S38" s="59">
        <f>SUM((Table18[[#This Row],[USB]]-MIN(Table18[USB]))/(MAX(Table18[USB])-MIN(Table18[USB])))</f>
        <v>0.33333333333333331</v>
      </c>
      <c r="T38" s="59">
        <f>SUM((Table18[[#This Row],[Battery]]-MIN(Table18[Battery]))/(MAX(Table18[Battery])-MIN(Table18[Battery])))</f>
        <v>0.75</v>
      </c>
      <c r="U38" s="59">
        <f>SUM((MAX(Table18[Harga])-Table18[[#This Row],[Harga]])/(MAX(Table18[Harga])-MIN(Table18[Harga])))</f>
        <v>0.96969696969696972</v>
      </c>
    </row>
    <row r="39" spans="2:21" ht="15.75" x14ac:dyDescent="0.25">
      <c r="B39" s="59" t="str">
        <f>Table18[[#This Row],[Smartphone]]</f>
        <v>SAMSUNG Galaxy A15 5G(8/256 gb)</v>
      </c>
      <c r="C39" s="59">
        <f>SUM((Table18[[#This Row],[Dimensi]]-MIN(Table18[Dimensi]))/(MAX(Table18[Dimensi])-MIN(Table18[Dimensi])))</f>
        <v>0.5</v>
      </c>
      <c r="D39" s="59">
        <f>SUM((Table18[[#This Row],[Berat]]-MIN(Table18[Berat]))/(MAX(Table18[Berat])-MIN(Table18[Berat])))</f>
        <v>0.25</v>
      </c>
      <c r="E39" s="59">
        <f>SUM((Table18[[#This Row],[Build]]-MIN(Table18[Build]))/(MAX(Table18[Build])-MIN(Table18[Build])))</f>
        <v>0</v>
      </c>
      <c r="F39" s="59">
        <f>SUM((Table18[[#This Row],[Tipe LCD]]-MIN(Table18[Tipe LCD]))/(MAX(Table18[Tipe LCD])-MIN(Table18[Tipe LCD])))</f>
        <v>0.5714285714285714</v>
      </c>
      <c r="G39" s="59">
        <f>SUM((Table18[[#This Row],[Ukuran LCD]]-MIN(Table18[Ukuran LCD]))/(MAX(Table18[Ukuran LCD])-MIN(Table18[Ukuran LCD])))</f>
        <v>1</v>
      </c>
      <c r="H39" s="59">
        <f>SUM((Table18[[#This Row],[Resolusi]]-MIN(Table18[Resolusi]))/(MAX(Table18[Resolusi])-MIN(Table18[Resolusi])))</f>
        <v>0.25</v>
      </c>
      <c r="I39" s="59">
        <f>SUM((Table18[[#This Row],[Sistem Operasi]]-MIN(Table18[Sistem Operasi]))/(MAX(Table18[Sistem Operasi])-MIN(Table18[Sistem Operasi])))</f>
        <v>0.83333333333333337</v>
      </c>
      <c r="J39" s="59">
        <f>SUM((Table18[[#This Row],[Chipset]]-MIN(Table18[Chipset]))/(MAX(Table18[Chipset])-MIN(Table18[Chipset])))</f>
        <v>0.38461538461538464</v>
      </c>
      <c r="K39" s="59">
        <f>SUM((Table18[[#This Row],[CPU]]-MIN(Table18[CPU]))/(MAX(Table18[CPU])-MIN(Table18[CPU])))</f>
        <v>0.5</v>
      </c>
      <c r="L39" s="59">
        <f>SUM((Table18[[#This Row],[RAM]]-MIN(Table18[RAM]))/(MAX(Table18[RAM])-MIN(Table18[RAM])))</f>
        <v>0.33333333333333331</v>
      </c>
      <c r="M39" s="59">
        <f>SUM((Table18[[#This Row],[ROM]]-MIN(Table18[ROM]))/(MAX(Table18[ROM])-MIN(Table18[ROM])))</f>
        <v>0.33333333333333331</v>
      </c>
      <c r="N39" s="59">
        <f>SUM((Table18[[#This Row],[Main Camera]]-MIN(Table18[Main Camera]))/(MAX(Table18[Main Camera])-MIN(Table18[Main Camera])))</f>
        <v>1</v>
      </c>
      <c r="O39" s="59">
        <f>SUM((Table18[[#This Row],[Main Type]]-MIN(Table18[Main Type]))/(MAX(Table18[Main Type])-MIN(Table18[Main Type])))</f>
        <v>0.42857142857142855</v>
      </c>
      <c r="P39" s="59">
        <f>SUM((Table18[[#This Row],[Main VIdeo]]-MIN(Table18[Main VIdeo]))/(MAX(Table18[Main VIdeo])-MIN(Table18[Main VIdeo])))</f>
        <v>0</v>
      </c>
      <c r="Q39" s="59">
        <f>SUM((Table18[[#This Row],[Front Camera]]-MIN(Table18[Front Camera]))/(MAX(Table18[Front Camera])-MIN(Table18[Front Camera])))</f>
        <v>0.55555555555555558</v>
      </c>
      <c r="R39" s="59">
        <f>SUM((Table18[[#This Row],[Front Video]]-MIN(Table18[Front Video]))/(MAX(Table18[Front Video])-MIN(Table18[Front Video])))</f>
        <v>0.10112359550561797</v>
      </c>
      <c r="S39" s="59">
        <f>SUM((Table18[[#This Row],[USB]]-MIN(Table18[USB]))/(MAX(Table18[USB])-MIN(Table18[USB])))</f>
        <v>0.33333333333333331</v>
      </c>
      <c r="T39" s="59">
        <f>SUM((Table18[[#This Row],[Battery]]-MIN(Table18[Battery]))/(MAX(Table18[Battery])-MIN(Table18[Battery])))</f>
        <v>0.75</v>
      </c>
      <c r="U39" s="59">
        <f>SUM((MAX(Table18[Harga])-Table18[[#This Row],[Harga]])/(MAX(Table18[Harga])-MIN(Table18[Harga])))</f>
        <v>0.92929292929292928</v>
      </c>
    </row>
    <row r="40" spans="2:21" ht="15.75" x14ac:dyDescent="0.25">
      <c r="B40" s="59" t="str">
        <f>Table18[[#This Row],[Smartphone]]</f>
        <v>SAMSUNG Galaxy A25 5G(8/128 gb)</v>
      </c>
      <c r="C40" s="59">
        <f>SUM((Table18[[#This Row],[Dimensi]]-MIN(Table18[Dimensi]))/(MAX(Table18[Dimensi])-MIN(Table18[Dimensi])))</f>
        <v>0.5</v>
      </c>
      <c r="D40" s="59">
        <f>SUM((Table18[[#This Row],[Berat]]-MIN(Table18[Berat]))/(MAX(Table18[Berat])-MIN(Table18[Berat])))</f>
        <v>0.25</v>
      </c>
      <c r="E40" s="59">
        <f>SUM((Table18[[#This Row],[Build]]-MIN(Table18[Build]))/(MAX(Table18[Build])-MIN(Table18[Build])))</f>
        <v>0</v>
      </c>
      <c r="F40" s="59">
        <f>SUM((Table18[[#This Row],[Tipe LCD]]-MIN(Table18[Tipe LCD]))/(MAX(Table18[Tipe LCD])-MIN(Table18[Tipe LCD])))</f>
        <v>0.5714285714285714</v>
      </c>
      <c r="G40" s="59">
        <f>SUM((Table18[[#This Row],[Ukuran LCD]]-MIN(Table18[Ukuran LCD]))/(MAX(Table18[Ukuran LCD])-MIN(Table18[Ukuran LCD])))</f>
        <v>1</v>
      </c>
      <c r="H40" s="59">
        <f>SUM((Table18[[#This Row],[Resolusi]]-MIN(Table18[Resolusi]))/(MAX(Table18[Resolusi])-MIN(Table18[Resolusi])))</f>
        <v>0.25</v>
      </c>
      <c r="I40" s="59">
        <f>SUM((Table18[[#This Row],[Sistem Operasi]]-MIN(Table18[Sistem Operasi]))/(MAX(Table18[Sistem Operasi])-MIN(Table18[Sistem Operasi])))</f>
        <v>0.83333333333333337</v>
      </c>
      <c r="J40" s="59">
        <f>SUM((Table18[[#This Row],[Chipset]]-MIN(Table18[Chipset]))/(MAX(Table18[Chipset])-MIN(Table18[Chipset])))</f>
        <v>0.36538461538461536</v>
      </c>
      <c r="K40" s="59">
        <f>SUM((Table18[[#This Row],[CPU]]-MIN(Table18[CPU]))/(MAX(Table18[CPU])-MIN(Table18[CPU])))</f>
        <v>0.5</v>
      </c>
      <c r="L40" s="59">
        <f>SUM((Table18[[#This Row],[RAM]]-MIN(Table18[RAM]))/(MAX(Table18[RAM])-MIN(Table18[RAM])))</f>
        <v>0.33333333333333331</v>
      </c>
      <c r="M40" s="59">
        <f>SUM((Table18[[#This Row],[ROM]]-MIN(Table18[ROM]))/(MAX(Table18[ROM])-MIN(Table18[ROM])))</f>
        <v>0</v>
      </c>
      <c r="N40" s="59">
        <f>SUM((Table18[[#This Row],[Main Camera]]-MIN(Table18[Main Camera]))/(MAX(Table18[Main Camera])-MIN(Table18[Main Camera])))</f>
        <v>1</v>
      </c>
      <c r="O40" s="59">
        <f>SUM((Table18[[#This Row],[Main Type]]-MIN(Table18[Main Type]))/(MAX(Table18[Main Type])-MIN(Table18[Main Type])))</f>
        <v>0.42857142857142855</v>
      </c>
      <c r="P40" s="59">
        <f>SUM((Table18[[#This Row],[Main VIdeo]]-MIN(Table18[Main VIdeo]))/(MAX(Table18[Main VIdeo])-MIN(Table18[Main VIdeo])))</f>
        <v>0.33333333333333331</v>
      </c>
      <c r="Q40" s="59">
        <f>SUM((Table18[[#This Row],[Front Camera]]-MIN(Table18[Front Camera]))/(MAX(Table18[Front Camera])-MIN(Table18[Front Camera])))</f>
        <v>0.55555555555555558</v>
      </c>
      <c r="R40" s="59">
        <f>SUM((Table18[[#This Row],[Front Video]]-MIN(Table18[Front Video]))/(MAX(Table18[Front Video])-MIN(Table18[Front Video])))</f>
        <v>0.10112359550561797</v>
      </c>
      <c r="S40" s="59">
        <f>SUM((Table18[[#This Row],[USB]]-MIN(Table18[USB]))/(MAX(Table18[USB])-MIN(Table18[USB])))</f>
        <v>0.33333333333333331</v>
      </c>
      <c r="T40" s="59">
        <f>SUM((Table18[[#This Row],[Battery]]-MIN(Table18[Battery]))/(MAX(Table18[Battery])-MIN(Table18[Battery])))</f>
        <v>0.75</v>
      </c>
      <c r="U40" s="59">
        <f>SUM((MAX(Table18[Harga])-Table18[[#This Row],[Harga]])/(MAX(Table18[Harga])-MIN(Table18[Harga])))</f>
        <v>0.90909090909090906</v>
      </c>
    </row>
    <row r="41" spans="2:21" ht="15.75" x14ac:dyDescent="0.25">
      <c r="B41" s="59" t="str">
        <f>Table18[[#This Row],[Smartphone]]</f>
        <v>SAMSUNG Galaxy A15(8/256 gb)</v>
      </c>
      <c r="C41" s="59">
        <f>SUM((Table18[[#This Row],[Dimensi]]-MIN(Table18[Dimensi]))/(MAX(Table18[Dimensi])-MIN(Table18[Dimensi])))</f>
        <v>0.5</v>
      </c>
      <c r="D41" s="59">
        <f>SUM((Table18[[#This Row],[Berat]]-MIN(Table18[Berat]))/(MAX(Table18[Berat])-MIN(Table18[Berat])))</f>
        <v>0.25</v>
      </c>
      <c r="E41" s="59">
        <f>SUM((Table18[[#This Row],[Build]]-MIN(Table18[Build]))/(MAX(Table18[Build])-MIN(Table18[Build])))</f>
        <v>0</v>
      </c>
      <c r="F41" s="59">
        <f>SUM((Table18[[#This Row],[Tipe LCD]]-MIN(Table18[Tipe LCD]))/(MAX(Table18[Tipe LCD])-MIN(Table18[Tipe LCD])))</f>
        <v>0.5714285714285714</v>
      </c>
      <c r="G41" s="59">
        <f>SUM((Table18[[#This Row],[Ukuran LCD]]-MIN(Table18[Ukuran LCD]))/(MAX(Table18[Ukuran LCD])-MIN(Table18[Ukuran LCD])))</f>
        <v>1</v>
      </c>
      <c r="H41" s="59">
        <f>SUM((Table18[[#This Row],[Resolusi]]-MIN(Table18[Resolusi]))/(MAX(Table18[Resolusi])-MIN(Table18[Resolusi])))</f>
        <v>0.25</v>
      </c>
      <c r="I41" s="59">
        <f>SUM((Table18[[#This Row],[Sistem Operasi]]-MIN(Table18[Sistem Operasi]))/(MAX(Table18[Sistem Operasi])-MIN(Table18[Sistem Operasi])))</f>
        <v>0.83333333333333337</v>
      </c>
      <c r="J41" s="59">
        <f>SUM((Table18[[#This Row],[Chipset]]-MIN(Table18[Chipset]))/(MAX(Table18[Chipset])-MIN(Table18[Chipset])))</f>
        <v>0.30769230769230771</v>
      </c>
      <c r="K41" s="59">
        <f>SUM((Table18[[#This Row],[CPU]]-MIN(Table18[CPU]))/(MAX(Table18[CPU])-MIN(Table18[CPU])))</f>
        <v>0.5</v>
      </c>
      <c r="L41" s="59">
        <f>SUM((Table18[[#This Row],[RAM]]-MIN(Table18[RAM]))/(MAX(Table18[RAM])-MIN(Table18[RAM])))</f>
        <v>0.33333333333333331</v>
      </c>
      <c r="M41" s="59">
        <f>SUM((Table18[[#This Row],[ROM]]-MIN(Table18[ROM]))/(MAX(Table18[ROM])-MIN(Table18[ROM])))</f>
        <v>0.33333333333333331</v>
      </c>
      <c r="N41" s="59">
        <f>SUM((Table18[[#This Row],[Main Camera]]-MIN(Table18[Main Camera]))/(MAX(Table18[Main Camera])-MIN(Table18[Main Camera])))</f>
        <v>1</v>
      </c>
      <c r="O41" s="59">
        <f>SUM((Table18[[#This Row],[Main Type]]-MIN(Table18[Main Type]))/(MAX(Table18[Main Type])-MIN(Table18[Main Type])))</f>
        <v>0.42857142857142855</v>
      </c>
      <c r="P41" s="59">
        <f>SUM((Table18[[#This Row],[Main VIdeo]]-MIN(Table18[Main VIdeo]))/(MAX(Table18[Main VIdeo])-MIN(Table18[Main VIdeo])))</f>
        <v>0</v>
      </c>
      <c r="Q41" s="59">
        <f>SUM((Table18[[#This Row],[Front Camera]]-MIN(Table18[Front Camera]))/(MAX(Table18[Front Camera])-MIN(Table18[Front Camera])))</f>
        <v>0.55555555555555558</v>
      </c>
      <c r="R41" s="59">
        <f>SUM((Table18[[#This Row],[Front Video]]-MIN(Table18[Front Video]))/(MAX(Table18[Front Video])-MIN(Table18[Front Video])))</f>
        <v>0.10112359550561797</v>
      </c>
      <c r="S41" s="59">
        <f>SUM((Table18[[#This Row],[USB]]-MIN(Table18[USB]))/(MAX(Table18[USB])-MIN(Table18[USB])))</f>
        <v>0.33333333333333331</v>
      </c>
      <c r="T41" s="59">
        <f>SUM((Table18[[#This Row],[Battery]]-MIN(Table18[Battery]))/(MAX(Table18[Battery])-MIN(Table18[Battery])))</f>
        <v>0.75</v>
      </c>
      <c r="U41" s="59">
        <f>SUM((MAX(Table18[Harga])-Table18[[#This Row],[Harga]])/(MAX(Table18[Harga])-MIN(Table18[Harga])))</f>
        <v>0.9494949494949495</v>
      </c>
    </row>
    <row r="42" spans="2:21" ht="15.75" x14ac:dyDescent="0.25">
      <c r="B42" s="59" t="str">
        <f>Table18[[#This Row],[Smartphone]]</f>
        <v>SAMSUNG Galaxy A05(4/128 gb)</v>
      </c>
      <c r="C42" s="59">
        <f>SUM((Table18[[#This Row],[Dimensi]]-MIN(Table18[Dimensi]))/(MAX(Table18[Dimensi])-MIN(Table18[Dimensi])))</f>
        <v>0.75</v>
      </c>
      <c r="D42" s="59">
        <f>SUM((Table18[[#This Row],[Berat]]-MIN(Table18[Berat]))/(MAX(Table18[Berat])-MIN(Table18[Berat])))</f>
        <v>0.25</v>
      </c>
      <c r="E42" s="59">
        <f>SUM((Table18[[#This Row],[Build]]-MIN(Table18[Build]))/(MAX(Table18[Build])-MIN(Table18[Build])))</f>
        <v>0</v>
      </c>
      <c r="F42" s="59">
        <f>SUM((Table18[[#This Row],[Tipe LCD]]-MIN(Table18[Tipe LCD]))/(MAX(Table18[Tipe LCD])-MIN(Table18[Tipe LCD])))</f>
        <v>0.14285714285714285</v>
      </c>
      <c r="G42" s="59">
        <f>SUM((Table18[[#This Row],[Ukuran LCD]]-MIN(Table18[Ukuran LCD]))/(MAX(Table18[Ukuran LCD])-MIN(Table18[Ukuran LCD])))</f>
        <v>1</v>
      </c>
      <c r="H42" s="59">
        <f>SUM((Table18[[#This Row],[Resolusi]]-MIN(Table18[Resolusi]))/(MAX(Table18[Resolusi])-MIN(Table18[Resolusi])))</f>
        <v>0</v>
      </c>
      <c r="I42" s="59">
        <f>SUM((Table18[[#This Row],[Sistem Operasi]]-MIN(Table18[Sistem Operasi]))/(MAX(Table18[Sistem Operasi])-MIN(Table18[Sistem Operasi])))</f>
        <v>0.33333333333333331</v>
      </c>
      <c r="J42" s="59">
        <f>SUM((Table18[[#This Row],[Chipset]]-MIN(Table18[Chipset]))/(MAX(Table18[Chipset])-MIN(Table18[Chipset])))</f>
        <v>0.25</v>
      </c>
      <c r="K42" s="59">
        <f>SUM((Table18[[#This Row],[CPU]]-MIN(Table18[CPU]))/(MAX(Table18[CPU])-MIN(Table18[CPU])))</f>
        <v>0.5</v>
      </c>
      <c r="L42" s="59">
        <f>SUM((Table18[[#This Row],[RAM]]-MIN(Table18[RAM]))/(MAX(Table18[RAM])-MIN(Table18[RAM])))</f>
        <v>0</v>
      </c>
      <c r="M42" s="59">
        <f>SUM((Table18[[#This Row],[ROM]]-MIN(Table18[ROM]))/(MAX(Table18[ROM])-MIN(Table18[ROM])))</f>
        <v>0</v>
      </c>
      <c r="N42" s="59">
        <f>SUM((Table18[[#This Row],[Main Camera]]-MIN(Table18[Main Camera]))/(MAX(Table18[Main Camera])-MIN(Table18[Main Camera])))</f>
        <v>1</v>
      </c>
      <c r="O42" s="59">
        <f>SUM((Table18[[#This Row],[Main Type]]-MIN(Table18[Main Type]))/(MAX(Table18[Main Type])-MIN(Table18[Main Type])))</f>
        <v>0.14285714285714285</v>
      </c>
      <c r="P42" s="59">
        <f>SUM((Table18[[#This Row],[Main VIdeo]]-MIN(Table18[Main VIdeo]))/(MAX(Table18[Main VIdeo])-MIN(Table18[Main VIdeo])))</f>
        <v>6.6666666666666666E-2</v>
      </c>
      <c r="Q42" s="59">
        <f>SUM((Table18[[#This Row],[Front Camera]]-MIN(Table18[Front Camera]))/(MAX(Table18[Front Camera])-MIN(Table18[Front Camera])))</f>
        <v>0.22222222222222221</v>
      </c>
      <c r="R42" s="59">
        <f>SUM((Table18[[#This Row],[Front Video]]-MIN(Table18[Front Video]))/(MAX(Table18[Front Video])-MIN(Table18[Front Video])))</f>
        <v>0</v>
      </c>
      <c r="S42" s="59">
        <f>SUM((Table18[[#This Row],[USB]]-MIN(Table18[USB]))/(MAX(Table18[USB])-MIN(Table18[USB])))</f>
        <v>0.33333333333333331</v>
      </c>
      <c r="T42" s="59">
        <f>SUM((Table18[[#This Row],[Battery]]-MIN(Table18[Battery]))/(MAX(Table18[Battery])-MIN(Table18[Battery])))</f>
        <v>0.75</v>
      </c>
      <c r="U42" s="59">
        <f>SUM((MAX(Table18[Harga])-Table18[[#This Row],[Harga]])/(MAX(Table18[Harga])-MIN(Table18[Harga])))</f>
        <v>0.98989898989898994</v>
      </c>
    </row>
    <row r="43" spans="2:21" ht="15.75" x14ac:dyDescent="0.25">
      <c r="B43" s="59" t="str">
        <f>Table18[[#This Row],[Smartphone]]</f>
        <v>SAMSUNG Galaxy A05(6/128 gb)</v>
      </c>
      <c r="C43" s="59">
        <f>SUM((Table18[[#This Row],[Dimensi]]-MIN(Table18[Dimensi]))/(MAX(Table18[Dimensi])-MIN(Table18[Dimensi])))</f>
        <v>0.75</v>
      </c>
      <c r="D43" s="59">
        <f>SUM((Table18[[#This Row],[Berat]]-MIN(Table18[Berat]))/(MAX(Table18[Berat])-MIN(Table18[Berat])))</f>
        <v>0.25</v>
      </c>
      <c r="E43" s="59">
        <f>SUM((Table18[[#This Row],[Build]]-MIN(Table18[Build]))/(MAX(Table18[Build])-MIN(Table18[Build])))</f>
        <v>0</v>
      </c>
      <c r="F43" s="59">
        <f>SUM((Table18[[#This Row],[Tipe LCD]]-MIN(Table18[Tipe LCD]))/(MAX(Table18[Tipe LCD])-MIN(Table18[Tipe LCD])))</f>
        <v>0.14285714285714285</v>
      </c>
      <c r="G43" s="59">
        <f>SUM((Table18[[#This Row],[Ukuran LCD]]-MIN(Table18[Ukuran LCD]))/(MAX(Table18[Ukuran LCD])-MIN(Table18[Ukuran LCD])))</f>
        <v>1</v>
      </c>
      <c r="H43" s="59">
        <f>SUM((Table18[[#This Row],[Resolusi]]-MIN(Table18[Resolusi]))/(MAX(Table18[Resolusi])-MIN(Table18[Resolusi])))</f>
        <v>0</v>
      </c>
      <c r="I43" s="59">
        <f>SUM((Table18[[#This Row],[Sistem Operasi]]-MIN(Table18[Sistem Operasi]))/(MAX(Table18[Sistem Operasi])-MIN(Table18[Sistem Operasi])))</f>
        <v>0.33333333333333331</v>
      </c>
      <c r="J43" s="59">
        <f>SUM((Table18[[#This Row],[Chipset]]-MIN(Table18[Chipset]))/(MAX(Table18[Chipset])-MIN(Table18[Chipset])))</f>
        <v>0.25</v>
      </c>
      <c r="K43" s="59">
        <f>SUM((Table18[[#This Row],[CPU]]-MIN(Table18[CPU]))/(MAX(Table18[CPU])-MIN(Table18[CPU])))</f>
        <v>0.5</v>
      </c>
      <c r="L43" s="59">
        <f>SUM((Table18[[#This Row],[RAM]]-MIN(Table18[RAM]))/(MAX(Table18[RAM])-MIN(Table18[RAM])))</f>
        <v>0.5</v>
      </c>
      <c r="M43" s="59">
        <f>SUM((Table18[[#This Row],[ROM]]-MIN(Table18[ROM]))/(MAX(Table18[ROM])-MIN(Table18[ROM])))</f>
        <v>0</v>
      </c>
      <c r="N43" s="59">
        <f>SUM((Table18[[#This Row],[Main Camera]]-MIN(Table18[Main Camera]))/(MAX(Table18[Main Camera])-MIN(Table18[Main Camera])))</f>
        <v>1</v>
      </c>
      <c r="O43" s="59">
        <f>SUM((Table18[[#This Row],[Main Type]]-MIN(Table18[Main Type]))/(MAX(Table18[Main Type])-MIN(Table18[Main Type])))</f>
        <v>0.14285714285714285</v>
      </c>
      <c r="P43" s="59">
        <f>SUM((Table18[[#This Row],[Main VIdeo]]-MIN(Table18[Main VIdeo]))/(MAX(Table18[Main VIdeo])-MIN(Table18[Main VIdeo])))</f>
        <v>6.6666666666666666E-2</v>
      </c>
      <c r="Q43" s="59">
        <f>SUM((Table18[[#This Row],[Front Camera]]-MIN(Table18[Front Camera]))/(MAX(Table18[Front Camera])-MIN(Table18[Front Camera])))</f>
        <v>0.22222222222222221</v>
      </c>
      <c r="R43" s="59">
        <f>SUM((Table18[[#This Row],[Front Video]]-MIN(Table18[Front Video]))/(MAX(Table18[Front Video])-MIN(Table18[Front Video])))</f>
        <v>0</v>
      </c>
      <c r="S43" s="59">
        <f>SUM((Table18[[#This Row],[USB]]-MIN(Table18[USB]))/(MAX(Table18[USB])-MIN(Table18[USB])))</f>
        <v>0.33333333333333331</v>
      </c>
      <c r="T43" s="59">
        <f>SUM((Table18[[#This Row],[Battery]]-MIN(Table18[Battery]))/(MAX(Table18[Battery])-MIN(Table18[Battery])))</f>
        <v>0.75</v>
      </c>
      <c r="U43" s="59">
        <f>SUM((MAX(Table18[Harga])-Table18[[#This Row],[Harga]])/(MAX(Table18[Harga])-MIN(Table18[Harga])))</f>
        <v>0.97979797979797978</v>
      </c>
    </row>
    <row r="44" spans="2:21" ht="15.75" x14ac:dyDescent="0.25">
      <c r="B44" s="59" t="str">
        <f>Table18[[#This Row],[Smartphone]]</f>
        <v>SAMSUNG Galaxy M54 5G(8/256 gb)</v>
      </c>
      <c r="C44" s="59">
        <f>SUM((Table18[[#This Row],[Dimensi]]-MIN(Table18[Dimensi]))/(MAX(Table18[Dimensi])-MIN(Table18[Dimensi])))</f>
        <v>0.5</v>
      </c>
      <c r="D44" s="59">
        <f>SUM((Table18[[#This Row],[Berat]]-MIN(Table18[Berat]))/(MAX(Table18[Berat])-MIN(Table18[Berat])))</f>
        <v>0.25</v>
      </c>
      <c r="E44" s="59">
        <f>SUM((Table18[[#This Row],[Build]]-MIN(Table18[Build]))/(MAX(Table18[Build])-MIN(Table18[Build])))</f>
        <v>0</v>
      </c>
      <c r="F44" s="59">
        <f>SUM((Table18[[#This Row],[Tipe LCD]]-MIN(Table18[Tipe LCD]))/(MAX(Table18[Tipe LCD])-MIN(Table18[Tipe LCD])))</f>
        <v>0.5714285714285714</v>
      </c>
      <c r="G44" s="59">
        <f>SUM((Table18[[#This Row],[Ukuran LCD]]-MIN(Table18[Ukuran LCD]))/(MAX(Table18[Ukuran LCD])-MIN(Table18[Ukuran LCD])))</f>
        <v>1</v>
      </c>
      <c r="H44" s="59">
        <f>SUM((Table18[[#This Row],[Resolusi]]-MIN(Table18[Resolusi]))/(MAX(Table18[Resolusi])-MIN(Table18[Resolusi])))</f>
        <v>0.25</v>
      </c>
      <c r="I44" s="59">
        <f>SUM((Table18[[#This Row],[Sistem Operasi]]-MIN(Table18[Sistem Operasi]))/(MAX(Table18[Sistem Operasi])-MIN(Table18[Sistem Operasi])))</f>
        <v>0.33333333333333331</v>
      </c>
      <c r="J44" s="59">
        <f>SUM((Table18[[#This Row],[Chipset]]-MIN(Table18[Chipset]))/(MAX(Table18[Chipset])-MIN(Table18[Chipset])))</f>
        <v>0.36538461538461536</v>
      </c>
      <c r="K44" s="59">
        <f>SUM((Table18[[#This Row],[CPU]]-MIN(Table18[CPU]))/(MAX(Table18[CPU])-MIN(Table18[CPU])))</f>
        <v>0.5</v>
      </c>
      <c r="L44" s="59">
        <f>SUM((Table18[[#This Row],[RAM]]-MIN(Table18[RAM]))/(MAX(Table18[RAM])-MIN(Table18[RAM])))</f>
        <v>0.33333333333333331</v>
      </c>
      <c r="M44" s="59">
        <f>SUM((Table18[[#This Row],[ROM]]-MIN(Table18[ROM]))/(MAX(Table18[ROM])-MIN(Table18[ROM])))</f>
        <v>0.33333333333333331</v>
      </c>
      <c r="N44" s="59">
        <f>SUM((Table18[[#This Row],[Main Camera]]-MIN(Table18[Main Camera]))/(MAX(Table18[Main Camera])-MIN(Table18[Main Camera])))</f>
        <v>0.8571428571428571</v>
      </c>
      <c r="O44" s="59">
        <f>SUM((Table18[[#This Row],[Main Type]]-MIN(Table18[Main Type]))/(MAX(Table18[Main Type])-MIN(Table18[Main Type])))</f>
        <v>0.42857142857142855</v>
      </c>
      <c r="P44" s="59">
        <f>SUM((Table18[[#This Row],[Main VIdeo]]-MIN(Table18[Main VIdeo]))/(MAX(Table18[Main VIdeo])-MIN(Table18[Main VIdeo])))</f>
        <v>0.4</v>
      </c>
      <c r="Q44" s="59">
        <f>SUM((Table18[[#This Row],[Front Camera]]-MIN(Table18[Front Camera]))/(MAX(Table18[Front Camera])-MIN(Table18[Front Camera])))</f>
        <v>0.88888888888888884</v>
      </c>
      <c r="R44" s="59">
        <f>SUM((Table18[[#This Row],[Front Video]]-MIN(Table18[Front Video]))/(MAX(Table18[Front Video])-MIN(Table18[Front Video])))</f>
        <v>0.6629213483146067</v>
      </c>
      <c r="S44" s="59">
        <f>SUM((Table18[[#This Row],[USB]]-MIN(Table18[USB]))/(MAX(Table18[USB])-MIN(Table18[USB])))</f>
        <v>0.33333333333333331</v>
      </c>
      <c r="T44" s="59">
        <f>SUM((Table18[[#This Row],[Battery]]-MIN(Table18[Battery]))/(MAX(Table18[Battery])-MIN(Table18[Battery])))</f>
        <v>1</v>
      </c>
      <c r="U44" s="59">
        <f>SUM((MAX(Table18[Harga])-Table18[[#This Row],[Harga]])/(MAX(Table18[Harga])-MIN(Table18[Harga])))</f>
        <v>0.82828282828282829</v>
      </c>
    </row>
    <row r="45" spans="2:21" ht="15.75" x14ac:dyDescent="0.25">
      <c r="B45" s="59" t="str">
        <f>Table18[[#This Row],[Smartphone]]</f>
        <v>XIAOMI Xiaomi 14(12/256 gb)</v>
      </c>
      <c r="C45" s="59">
        <f>SUM((Table18[[#This Row],[Dimensi]]-MIN(Table18[Dimensi]))/(MAX(Table18[Dimensi])-MIN(Table18[Dimensi])))</f>
        <v>0</v>
      </c>
      <c r="D45" s="59">
        <f>SUM((Table18[[#This Row],[Berat]]-MIN(Table18[Berat]))/(MAX(Table18[Berat])-MIN(Table18[Berat])))</f>
        <v>0.25</v>
      </c>
      <c r="E45" s="59">
        <f>SUM((Table18[[#This Row],[Build]]-MIN(Table18[Build]))/(MAX(Table18[Build])-MIN(Table18[Build])))</f>
        <v>0.8666666666666667</v>
      </c>
      <c r="F45" s="59">
        <f>SUM((Table18[[#This Row],[Tipe LCD]]-MIN(Table18[Tipe LCD]))/(MAX(Table18[Tipe LCD])-MIN(Table18[Tipe LCD])))</f>
        <v>0.42857142857142855</v>
      </c>
      <c r="G45" s="59">
        <f>SUM((Table18[[#This Row],[Ukuran LCD]]-MIN(Table18[Ukuran LCD]))/(MAX(Table18[Ukuran LCD])-MIN(Table18[Ukuran LCD])))</f>
        <v>0</v>
      </c>
      <c r="H45" s="59">
        <f>SUM((Table18[[#This Row],[Resolusi]]-MIN(Table18[Resolusi]))/(MAX(Table18[Resolusi])-MIN(Table18[Resolusi])))</f>
        <v>0.5</v>
      </c>
      <c r="I45" s="59">
        <f>SUM((Table18[[#This Row],[Sistem Operasi]]-MIN(Table18[Sistem Operasi]))/(MAX(Table18[Sistem Operasi])-MIN(Table18[Sistem Operasi])))</f>
        <v>0.83333333333333337</v>
      </c>
      <c r="J45" s="59">
        <f>SUM((Table18[[#This Row],[Chipset]]-MIN(Table18[Chipset]))/(MAX(Table18[Chipset])-MIN(Table18[Chipset])))</f>
        <v>0.82692307692307687</v>
      </c>
      <c r="K45" s="59">
        <f>SUM((Table18[[#This Row],[CPU]]-MIN(Table18[CPU]))/(MAX(Table18[CPU])-MIN(Table18[CPU])))</f>
        <v>0.5</v>
      </c>
      <c r="L45" s="59">
        <f>SUM((Table18[[#This Row],[RAM]]-MIN(Table18[RAM]))/(MAX(Table18[RAM])-MIN(Table18[RAM])))</f>
        <v>0.66666666666666663</v>
      </c>
      <c r="M45" s="59">
        <f>SUM((Table18[[#This Row],[ROM]]-MIN(Table18[ROM]))/(MAX(Table18[ROM])-MIN(Table18[ROM])))</f>
        <v>0.33333333333333331</v>
      </c>
      <c r="N45" s="59">
        <f>SUM((Table18[[#This Row],[Main Camera]]-MIN(Table18[Main Camera]))/(MAX(Table18[Main Camera])-MIN(Table18[Main Camera])))</f>
        <v>1</v>
      </c>
      <c r="O45" s="59">
        <f>SUM((Table18[[#This Row],[Main Type]]-MIN(Table18[Main Type]))/(MAX(Table18[Main Type])-MIN(Table18[Main Type])))</f>
        <v>0.42857142857142855</v>
      </c>
      <c r="P45" s="59">
        <f>SUM((Table18[[#This Row],[Main VIdeo]]-MIN(Table18[Main VIdeo]))/(MAX(Table18[Main VIdeo])-MIN(Table18[Main VIdeo])))</f>
        <v>0.43333333333333335</v>
      </c>
      <c r="Q45" s="59">
        <f>SUM((Table18[[#This Row],[Front Camera]]-MIN(Table18[Front Camera]))/(MAX(Table18[Front Camera])-MIN(Table18[Front Camera])))</f>
        <v>0.88888888888888884</v>
      </c>
      <c r="R45" s="59">
        <f>SUM((Table18[[#This Row],[Front Video]]-MIN(Table18[Front Video]))/(MAX(Table18[Front Video])-MIN(Table18[Front Video])))</f>
        <v>1</v>
      </c>
      <c r="S45" s="59">
        <f>SUM((Table18[[#This Row],[USB]]-MIN(Table18[USB]))/(MAX(Table18[USB])-MIN(Table18[USB])))</f>
        <v>0.66666666666666663</v>
      </c>
      <c r="T45" s="59">
        <f>SUM((Table18[[#This Row],[Battery]]-MIN(Table18[Battery]))/(MAX(Table18[Battery])-MIN(Table18[Battery])))</f>
        <v>0.5</v>
      </c>
      <c r="U45" s="59">
        <f>SUM((MAX(Table18[Harga])-Table18[[#This Row],[Harga]])/(MAX(Table18[Harga])-MIN(Table18[Harga])))</f>
        <v>0.64646464646464652</v>
      </c>
    </row>
    <row r="46" spans="2:21" ht="15.75" x14ac:dyDescent="0.25">
      <c r="B46" s="59" t="str">
        <f>Table18[[#This Row],[Smartphone]]</f>
        <v>XIAOMI Xiaomi 13T(12/256 gb)</v>
      </c>
      <c r="C46" s="59">
        <f>SUM((Table18[[#This Row],[Dimensi]]-MIN(Table18[Dimensi]))/(MAX(Table18[Dimensi])-MIN(Table18[Dimensi])))</f>
        <v>0.5</v>
      </c>
      <c r="D46" s="59">
        <f>SUM((Table18[[#This Row],[Berat]]-MIN(Table18[Berat]))/(MAX(Table18[Berat])-MIN(Table18[Berat])))</f>
        <v>0.25</v>
      </c>
      <c r="E46" s="59">
        <f>SUM((Table18[[#This Row],[Build]]-MIN(Table18[Build]))/(MAX(Table18[Build])-MIN(Table18[Build])))</f>
        <v>0.4</v>
      </c>
      <c r="F46" s="59">
        <f>SUM((Table18[[#This Row],[Tipe LCD]]-MIN(Table18[Tipe LCD]))/(MAX(Table18[Tipe LCD])-MIN(Table18[Tipe LCD])))</f>
        <v>0.5</v>
      </c>
      <c r="G46" s="59">
        <f>SUM((Table18[[#This Row],[Ukuran LCD]]-MIN(Table18[Ukuran LCD]))/(MAX(Table18[Ukuran LCD])-MIN(Table18[Ukuran LCD])))</f>
        <v>1</v>
      </c>
      <c r="H46" s="59">
        <f>SUM((Table18[[#This Row],[Resolusi]]-MIN(Table18[Resolusi]))/(MAX(Table18[Resolusi])-MIN(Table18[Resolusi])))</f>
        <v>0.5</v>
      </c>
      <c r="I46" s="59">
        <f>SUM((Table18[[#This Row],[Sistem Operasi]]-MIN(Table18[Sistem Operasi]))/(MAX(Table18[Sistem Operasi])-MIN(Table18[Sistem Operasi])))</f>
        <v>0.33333333333333331</v>
      </c>
      <c r="J46" s="59">
        <f>SUM((Table18[[#This Row],[Chipset]]-MIN(Table18[Chipset]))/(MAX(Table18[Chipset])-MIN(Table18[Chipset])))</f>
        <v>0.69230769230769229</v>
      </c>
      <c r="K46" s="59">
        <f>SUM((Table18[[#This Row],[CPU]]-MIN(Table18[CPU]))/(MAX(Table18[CPU])-MIN(Table18[CPU])))</f>
        <v>0.5</v>
      </c>
      <c r="L46" s="59">
        <f>SUM((Table18[[#This Row],[RAM]]-MIN(Table18[RAM]))/(MAX(Table18[RAM])-MIN(Table18[RAM])))</f>
        <v>0.66666666666666663</v>
      </c>
      <c r="M46" s="59">
        <f>SUM((Table18[[#This Row],[ROM]]-MIN(Table18[ROM]))/(MAX(Table18[ROM])-MIN(Table18[ROM])))</f>
        <v>0.33333333333333331</v>
      </c>
      <c r="N46" s="59">
        <f>SUM((Table18[[#This Row],[Main Camera]]-MIN(Table18[Main Camera]))/(MAX(Table18[Main Camera])-MIN(Table18[Main Camera])))</f>
        <v>1</v>
      </c>
      <c r="O46" s="59">
        <f>SUM((Table18[[#This Row],[Main Type]]-MIN(Table18[Main Type]))/(MAX(Table18[Main Type])-MIN(Table18[Main Type])))</f>
        <v>0.42857142857142855</v>
      </c>
      <c r="P46" s="59">
        <f>SUM((Table18[[#This Row],[Main VIdeo]]-MIN(Table18[Main VIdeo]))/(MAX(Table18[Main VIdeo])-MIN(Table18[Main VIdeo])))</f>
        <v>0.26666666666666666</v>
      </c>
      <c r="Q46" s="59">
        <f>SUM((Table18[[#This Row],[Front Camera]]-MIN(Table18[Front Camera]))/(MAX(Table18[Front Camera])-MIN(Table18[Front Camera])))</f>
        <v>0.77777777777777779</v>
      </c>
      <c r="R46" s="59">
        <f>SUM((Table18[[#This Row],[Front Video]]-MIN(Table18[Front Video]))/(MAX(Table18[Front Video])-MIN(Table18[Front Video])))</f>
        <v>0.10112359550561797</v>
      </c>
      <c r="S46" s="59">
        <f>SUM((Table18[[#This Row],[USB]]-MIN(Table18[USB]))/(MAX(Table18[USB])-MIN(Table18[USB])))</f>
        <v>0.33333333333333331</v>
      </c>
      <c r="T46" s="59">
        <f>SUM((Table18[[#This Row],[Battery]]-MIN(Table18[Battery]))/(MAX(Table18[Battery])-MIN(Table18[Battery])))</f>
        <v>0.75</v>
      </c>
      <c r="U46" s="59">
        <f>SUM((MAX(Table18[Harga])-Table18[[#This Row],[Harga]])/(MAX(Table18[Harga])-MIN(Table18[Harga])))</f>
        <v>0.82828282828282829</v>
      </c>
    </row>
    <row r="47" spans="2:21" ht="15.75" x14ac:dyDescent="0.25">
      <c r="B47" s="59" t="str">
        <f>Table18[[#This Row],[Smartphone]]</f>
        <v>REDMI Redmi A3(4/128 gb)</v>
      </c>
      <c r="C47" s="59">
        <f>SUM((Table18[[#This Row],[Dimensi]]-MIN(Table18[Dimensi]))/(MAX(Table18[Dimensi])-MIN(Table18[Dimensi])))</f>
        <v>0.5</v>
      </c>
      <c r="D47" s="59">
        <f>SUM((Table18[[#This Row],[Berat]]-MIN(Table18[Berat]))/(MAX(Table18[Berat])-MIN(Table18[Berat])))</f>
        <v>0.25</v>
      </c>
      <c r="E47" s="59">
        <f>SUM((Table18[[#This Row],[Build]]-MIN(Table18[Build]))/(MAX(Table18[Build])-MIN(Table18[Build])))</f>
        <v>0.4</v>
      </c>
      <c r="F47" s="59">
        <f>SUM((Table18[[#This Row],[Tipe LCD]]-MIN(Table18[Tipe LCD]))/(MAX(Table18[Tipe LCD])-MIN(Table18[Tipe LCD])))</f>
        <v>0</v>
      </c>
      <c r="G47" s="59">
        <f>SUM((Table18[[#This Row],[Ukuran LCD]]-MIN(Table18[Ukuran LCD]))/(MAX(Table18[Ukuran LCD])-MIN(Table18[Ukuran LCD])))</f>
        <v>1</v>
      </c>
      <c r="H47" s="59">
        <f>SUM((Table18[[#This Row],[Resolusi]]-MIN(Table18[Resolusi]))/(MAX(Table18[Resolusi])-MIN(Table18[Resolusi])))</f>
        <v>0</v>
      </c>
      <c r="I47" s="59">
        <f>SUM((Table18[[#This Row],[Sistem Operasi]]-MIN(Table18[Sistem Operasi]))/(MAX(Table18[Sistem Operasi])-MIN(Table18[Sistem Operasi])))</f>
        <v>0.83333333333333337</v>
      </c>
      <c r="J47" s="59">
        <f>SUM((Table18[[#This Row],[Chipset]]-MIN(Table18[Chipset]))/(MAX(Table18[Chipset])-MIN(Table18[Chipset])))</f>
        <v>0.23076923076923078</v>
      </c>
      <c r="K47" s="59">
        <f>SUM((Table18[[#This Row],[CPU]]-MIN(Table18[CPU]))/(MAX(Table18[CPU])-MIN(Table18[CPU])))</f>
        <v>0.5</v>
      </c>
      <c r="L47" s="59">
        <f>SUM((Table18[[#This Row],[RAM]]-MIN(Table18[RAM]))/(MAX(Table18[RAM])-MIN(Table18[RAM])))</f>
        <v>0</v>
      </c>
      <c r="M47" s="59">
        <f>SUM((Table18[[#This Row],[ROM]]-MIN(Table18[ROM]))/(MAX(Table18[ROM])-MIN(Table18[ROM])))</f>
        <v>0</v>
      </c>
      <c r="N47" s="59">
        <f>SUM((Table18[[#This Row],[Main Camera]]-MIN(Table18[Main Camera]))/(MAX(Table18[Main Camera])-MIN(Table18[Main Camera])))</f>
        <v>0</v>
      </c>
      <c r="O47" s="59">
        <f>SUM((Table18[[#This Row],[Main Type]]-MIN(Table18[Main Type]))/(MAX(Table18[Main Type])-MIN(Table18[Main Type])))</f>
        <v>0</v>
      </c>
      <c r="P47" s="59">
        <f>SUM((Table18[[#This Row],[Main VIdeo]]-MIN(Table18[Main VIdeo]))/(MAX(Table18[Main VIdeo])-MIN(Table18[Main VIdeo])))</f>
        <v>0</v>
      </c>
      <c r="Q47" s="59">
        <f>SUM((Table18[[#This Row],[Front Camera]]-MIN(Table18[Front Camera]))/(MAX(Table18[Front Camera])-MIN(Table18[Front Camera])))</f>
        <v>0.1111111111111111</v>
      </c>
      <c r="R47" s="59">
        <f>SUM((Table18[[#This Row],[Front Video]]-MIN(Table18[Front Video]))/(MAX(Table18[Front Video])-MIN(Table18[Front Video])))</f>
        <v>0.10112359550561797</v>
      </c>
      <c r="S47" s="59">
        <f>SUM((Table18[[#This Row],[USB]]-MIN(Table18[USB]))/(MAX(Table18[USB])-MIN(Table18[USB])))</f>
        <v>0.33333333333333331</v>
      </c>
      <c r="T47" s="59">
        <f>SUM((Table18[[#This Row],[Battery]]-MIN(Table18[Battery]))/(MAX(Table18[Battery])-MIN(Table18[Battery])))</f>
        <v>0.75</v>
      </c>
      <c r="U47" s="59">
        <f>SUM((MAX(Table18[Harga])-Table18[[#This Row],[Harga]])/(MAX(Table18[Harga])-MIN(Table18[Harga])))</f>
        <v>1</v>
      </c>
    </row>
    <row r="48" spans="2:21" ht="15.75" x14ac:dyDescent="0.25">
      <c r="B48" s="59" t="str">
        <f>Table18[[#This Row],[Smartphone]]</f>
        <v>REDMI Redmi 13 C(6/128 gb)</v>
      </c>
      <c r="C48" s="59">
        <f>SUM((Table18[[#This Row],[Dimensi]]-MIN(Table18[Dimensi]))/(MAX(Table18[Dimensi])-MIN(Table18[Dimensi])))</f>
        <v>0.5</v>
      </c>
      <c r="D48" s="59">
        <f>SUM((Table18[[#This Row],[Berat]]-MIN(Table18[Berat]))/(MAX(Table18[Berat])-MIN(Table18[Berat])))</f>
        <v>0.25</v>
      </c>
      <c r="E48" s="59">
        <f>SUM((Table18[[#This Row],[Build]]-MIN(Table18[Build]))/(MAX(Table18[Build])-MIN(Table18[Build])))</f>
        <v>0</v>
      </c>
      <c r="F48" s="59">
        <f>SUM((Table18[[#This Row],[Tipe LCD]]-MIN(Table18[Tipe LCD]))/(MAX(Table18[Tipe LCD])-MIN(Table18[Tipe LCD])))</f>
        <v>0</v>
      </c>
      <c r="G48" s="59">
        <f>SUM((Table18[[#This Row],[Ukuran LCD]]-MIN(Table18[Ukuran LCD]))/(MAX(Table18[Ukuran LCD])-MIN(Table18[Ukuran LCD])))</f>
        <v>1</v>
      </c>
      <c r="H48" s="59">
        <f>SUM((Table18[[#This Row],[Resolusi]]-MIN(Table18[Resolusi]))/(MAX(Table18[Resolusi])-MIN(Table18[Resolusi])))</f>
        <v>0</v>
      </c>
      <c r="I48" s="59">
        <f>SUM((Table18[[#This Row],[Sistem Operasi]]-MIN(Table18[Sistem Operasi]))/(MAX(Table18[Sistem Operasi])-MIN(Table18[Sistem Operasi])))</f>
        <v>0.33333333333333331</v>
      </c>
      <c r="J48" s="59">
        <f>SUM((Table18[[#This Row],[Chipset]]-MIN(Table18[Chipset]))/(MAX(Table18[Chipset])-MIN(Table18[Chipset])))</f>
        <v>0.25</v>
      </c>
      <c r="K48" s="59">
        <f>SUM((Table18[[#This Row],[CPU]]-MIN(Table18[CPU]))/(MAX(Table18[CPU])-MIN(Table18[CPU])))</f>
        <v>0.5</v>
      </c>
      <c r="L48" s="59">
        <f>SUM((Table18[[#This Row],[RAM]]-MIN(Table18[RAM]))/(MAX(Table18[RAM])-MIN(Table18[RAM])))</f>
        <v>0.5</v>
      </c>
      <c r="M48" s="59">
        <f>SUM((Table18[[#This Row],[ROM]]-MIN(Table18[ROM]))/(MAX(Table18[ROM])-MIN(Table18[ROM])))</f>
        <v>0</v>
      </c>
      <c r="N48" s="59">
        <f>SUM((Table18[[#This Row],[Main Camera]]-MIN(Table18[Main Camera]))/(MAX(Table18[Main Camera])-MIN(Table18[Main Camera])))</f>
        <v>1</v>
      </c>
      <c r="O48" s="59">
        <f>SUM((Table18[[#This Row],[Main Type]]-MIN(Table18[Main Type]))/(MAX(Table18[Main Type])-MIN(Table18[Main Type])))</f>
        <v>0.14285714285714285</v>
      </c>
      <c r="P48" s="59">
        <f>SUM((Table18[[#This Row],[Main VIdeo]]-MIN(Table18[Main VIdeo]))/(MAX(Table18[Main VIdeo])-MIN(Table18[Main VIdeo])))</f>
        <v>0</v>
      </c>
      <c r="Q48" s="59">
        <f>SUM((Table18[[#This Row],[Front Camera]]-MIN(Table18[Front Camera]))/(MAX(Table18[Front Camera])-MIN(Table18[Front Camera])))</f>
        <v>0.22222222222222221</v>
      </c>
      <c r="R48" s="59">
        <f>SUM((Table18[[#This Row],[Front Video]]-MIN(Table18[Front Video]))/(MAX(Table18[Front Video])-MIN(Table18[Front Video])))</f>
        <v>0.10112359550561797</v>
      </c>
      <c r="S48" s="59">
        <f>SUM((Table18[[#This Row],[USB]]-MIN(Table18[USB]))/(MAX(Table18[USB])-MIN(Table18[USB])))</f>
        <v>0.33333333333333331</v>
      </c>
      <c r="T48" s="59">
        <f>SUM((Table18[[#This Row],[Battery]]-MIN(Table18[Battery]))/(MAX(Table18[Battery])-MIN(Table18[Battery])))</f>
        <v>0.75</v>
      </c>
      <c r="U48" s="59">
        <f>SUM((MAX(Table18[Harga])-Table18[[#This Row],[Harga]])/(MAX(Table18[Harga])-MIN(Table18[Harga])))</f>
        <v>0.98989898989898994</v>
      </c>
    </row>
    <row r="49" spans="2:21" ht="15.75" x14ac:dyDescent="0.25">
      <c r="B49" s="59" t="str">
        <f>Table18[[#This Row],[Smartphone]]</f>
        <v>REDMI Redmi 13 C(8/256 gb)</v>
      </c>
      <c r="C49" s="59">
        <f>SUM((Table18[[#This Row],[Dimensi]]-MIN(Table18[Dimensi]))/(MAX(Table18[Dimensi])-MIN(Table18[Dimensi])))</f>
        <v>0.5</v>
      </c>
      <c r="D49" s="59">
        <f>SUM((Table18[[#This Row],[Berat]]-MIN(Table18[Berat]))/(MAX(Table18[Berat])-MIN(Table18[Berat])))</f>
        <v>0.25</v>
      </c>
      <c r="E49" s="59">
        <f>SUM((Table18[[#This Row],[Build]]-MIN(Table18[Build]))/(MAX(Table18[Build])-MIN(Table18[Build])))</f>
        <v>0</v>
      </c>
      <c r="F49" s="59">
        <f>SUM((Table18[[#This Row],[Tipe LCD]]-MIN(Table18[Tipe LCD]))/(MAX(Table18[Tipe LCD])-MIN(Table18[Tipe LCD])))</f>
        <v>0</v>
      </c>
      <c r="G49" s="59">
        <f>SUM((Table18[[#This Row],[Ukuran LCD]]-MIN(Table18[Ukuran LCD]))/(MAX(Table18[Ukuran LCD])-MIN(Table18[Ukuran LCD])))</f>
        <v>1</v>
      </c>
      <c r="H49" s="59">
        <f>SUM((Table18[[#This Row],[Resolusi]]-MIN(Table18[Resolusi]))/(MAX(Table18[Resolusi])-MIN(Table18[Resolusi])))</f>
        <v>0</v>
      </c>
      <c r="I49" s="59">
        <f>SUM((Table18[[#This Row],[Sistem Operasi]]-MIN(Table18[Sistem Operasi]))/(MAX(Table18[Sistem Operasi])-MIN(Table18[Sistem Operasi])))</f>
        <v>0.33333333333333331</v>
      </c>
      <c r="J49" s="59">
        <f>SUM((Table18[[#This Row],[Chipset]]-MIN(Table18[Chipset]))/(MAX(Table18[Chipset])-MIN(Table18[Chipset])))</f>
        <v>0.25</v>
      </c>
      <c r="K49" s="59">
        <f>SUM((Table18[[#This Row],[CPU]]-MIN(Table18[CPU]))/(MAX(Table18[CPU])-MIN(Table18[CPU])))</f>
        <v>0.5</v>
      </c>
      <c r="L49" s="59">
        <f>SUM((Table18[[#This Row],[RAM]]-MIN(Table18[RAM]))/(MAX(Table18[RAM])-MIN(Table18[RAM])))</f>
        <v>0.33333333333333331</v>
      </c>
      <c r="M49" s="59">
        <f>SUM((Table18[[#This Row],[ROM]]-MIN(Table18[ROM]))/(MAX(Table18[ROM])-MIN(Table18[ROM])))</f>
        <v>0.33333333333333331</v>
      </c>
      <c r="N49" s="59">
        <f>SUM((Table18[[#This Row],[Main Camera]]-MIN(Table18[Main Camera]))/(MAX(Table18[Main Camera])-MIN(Table18[Main Camera])))</f>
        <v>1</v>
      </c>
      <c r="O49" s="59">
        <f>SUM((Table18[[#This Row],[Main Type]]-MIN(Table18[Main Type]))/(MAX(Table18[Main Type])-MIN(Table18[Main Type])))</f>
        <v>0.14285714285714285</v>
      </c>
      <c r="P49" s="59">
        <f>SUM((Table18[[#This Row],[Main VIdeo]]-MIN(Table18[Main VIdeo]))/(MAX(Table18[Main VIdeo])-MIN(Table18[Main VIdeo])))</f>
        <v>0</v>
      </c>
      <c r="Q49" s="59">
        <f>SUM((Table18[[#This Row],[Front Camera]]-MIN(Table18[Front Camera]))/(MAX(Table18[Front Camera])-MIN(Table18[Front Camera])))</f>
        <v>0.22222222222222221</v>
      </c>
      <c r="R49" s="59">
        <f>SUM((Table18[[#This Row],[Front Video]]-MIN(Table18[Front Video]))/(MAX(Table18[Front Video])-MIN(Table18[Front Video])))</f>
        <v>0.10112359550561797</v>
      </c>
      <c r="S49" s="59">
        <f>SUM((Table18[[#This Row],[USB]]-MIN(Table18[USB]))/(MAX(Table18[USB])-MIN(Table18[USB])))</f>
        <v>0.33333333333333331</v>
      </c>
      <c r="T49" s="59">
        <f>SUM((Table18[[#This Row],[Battery]]-MIN(Table18[Battery]))/(MAX(Table18[Battery])-MIN(Table18[Battery])))</f>
        <v>0.75</v>
      </c>
      <c r="U49" s="59">
        <f>SUM((MAX(Table18[Harga])-Table18[[#This Row],[Harga]])/(MAX(Table18[Harga])-MIN(Table18[Harga])))</f>
        <v>0.97979797979797978</v>
      </c>
    </row>
    <row r="50" spans="2:21" ht="15.75" x14ac:dyDescent="0.25">
      <c r="B50" s="59" t="str">
        <f>Table18[[#This Row],[Smartphone]]</f>
        <v>REDMI Redmi 12(8/128 gb)</v>
      </c>
      <c r="C50" s="59">
        <f>SUM((Table18[[#This Row],[Dimensi]]-MIN(Table18[Dimensi]))/(MAX(Table18[Dimensi])-MIN(Table18[Dimensi])))</f>
        <v>0.5</v>
      </c>
      <c r="D50" s="59">
        <f>SUM((Table18[[#This Row],[Berat]]-MIN(Table18[Berat]))/(MAX(Table18[Berat])-MIN(Table18[Berat])))</f>
        <v>0.25</v>
      </c>
      <c r="E50" s="59">
        <f>SUM((Table18[[#This Row],[Build]]-MIN(Table18[Build]))/(MAX(Table18[Build])-MIN(Table18[Build])))</f>
        <v>0.4</v>
      </c>
      <c r="F50" s="59">
        <f>SUM((Table18[[#This Row],[Tipe LCD]]-MIN(Table18[Tipe LCD]))/(MAX(Table18[Tipe LCD])-MIN(Table18[Tipe LCD])))</f>
        <v>0</v>
      </c>
      <c r="G50" s="59">
        <f>SUM((Table18[[#This Row],[Ukuran LCD]]-MIN(Table18[Ukuran LCD]))/(MAX(Table18[Ukuran LCD])-MIN(Table18[Ukuran LCD])))</f>
        <v>1</v>
      </c>
      <c r="H50" s="59">
        <f>SUM((Table18[[#This Row],[Resolusi]]-MIN(Table18[Resolusi]))/(MAX(Table18[Resolusi])-MIN(Table18[Resolusi])))</f>
        <v>0.25</v>
      </c>
      <c r="I50" s="59">
        <f>SUM((Table18[[#This Row],[Sistem Operasi]]-MIN(Table18[Sistem Operasi]))/(MAX(Table18[Sistem Operasi])-MIN(Table18[Sistem Operasi])))</f>
        <v>0.33333333333333331</v>
      </c>
      <c r="J50" s="59">
        <f>SUM((Table18[[#This Row],[Chipset]]-MIN(Table18[Chipset]))/(MAX(Table18[Chipset])-MIN(Table18[Chipset])))</f>
        <v>0.30769230769230771</v>
      </c>
      <c r="K50" s="59">
        <f>SUM((Table18[[#This Row],[CPU]]-MIN(Table18[CPU]))/(MAX(Table18[CPU])-MIN(Table18[CPU])))</f>
        <v>0.5</v>
      </c>
      <c r="L50" s="59">
        <f>SUM((Table18[[#This Row],[RAM]]-MIN(Table18[RAM]))/(MAX(Table18[RAM])-MIN(Table18[RAM])))</f>
        <v>0.33333333333333331</v>
      </c>
      <c r="M50" s="59">
        <f>SUM((Table18[[#This Row],[ROM]]-MIN(Table18[ROM]))/(MAX(Table18[ROM])-MIN(Table18[ROM])))</f>
        <v>0</v>
      </c>
      <c r="N50" s="59">
        <f>SUM((Table18[[#This Row],[Main Camera]]-MIN(Table18[Main Camera]))/(MAX(Table18[Main Camera])-MIN(Table18[Main Camera])))</f>
        <v>1</v>
      </c>
      <c r="O50" s="59">
        <f>SUM((Table18[[#This Row],[Main Type]]-MIN(Table18[Main Type]))/(MAX(Table18[Main Type])-MIN(Table18[Main Type])))</f>
        <v>0.42857142857142855</v>
      </c>
      <c r="P50" s="59">
        <f>SUM((Table18[[#This Row],[Main VIdeo]]-MIN(Table18[Main VIdeo]))/(MAX(Table18[Main VIdeo])-MIN(Table18[Main VIdeo])))</f>
        <v>0</v>
      </c>
      <c r="Q50" s="59">
        <f>SUM((Table18[[#This Row],[Front Camera]]-MIN(Table18[Front Camera]))/(MAX(Table18[Front Camera])-MIN(Table18[Front Camera])))</f>
        <v>0.22222222222222221</v>
      </c>
      <c r="R50" s="59">
        <f>SUM((Table18[[#This Row],[Front Video]]-MIN(Table18[Front Video]))/(MAX(Table18[Front Video])-MIN(Table18[Front Video])))</f>
        <v>0.10112359550561797</v>
      </c>
      <c r="S50" s="59">
        <f>SUM((Table18[[#This Row],[USB]]-MIN(Table18[USB]))/(MAX(Table18[USB])-MIN(Table18[USB])))</f>
        <v>0.33333333333333331</v>
      </c>
      <c r="T50" s="59">
        <f>SUM((Table18[[#This Row],[Battery]]-MIN(Table18[Battery]))/(MAX(Table18[Battery])-MIN(Table18[Battery])))</f>
        <v>0.75</v>
      </c>
      <c r="U50" s="59">
        <f>SUM((MAX(Table18[Harga])-Table18[[#This Row],[Harga]])/(MAX(Table18[Harga])-MIN(Table18[Harga])))</f>
        <v>0.97979797979797978</v>
      </c>
    </row>
    <row r="51" spans="2:21" ht="15.75" x14ac:dyDescent="0.25">
      <c r="B51" s="59" t="str">
        <f>Table18[[#This Row],[Smartphone]]</f>
        <v>REDMI Redmi 12(8/256 gb)</v>
      </c>
      <c r="C51" s="59">
        <f>SUM((Table18[[#This Row],[Dimensi]]-MIN(Table18[Dimensi]))/(MAX(Table18[Dimensi])-MIN(Table18[Dimensi])))</f>
        <v>0.5</v>
      </c>
      <c r="D51" s="59">
        <f>SUM((Table18[[#This Row],[Berat]]-MIN(Table18[Berat]))/(MAX(Table18[Berat])-MIN(Table18[Berat])))</f>
        <v>0.25</v>
      </c>
      <c r="E51" s="59">
        <f>SUM((Table18[[#This Row],[Build]]-MIN(Table18[Build]))/(MAX(Table18[Build])-MIN(Table18[Build])))</f>
        <v>0.4</v>
      </c>
      <c r="F51" s="59">
        <f>SUM((Table18[[#This Row],[Tipe LCD]]-MIN(Table18[Tipe LCD]))/(MAX(Table18[Tipe LCD])-MIN(Table18[Tipe LCD])))</f>
        <v>0</v>
      </c>
      <c r="G51" s="59">
        <f>SUM((Table18[[#This Row],[Ukuran LCD]]-MIN(Table18[Ukuran LCD]))/(MAX(Table18[Ukuran LCD])-MIN(Table18[Ukuran LCD])))</f>
        <v>1</v>
      </c>
      <c r="H51" s="59">
        <f>SUM((Table18[[#This Row],[Resolusi]]-MIN(Table18[Resolusi]))/(MAX(Table18[Resolusi])-MIN(Table18[Resolusi])))</f>
        <v>0.25</v>
      </c>
      <c r="I51" s="59">
        <f>SUM((Table18[[#This Row],[Sistem Operasi]]-MIN(Table18[Sistem Operasi]))/(MAX(Table18[Sistem Operasi])-MIN(Table18[Sistem Operasi])))</f>
        <v>0.33333333333333331</v>
      </c>
      <c r="J51" s="59">
        <f>SUM((Table18[[#This Row],[Chipset]]-MIN(Table18[Chipset]))/(MAX(Table18[Chipset])-MIN(Table18[Chipset])))</f>
        <v>0.30769230769230771</v>
      </c>
      <c r="K51" s="59">
        <f>SUM((Table18[[#This Row],[CPU]]-MIN(Table18[CPU]))/(MAX(Table18[CPU])-MIN(Table18[CPU])))</f>
        <v>0.5</v>
      </c>
      <c r="L51" s="59">
        <f>SUM((Table18[[#This Row],[RAM]]-MIN(Table18[RAM]))/(MAX(Table18[RAM])-MIN(Table18[RAM])))</f>
        <v>0.33333333333333331</v>
      </c>
      <c r="M51" s="59">
        <f>SUM((Table18[[#This Row],[ROM]]-MIN(Table18[ROM]))/(MAX(Table18[ROM])-MIN(Table18[ROM])))</f>
        <v>0.33333333333333331</v>
      </c>
      <c r="N51" s="59">
        <f>SUM((Table18[[#This Row],[Main Camera]]-MIN(Table18[Main Camera]))/(MAX(Table18[Main Camera])-MIN(Table18[Main Camera])))</f>
        <v>1</v>
      </c>
      <c r="O51" s="59">
        <f>SUM((Table18[[#This Row],[Main Type]]-MIN(Table18[Main Type]))/(MAX(Table18[Main Type])-MIN(Table18[Main Type])))</f>
        <v>0.42857142857142855</v>
      </c>
      <c r="P51" s="59">
        <f>SUM((Table18[[#This Row],[Main VIdeo]]-MIN(Table18[Main VIdeo]))/(MAX(Table18[Main VIdeo])-MIN(Table18[Main VIdeo])))</f>
        <v>0</v>
      </c>
      <c r="Q51" s="59">
        <f>SUM((Table18[[#This Row],[Front Camera]]-MIN(Table18[Front Camera]))/(MAX(Table18[Front Camera])-MIN(Table18[Front Camera])))</f>
        <v>0.22222222222222221</v>
      </c>
      <c r="R51" s="59">
        <f>SUM((Table18[[#This Row],[Front Video]]-MIN(Table18[Front Video]))/(MAX(Table18[Front Video])-MIN(Table18[Front Video])))</f>
        <v>0.10112359550561797</v>
      </c>
      <c r="S51" s="59">
        <f>SUM((Table18[[#This Row],[USB]]-MIN(Table18[USB]))/(MAX(Table18[USB])-MIN(Table18[USB])))</f>
        <v>0.33333333333333331</v>
      </c>
      <c r="T51" s="59">
        <f>SUM((Table18[[#This Row],[Battery]]-MIN(Table18[Battery]))/(MAX(Table18[Battery])-MIN(Table18[Battery])))</f>
        <v>0.75</v>
      </c>
      <c r="U51" s="59">
        <f>SUM((MAX(Table18[Harga])-Table18[[#This Row],[Harga]])/(MAX(Table18[Harga])-MIN(Table18[Harga])))</f>
        <v>0.97979797979797978</v>
      </c>
    </row>
    <row r="52" spans="2:21" ht="15.75" x14ac:dyDescent="0.25">
      <c r="B52" s="59" t="str">
        <f>Table18[[#This Row],[Smartphone]]</f>
        <v>REDMI Redmi Note 13 Pro 5G(8/256 gb)</v>
      </c>
      <c r="C52" s="59">
        <f>SUM((Table18[[#This Row],[Dimensi]]-MIN(Table18[Dimensi]))/(MAX(Table18[Dimensi])-MIN(Table18[Dimensi])))</f>
        <v>0.25</v>
      </c>
      <c r="D52" s="59">
        <f>SUM((Table18[[#This Row],[Berat]]-MIN(Table18[Berat]))/(MAX(Table18[Berat])-MIN(Table18[Berat])))</f>
        <v>0.25</v>
      </c>
      <c r="E52" s="59">
        <f>SUM((Table18[[#This Row],[Build]]-MIN(Table18[Build]))/(MAX(Table18[Build])-MIN(Table18[Build])))</f>
        <v>0.4</v>
      </c>
      <c r="F52" s="59">
        <f>SUM((Table18[[#This Row],[Tipe LCD]]-MIN(Table18[Tipe LCD]))/(MAX(Table18[Tipe LCD])-MIN(Table18[Tipe LCD])))</f>
        <v>0.5</v>
      </c>
      <c r="G52" s="59">
        <f>SUM((Table18[[#This Row],[Ukuran LCD]]-MIN(Table18[Ukuran LCD]))/(MAX(Table18[Ukuran LCD])-MIN(Table18[Ukuran LCD])))</f>
        <v>1</v>
      </c>
      <c r="H52" s="59">
        <f>SUM((Table18[[#This Row],[Resolusi]]-MIN(Table18[Resolusi]))/(MAX(Table18[Resolusi])-MIN(Table18[Resolusi])))</f>
        <v>0.5</v>
      </c>
      <c r="I52" s="59">
        <f>SUM((Table18[[#This Row],[Sistem Operasi]]-MIN(Table18[Sistem Operasi]))/(MAX(Table18[Sistem Operasi])-MIN(Table18[Sistem Operasi])))</f>
        <v>0.33333333333333331</v>
      </c>
      <c r="J52" s="59">
        <f>SUM((Table18[[#This Row],[Chipset]]-MIN(Table18[Chipset]))/(MAX(Table18[Chipset])-MIN(Table18[Chipset])))</f>
        <v>0.63461538461538458</v>
      </c>
      <c r="K52" s="59">
        <f>SUM((Table18[[#This Row],[CPU]]-MIN(Table18[CPU]))/(MAX(Table18[CPU])-MIN(Table18[CPU])))</f>
        <v>0.5</v>
      </c>
      <c r="L52" s="59">
        <f>SUM((Table18[[#This Row],[RAM]]-MIN(Table18[RAM]))/(MAX(Table18[RAM])-MIN(Table18[RAM])))</f>
        <v>0.33333333333333331</v>
      </c>
      <c r="M52" s="59">
        <f>SUM((Table18[[#This Row],[ROM]]-MIN(Table18[ROM]))/(MAX(Table18[ROM])-MIN(Table18[ROM])))</f>
        <v>0.33333333333333331</v>
      </c>
      <c r="N52" s="59">
        <f>SUM((Table18[[#This Row],[Main Camera]]-MIN(Table18[Main Camera]))/(MAX(Table18[Main Camera])-MIN(Table18[Main Camera])))</f>
        <v>1</v>
      </c>
      <c r="O52" s="59">
        <f>SUM((Table18[[#This Row],[Main Type]]-MIN(Table18[Main Type]))/(MAX(Table18[Main Type])-MIN(Table18[Main Type])))</f>
        <v>0.42857142857142855</v>
      </c>
      <c r="P52" s="59">
        <f>SUM((Table18[[#This Row],[Main VIdeo]]-MIN(Table18[Main VIdeo]))/(MAX(Table18[Main VIdeo])-MIN(Table18[Main VIdeo])))</f>
        <v>0.26666666666666666</v>
      </c>
      <c r="Q52" s="59">
        <f>SUM((Table18[[#This Row],[Front Camera]]-MIN(Table18[Front Camera]))/(MAX(Table18[Front Camera])-MIN(Table18[Front Camera])))</f>
        <v>0.66666666666666663</v>
      </c>
      <c r="R52" s="59">
        <f>SUM((Table18[[#This Row],[Front Video]]-MIN(Table18[Front Video]))/(MAX(Table18[Front Video])-MIN(Table18[Front Video])))</f>
        <v>0.21348314606741572</v>
      </c>
      <c r="S52" s="59">
        <f>SUM((Table18[[#This Row],[USB]]-MIN(Table18[USB]))/(MAX(Table18[USB])-MIN(Table18[USB])))</f>
        <v>0.33333333333333331</v>
      </c>
      <c r="T52" s="59">
        <f>SUM((Table18[[#This Row],[Battery]]-MIN(Table18[Battery]))/(MAX(Table18[Battery])-MIN(Table18[Battery])))</f>
        <v>0.75</v>
      </c>
      <c r="U52" s="59">
        <f>SUM((MAX(Table18[Harga])-Table18[[#This Row],[Harga]])/(MAX(Table18[Harga])-MIN(Table18[Harga])))</f>
        <v>0.89898989898989901</v>
      </c>
    </row>
    <row r="53" spans="2:21" ht="15.75" x14ac:dyDescent="0.25">
      <c r="B53" s="59" t="str">
        <f>Table18[[#This Row],[Smartphone]]</f>
        <v>ASUS ROG Phone 8 Pro(16/512 gb)</v>
      </c>
      <c r="C53" s="59">
        <f>SUM((Table18[[#This Row],[Dimensi]]-MIN(Table18[Dimensi]))/(MAX(Table18[Dimensi])-MIN(Table18[Dimensi])))</f>
        <v>0.5</v>
      </c>
      <c r="D53" s="59">
        <f>SUM((Table18[[#This Row],[Berat]]-MIN(Table18[Berat]))/(MAX(Table18[Berat])-MIN(Table18[Berat])))</f>
        <v>0.75</v>
      </c>
      <c r="E53" s="59">
        <f>SUM((Table18[[#This Row],[Build]]-MIN(Table18[Build]))/(MAX(Table18[Build])-MIN(Table18[Build])))</f>
        <v>0.8666666666666667</v>
      </c>
      <c r="F53" s="59">
        <f>SUM((Table18[[#This Row],[Tipe LCD]]-MIN(Table18[Tipe LCD]))/(MAX(Table18[Tipe LCD])-MIN(Table18[Tipe LCD])))</f>
        <v>0.6428571428571429</v>
      </c>
      <c r="G53" s="59">
        <f>SUM((Table18[[#This Row],[Ukuran LCD]]-MIN(Table18[Ukuran LCD]))/(MAX(Table18[Ukuran LCD])-MIN(Table18[Ukuran LCD])))</f>
        <v>1</v>
      </c>
      <c r="H53" s="59">
        <f>SUM((Table18[[#This Row],[Resolusi]]-MIN(Table18[Resolusi]))/(MAX(Table18[Resolusi])-MIN(Table18[Resolusi])))</f>
        <v>0.25</v>
      </c>
      <c r="I53" s="59">
        <f>SUM((Table18[[#This Row],[Sistem Operasi]]-MIN(Table18[Sistem Operasi]))/(MAX(Table18[Sistem Operasi])-MIN(Table18[Sistem Operasi])))</f>
        <v>0.83333333333333337</v>
      </c>
      <c r="J53" s="59">
        <f>SUM((Table18[[#This Row],[Chipset]]-MIN(Table18[Chipset]))/(MAX(Table18[Chipset])-MIN(Table18[Chipset])))</f>
        <v>0.82692307692307687</v>
      </c>
      <c r="K53" s="59">
        <f>SUM((Table18[[#This Row],[CPU]]-MIN(Table18[CPU]))/(MAX(Table18[CPU])-MIN(Table18[CPU])))</f>
        <v>0.5</v>
      </c>
      <c r="L53" s="59">
        <f>SUM((Table18[[#This Row],[RAM]]-MIN(Table18[RAM]))/(MAX(Table18[RAM])-MIN(Table18[RAM])))</f>
        <v>1</v>
      </c>
      <c r="M53" s="59">
        <f>SUM((Table18[[#This Row],[ROM]]-MIN(Table18[ROM]))/(MAX(Table18[ROM])-MIN(Table18[ROM])))</f>
        <v>0.66666666666666663</v>
      </c>
      <c r="N53" s="59">
        <f>SUM((Table18[[#This Row],[Main Camera]]-MIN(Table18[Main Camera]))/(MAX(Table18[Main Camera])-MIN(Table18[Main Camera])))</f>
        <v>1</v>
      </c>
      <c r="O53" s="59">
        <f>SUM((Table18[[#This Row],[Main Type]]-MIN(Table18[Main Type]))/(MAX(Table18[Main Type])-MIN(Table18[Main Type])))</f>
        <v>0.42857142857142855</v>
      </c>
      <c r="P53" s="59">
        <f>SUM((Table18[[#This Row],[Main VIdeo]]-MIN(Table18[Main VIdeo]))/(MAX(Table18[Main VIdeo])-MIN(Table18[Main VIdeo])))</f>
        <v>0.9</v>
      </c>
      <c r="Q53" s="59">
        <f>SUM((Table18[[#This Row],[Front Camera]]-MIN(Table18[Front Camera]))/(MAX(Table18[Front Camera])-MIN(Table18[Front Camera])))</f>
        <v>0.88888888888888884</v>
      </c>
      <c r="R53" s="59">
        <f>SUM((Table18[[#This Row],[Front Video]]-MIN(Table18[Front Video]))/(MAX(Table18[Front Video])-MIN(Table18[Front Video])))</f>
        <v>0.10112359550561797</v>
      </c>
      <c r="S53" s="59">
        <f>SUM((Table18[[#This Row],[USB]]-MIN(Table18[USB]))/(MAX(Table18[USB])-MIN(Table18[USB])))</f>
        <v>1</v>
      </c>
      <c r="T53" s="59">
        <f>SUM((Table18[[#This Row],[Battery]]-MIN(Table18[Battery]))/(MAX(Table18[Battery])-MIN(Table18[Battery])))</f>
        <v>1</v>
      </c>
      <c r="U53" s="59">
        <f>SUM((MAX(Table18[Harga])-Table18[[#This Row],[Harga]])/(MAX(Table18[Harga])-MIN(Table18[Harga])))</f>
        <v>0.55555555555555558</v>
      </c>
    </row>
    <row r="54" spans="2:21" ht="15.75" x14ac:dyDescent="0.25">
      <c r="B54" s="59" t="str">
        <f>Table18[[#This Row],[Smartphone]]</f>
        <v>ASUS ROG Phone 8(12/256 gb)</v>
      </c>
      <c r="C54" s="59">
        <f>SUM((Table18[[#This Row],[Dimensi]]-MIN(Table18[Dimensi]))/(MAX(Table18[Dimensi])-MIN(Table18[Dimensi])))</f>
        <v>0.5</v>
      </c>
      <c r="D54" s="59">
        <f>SUM((Table18[[#This Row],[Berat]]-MIN(Table18[Berat]))/(MAX(Table18[Berat])-MIN(Table18[Berat])))</f>
        <v>0.75</v>
      </c>
      <c r="E54" s="59">
        <f>SUM((Table18[[#This Row],[Build]]-MIN(Table18[Build]))/(MAX(Table18[Build])-MIN(Table18[Build])))</f>
        <v>0.8666666666666667</v>
      </c>
      <c r="F54" s="59">
        <f>SUM((Table18[[#This Row],[Tipe LCD]]-MIN(Table18[Tipe LCD]))/(MAX(Table18[Tipe LCD])-MIN(Table18[Tipe LCD])))</f>
        <v>0.6428571428571429</v>
      </c>
      <c r="G54" s="59">
        <f>SUM((Table18[[#This Row],[Ukuran LCD]]-MIN(Table18[Ukuran LCD]))/(MAX(Table18[Ukuran LCD])-MIN(Table18[Ukuran LCD])))</f>
        <v>1</v>
      </c>
      <c r="H54" s="59">
        <f>SUM((Table18[[#This Row],[Resolusi]]-MIN(Table18[Resolusi]))/(MAX(Table18[Resolusi])-MIN(Table18[Resolusi])))</f>
        <v>0.25</v>
      </c>
      <c r="I54" s="59">
        <f>SUM((Table18[[#This Row],[Sistem Operasi]]-MIN(Table18[Sistem Operasi]))/(MAX(Table18[Sistem Operasi])-MIN(Table18[Sistem Operasi])))</f>
        <v>0.83333333333333337</v>
      </c>
      <c r="J54" s="59">
        <f>SUM((Table18[[#This Row],[Chipset]]-MIN(Table18[Chipset]))/(MAX(Table18[Chipset])-MIN(Table18[Chipset])))</f>
        <v>0.82692307692307687</v>
      </c>
      <c r="K54" s="59">
        <f>SUM((Table18[[#This Row],[CPU]]-MIN(Table18[CPU]))/(MAX(Table18[CPU])-MIN(Table18[CPU])))</f>
        <v>0.5</v>
      </c>
      <c r="L54" s="59">
        <f>SUM((Table18[[#This Row],[RAM]]-MIN(Table18[RAM]))/(MAX(Table18[RAM])-MIN(Table18[RAM])))</f>
        <v>0.66666666666666663</v>
      </c>
      <c r="M54" s="59">
        <f>SUM((Table18[[#This Row],[ROM]]-MIN(Table18[ROM]))/(MAX(Table18[ROM])-MIN(Table18[ROM])))</f>
        <v>0.33333333333333331</v>
      </c>
      <c r="N54" s="59">
        <f>SUM((Table18[[#This Row],[Main Camera]]-MIN(Table18[Main Camera]))/(MAX(Table18[Main Camera])-MIN(Table18[Main Camera])))</f>
        <v>1</v>
      </c>
      <c r="O54" s="59">
        <f>SUM((Table18[[#This Row],[Main Type]]-MIN(Table18[Main Type]))/(MAX(Table18[Main Type])-MIN(Table18[Main Type])))</f>
        <v>0.42857142857142855</v>
      </c>
      <c r="P54" s="59">
        <f>SUM((Table18[[#This Row],[Main VIdeo]]-MIN(Table18[Main VIdeo]))/(MAX(Table18[Main VIdeo])-MIN(Table18[Main VIdeo])))</f>
        <v>0.9</v>
      </c>
      <c r="Q54" s="59">
        <f>SUM((Table18[[#This Row],[Front Camera]]-MIN(Table18[Front Camera]))/(MAX(Table18[Front Camera])-MIN(Table18[Front Camera])))</f>
        <v>0.88888888888888884</v>
      </c>
      <c r="R54" s="59">
        <f>SUM((Table18[[#This Row],[Front Video]]-MIN(Table18[Front Video]))/(MAX(Table18[Front Video])-MIN(Table18[Front Video])))</f>
        <v>0.10112359550561797</v>
      </c>
      <c r="S54" s="59">
        <f>SUM((Table18[[#This Row],[USB]]-MIN(Table18[USB]))/(MAX(Table18[USB])-MIN(Table18[USB])))</f>
        <v>1</v>
      </c>
      <c r="T54" s="59">
        <f>SUM((Table18[[#This Row],[Battery]]-MIN(Table18[Battery]))/(MAX(Table18[Battery])-MIN(Table18[Battery])))</f>
        <v>1</v>
      </c>
      <c r="U54" s="59">
        <f>SUM((MAX(Table18[Harga])-Table18[[#This Row],[Harga]])/(MAX(Table18[Harga])-MIN(Table18[Harga])))</f>
        <v>0.68686868686868685</v>
      </c>
    </row>
    <row r="55" spans="2:21" ht="15.75" x14ac:dyDescent="0.25">
      <c r="B55" s="59" t="str">
        <f>Table18[[#This Row],[Smartphone]]</f>
        <v>REALME Realme 10 Pro 5G(8/128 gb)</v>
      </c>
      <c r="C55" s="59">
        <f>SUM((Table18[[#This Row],[Dimensi]]-MIN(Table18[Dimensi]))/(MAX(Table18[Dimensi])-MIN(Table18[Dimensi])))</f>
        <v>0.25</v>
      </c>
      <c r="D55" s="59">
        <f>SUM((Table18[[#This Row],[Berat]]-MIN(Table18[Berat]))/(MAX(Table18[Berat])-MIN(Table18[Berat])))</f>
        <v>0.25</v>
      </c>
      <c r="E55" s="59">
        <f>SUM((Table18[[#This Row],[Build]]-MIN(Table18[Build]))/(MAX(Table18[Build])-MIN(Table18[Build])))</f>
        <v>0</v>
      </c>
      <c r="F55" s="59">
        <f>SUM((Table18[[#This Row],[Tipe LCD]]-MIN(Table18[Tipe LCD]))/(MAX(Table18[Tipe LCD])-MIN(Table18[Tipe LCD])))</f>
        <v>0</v>
      </c>
      <c r="G55" s="59">
        <f>SUM((Table18[[#This Row],[Ukuran LCD]]-MIN(Table18[Ukuran LCD]))/(MAX(Table18[Ukuran LCD])-MIN(Table18[Ukuran LCD])))</f>
        <v>1</v>
      </c>
      <c r="H55" s="59">
        <f>SUM((Table18[[#This Row],[Resolusi]]-MIN(Table18[Resolusi]))/(MAX(Table18[Resolusi])-MIN(Table18[Resolusi])))</f>
        <v>0.25</v>
      </c>
      <c r="I55" s="59">
        <f>SUM((Table18[[#This Row],[Sistem Operasi]]-MIN(Table18[Sistem Operasi]))/(MAX(Table18[Sistem Operasi])-MIN(Table18[Sistem Operasi])))</f>
        <v>0.33333333333333331</v>
      </c>
      <c r="J55" s="59">
        <f>SUM((Table18[[#This Row],[Chipset]]-MIN(Table18[Chipset]))/(MAX(Table18[Chipset])-MIN(Table18[Chipset])))</f>
        <v>0.51923076923076927</v>
      </c>
      <c r="K55" s="59">
        <f>SUM((Table18[[#This Row],[CPU]]-MIN(Table18[CPU]))/(MAX(Table18[CPU])-MIN(Table18[CPU])))</f>
        <v>0.5</v>
      </c>
      <c r="L55" s="59">
        <f>SUM((Table18[[#This Row],[RAM]]-MIN(Table18[RAM]))/(MAX(Table18[RAM])-MIN(Table18[RAM])))</f>
        <v>0.33333333333333331</v>
      </c>
      <c r="M55" s="59">
        <f>SUM((Table18[[#This Row],[ROM]]-MIN(Table18[ROM]))/(MAX(Table18[ROM])-MIN(Table18[ROM])))</f>
        <v>0</v>
      </c>
      <c r="N55" s="59">
        <f>SUM((Table18[[#This Row],[Main Camera]]-MIN(Table18[Main Camera]))/(MAX(Table18[Main Camera])-MIN(Table18[Main Camera])))</f>
        <v>0.8571428571428571</v>
      </c>
      <c r="O55" s="59">
        <f>SUM((Table18[[#This Row],[Main Type]]-MIN(Table18[Main Type]))/(MAX(Table18[Main Type])-MIN(Table18[Main Type])))</f>
        <v>0.14285714285714285</v>
      </c>
      <c r="P55" s="59">
        <f>SUM((Table18[[#This Row],[Main VIdeo]]-MIN(Table18[Main VIdeo]))/(MAX(Table18[Main VIdeo])-MIN(Table18[Main VIdeo])))</f>
        <v>0</v>
      </c>
      <c r="Q55" s="59">
        <f>SUM((Table18[[#This Row],[Front Camera]]-MIN(Table18[Front Camera]))/(MAX(Table18[Front Camera])-MIN(Table18[Front Camera])))</f>
        <v>0.66666666666666663</v>
      </c>
      <c r="R55" s="59">
        <f>SUM((Table18[[#This Row],[Front Video]]-MIN(Table18[Front Video]))/(MAX(Table18[Front Video])-MIN(Table18[Front Video])))</f>
        <v>0.10112359550561797</v>
      </c>
      <c r="S55" s="59">
        <f>SUM((Table18[[#This Row],[USB]]-MIN(Table18[USB]))/(MAX(Table18[USB])-MIN(Table18[USB])))</f>
        <v>0.33333333333333331</v>
      </c>
      <c r="T55" s="59">
        <f>SUM((Table18[[#This Row],[Battery]]-MIN(Table18[Battery]))/(MAX(Table18[Battery])-MIN(Table18[Battery])))</f>
        <v>0.75</v>
      </c>
      <c r="U55" s="59">
        <f>SUM((MAX(Table18[Harga])-Table18[[#This Row],[Harga]])/(MAX(Table18[Harga])-MIN(Table18[Harga])))</f>
        <v>0.89898989898989901</v>
      </c>
    </row>
    <row r="56" spans="2:21" ht="15.75" x14ac:dyDescent="0.25">
      <c r="B56" s="59" t="str">
        <f>Table18[[#This Row],[Smartphone]]</f>
        <v>REALME Realme 10 Pro+ 5G(8/256 gb)</v>
      </c>
      <c r="C56" s="59">
        <f>SUM((Table18[[#This Row],[Dimensi]]-MIN(Table18[Dimensi]))/(MAX(Table18[Dimensi])-MIN(Table18[Dimensi])))</f>
        <v>0.25</v>
      </c>
      <c r="D56" s="59">
        <f>SUM((Table18[[#This Row],[Berat]]-MIN(Table18[Berat]))/(MAX(Table18[Berat])-MIN(Table18[Berat])))</f>
        <v>0</v>
      </c>
      <c r="E56" s="59">
        <f>SUM((Table18[[#This Row],[Build]]-MIN(Table18[Build]))/(MAX(Table18[Build])-MIN(Table18[Build])))</f>
        <v>0</v>
      </c>
      <c r="F56" s="59">
        <f>SUM((Table18[[#This Row],[Tipe LCD]]-MIN(Table18[Tipe LCD]))/(MAX(Table18[Tipe LCD])-MIN(Table18[Tipe LCD])))</f>
        <v>0</v>
      </c>
      <c r="G56" s="59">
        <f>SUM((Table18[[#This Row],[Ukuran LCD]]-MIN(Table18[Ukuran LCD]))/(MAX(Table18[Ukuran LCD])-MIN(Table18[Ukuran LCD])))</f>
        <v>1</v>
      </c>
      <c r="H56" s="59">
        <f>SUM((Table18[[#This Row],[Resolusi]]-MIN(Table18[Resolusi]))/(MAX(Table18[Resolusi])-MIN(Table18[Resolusi])))</f>
        <v>0.25</v>
      </c>
      <c r="I56" s="59">
        <f>SUM((Table18[[#This Row],[Sistem Operasi]]-MIN(Table18[Sistem Operasi]))/(MAX(Table18[Sistem Operasi])-MIN(Table18[Sistem Operasi])))</f>
        <v>0.33333333333333331</v>
      </c>
      <c r="J56" s="59">
        <f>SUM((Table18[[#This Row],[Chipset]]-MIN(Table18[Chipset]))/(MAX(Table18[Chipset])-MIN(Table18[Chipset])))</f>
        <v>0.51923076923076927</v>
      </c>
      <c r="K56" s="59">
        <f>SUM((Table18[[#This Row],[CPU]]-MIN(Table18[CPU]))/(MAX(Table18[CPU])-MIN(Table18[CPU])))</f>
        <v>0.5</v>
      </c>
      <c r="L56" s="59">
        <f>SUM((Table18[[#This Row],[RAM]]-MIN(Table18[RAM]))/(MAX(Table18[RAM])-MIN(Table18[RAM])))</f>
        <v>0.33333333333333331</v>
      </c>
      <c r="M56" s="59">
        <f>SUM((Table18[[#This Row],[ROM]]-MIN(Table18[ROM]))/(MAX(Table18[ROM])-MIN(Table18[ROM])))</f>
        <v>0.33333333333333331</v>
      </c>
      <c r="N56" s="59">
        <f>SUM((Table18[[#This Row],[Main Camera]]-MIN(Table18[Main Camera]))/(MAX(Table18[Main Camera])-MIN(Table18[Main Camera])))</f>
        <v>0.8571428571428571</v>
      </c>
      <c r="O56" s="59">
        <f>SUM((Table18[[#This Row],[Main Type]]-MIN(Table18[Main Type]))/(MAX(Table18[Main Type])-MIN(Table18[Main Type])))</f>
        <v>0.42857142857142855</v>
      </c>
      <c r="P56" s="59">
        <f>SUM((Table18[[#This Row],[Main VIdeo]]-MIN(Table18[Main VIdeo]))/(MAX(Table18[Main VIdeo])-MIN(Table18[Main VIdeo])))</f>
        <v>0.26666666666666666</v>
      </c>
      <c r="Q56" s="59">
        <f>SUM((Table18[[#This Row],[Front Camera]]-MIN(Table18[Front Camera]))/(MAX(Table18[Front Camera])-MIN(Table18[Front Camera])))</f>
        <v>0.66666666666666663</v>
      </c>
      <c r="R56" s="59">
        <f>SUM((Table18[[#This Row],[Front Video]]-MIN(Table18[Front Video]))/(MAX(Table18[Front Video])-MIN(Table18[Front Video])))</f>
        <v>0.10112359550561797</v>
      </c>
      <c r="S56" s="59">
        <f>SUM((Table18[[#This Row],[USB]]-MIN(Table18[USB]))/(MAX(Table18[USB])-MIN(Table18[USB])))</f>
        <v>0.33333333333333331</v>
      </c>
      <c r="T56" s="59">
        <f>SUM((Table18[[#This Row],[Battery]]-MIN(Table18[Battery]))/(MAX(Table18[Battery])-MIN(Table18[Battery])))</f>
        <v>0.75</v>
      </c>
      <c r="U56" s="59">
        <f>SUM((MAX(Table18[Harga])-Table18[[#This Row],[Harga]])/(MAX(Table18[Harga])-MIN(Table18[Harga])))</f>
        <v>0.84848484848484851</v>
      </c>
    </row>
    <row r="57" spans="2:21" ht="15.75" x14ac:dyDescent="0.25">
      <c r="B57" s="59" t="str">
        <f>Table18[[#This Row],[Smartphone]]</f>
        <v>REALME Realme 10 Pro+ 5G(12/512 gb)</v>
      </c>
      <c r="C57" s="59">
        <f>SUM((Table18[[#This Row],[Dimensi]]-MIN(Table18[Dimensi]))/(MAX(Table18[Dimensi])-MIN(Table18[Dimensi])))</f>
        <v>0.25</v>
      </c>
      <c r="D57" s="59">
        <f>SUM((Table18[[#This Row],[Berat]]-MIN(Table18[Berat]))/(MAX(Table18[Berat])-MIN(Table18[Berat])))</f>
        <v>0</v>
      </c>
      <c r="E57" s="59">
        <f>SUM((Table18[[#This Row],[Build]]-MIN(Table18[Build]))/(MAX(Table18[Build])-MIN(Table18[Build])))</f>
        <v>0</v>
      </c>
      <c r="F57" s="59">
        <f>SUM((Table18[[#This Row],[Tipe LCD]]-MIN(Table18[Tipe LCD]))/(MAX(Table18[Tipe LCD])-MIN(Table18[Tipe LCD])))</f>
        <v>0.5</v>
      </c>
      <c r="G57" s="59">
        <f>SUM((Table18[[#This Row],[Ukuran LCD]]-MIN(Table18[Ukuran LCD]))/(MAX(Table18[Ukuran LCD])-MIN(Table18[Ukuran LCD])))</f>
        <v>1</v>
      </c>
      <c r="H57" s="59">
        <f>SUM((Table18[[#This Row],[Resolusi]]-MIN(Table18[Resolusi]))/(MAX(Table18[Resolusi])-MIN(Table18[Resolusi])))</f>
        <v>0.25</v>
      </c>
      <c r="I57" s="59">
        <f>SUM((Table18[[#This Row],[Sistem Operasi]]-MIN(Table18[Sistem Operasi]))/(MAX(Table18[Sistem Operasi])-MIN(Table18[Sistem Operasi])))</f>
        <v>0.33333333333333331</v>
      </c>
      <c r="J57" s="59">
        <f>SUM((Table18[[#This Row],[Chipset]]-MIN(Table18[Chipset]))/(MAX(Table18[Chipset])-MIN(Table18[Chipset])))</f>
        <v>0.51923076923076927</v>
      </c>
      <c r="K57" s="59">
        <f>SUM((Table18[[#This Row],[CPU]]-MIN(Table18[CPU]))/(MAX(Table18[CPU])-MIN(Table18[CPU])))</f>
        <v>0.5</v>
      </c>
      <c r="L57" s="59">
        <f>SUM((Table18[[#This Row],[RAM]]-MIN(Table18[RAM]))/(MAX(Table18[RAM])-MIN(Table18[RAM])))</f>
        <v>0.66666666666666663</v>
      </c>
      <c r="M57" s="59">
        <f>SUM((Table18[[#This Row],[ROM]]-MIN(Table18[ROM]))/(MAX(Table18[ROM])-MIN(Table18[ROM])))</f>
        <v>0.66666666666666663</v>
      </c>
      <c r="N57" s="59">
        <f>SUM((Table18[[#This Row],[Main Camera]]-MIN(Table18[Main Camera]))/(MAX(Table18[Main Camera])-MIN(Table18[Main Camera])))</f>
        <v>0.8571428571428571</v>
      </c>
      <c r="O57" s="59">
        <f>SUM((Table18[[#This Row],[Main Type]]-MIN(Table18[Main Type]))/(MAX(Table18[Main Type])-MIN(Table18[Main Type])))</f>
        <v>0.42857142857142855</v>
      </c>
      <c r="P57" s="59">
        <f>SUM((Table18[[#This Row],[Main VIdeo]]-MIN(Table18[Main VIdeo]))/(MAX(Table18[Main VIdeo])-MIN(Table18[Main VIdeo])))</f>
        <v>0.26666666666666666</v>
      </c>
      <c r="Q57" s="59">
        <f>SUM((Table18[[#This Row],[Front Camera]]-MIN(Table18[Front Camera]))/(MAX(Table18[Front Camera])-MIN(Table18[Front Camera])))</f>
        <v>0.66666666666666663</v>
      </c>
      <c r="R57" s="59">
        <f>SUM((Table18[[#This Row],[Front Video]]-MIN(Table18[Front Video]))/(MAX(Table18[Front Video])-MIN(Table18[Front Video])))</f>
        <v>0.10112359550561797</v>
      </c>
      <c r="S57" s="59">
        <f>SUM((Table18[[#This Row],[USB]]-MIN(Table18[USB]))/(MAX(Table18[USB])-MIN(Table18[USB])))</f>
        <v>0.33333333333333331</v>
      </c>
      <c r="T57" s="59">
        <f>SUM((Table18[[#This Row],[Battery]]-MIN(Table18[Battery]))/(MAX(Table18[Battery])-MIN(Table18[Battery])))</f>
        <v>0.75</v>
      </c>
      <c r="U57" s="59">
        <f>SUM((MAX(Table18[Harga])-Table18[[#This Row],[Harga]])/(MAX(Table18[Harga])-MIN(Table18[Harga])))</f>
        <v>0.81818181818181823</v>
      </c>
    </row>
    <row r="58" spans="2:21" ht="15.75" x14ac:dyDescent="0.25">
      <c r="B58" s="59" t="str">
        <f>Table18[[#This Row],[Smartphone]]</f>
        <v>REALME Realme C55 NFC(6/128 gb)</v>
      </c>
      <c r="C58" s="59">
        <f>SUM((Table18[[#This Row],[Dimensi]]-MIN(Table18[Dimensi]))/(MAX(Table18[Dimensi])-MIN(Table18[Dimensi])))</f>
        <v>0.25</v>
      </c>
      <c r="D58" s="59">
        <f>SUM((Table18[[#This Row],[Berat]]-MIN(Table18[Berat]))/(MAX(Table18[Berat])-MIN(Table18[Berat])))</f>
        <v>0.25</v>
      </c>
      <c r="E58" s="59">
        <f>SUM((Table18[[#This Row],[Build]]-MIN(Table18[Build]))/(MAX(Table18[Build])-MIN(Table18[Build])))</f>
        <v>0</v>
      </c>
      <c r="F58" s="59">
        <f>SUM((Table18[[#This Row],[Tipe LCD]]-MIN(Table18[Tipe LCD]))/(MAX(Table18[Tipe LCD])-MIN(Table18[Tipe LCD])))</f>
        <v>0</v>
      </c>
      <c r="G58" s="59">
        <f>SUM((Table18[[#This Row],[Ukuran LCD]]-MIN(Table18[Ukuran LCD]))/(MAX(Table18[Ukuran LCD])-MIN(Table18[Ukuran LCD])))</f>
        <v>1</v>
      </c>
      <c r="H58" s="59">
        <f>SUM((Table18[[#This Row],[Resolusi]]-MIN(Table18[Resolusi]))/(MAX(Table18[Resolusi])-MIN(Table18[Resolusi])))</f>
        <v>0.25</v>
      </c>
      <c r="I58" s="59">
        <f>SUM((Table18[[#This Row],[Sistem Operasi]]-MIN(Table18[Sistem Operasi]))/(MAX(Table18[Sistem Operasi])-MIN(Table18[Sistem Operasi])))</f>
        <v>0.33333333333333331</v>
      </c>
      <c r="J58" s="59">
        <f>SUM((Table18[[#This Row],[Chipset]]-MIN(Table18[Chipset]))/(MAX(Table18[Chipset])-MIN(Table18[Chipset])))</f>
        <v>0.30769230769230771</v>
      </c>
      <c r="K58" s="59">
        <f>SUM((Table18[[#This Row],[CPU]]-MIN(Table18[CPU]))/(MAX(Table18[CPU])-MIN(Table18[CPU])))</f>
        <v>0.5</v>
      </c>
      <c r="L58" s="59">
        <f>SUM((Table18[[#This Row],[RAM]]-MIN(Table18[RAM]))/(MAX(Table18[RAM])-MIN(Table18[RAM])))</f>
        <v>0.5</v>
      </c>
      <c r="M58" s="59">
        <f>SUM((Table18[[#This Row],[ROM]]-MIN(Table18[ROM]))/(MAX(Table18[ROM])-MIN(Table18[ROM])))</f>
        <v>0</v>
      </c>
      <c r="N58" s="59">
        <f>SUM((Table18[[#This Row],[Main Camera]]-MIN(Table18[Main Camera]))/(MAX(Table18[Main Camera])-MIN(Table18[Main Camera])))</f>
        <v>0.5714285714285714</v>
      </c>
      <c r="O58" s="59">
        <f>SUM((Table18[[#This Row],[Main Type]]-MIN(Table18[Main Type]))/(MAX(Table18[Main Type])-MIN(Table18[Main Type])))</f>
        <v>0.14285714285714285</v>
      </c>
      <c r="P58" s="59">
        <f>SUM((Table18[[#This Row],[Main VIdeo]]-MIN(Table18[Main VIdeo]))/(MAX(Table18[Main VIdeo])-MIN(Table18[Main VIdeo])))</f>
        <v>0</v>
      </c>
      <c r="Q58" s="59">
        <f>SUM((Table18[[#This Row],[Front Camera]]-MIN(Table18[Front Camera]))/(MAX(Table18[Front Camera])-MIN(Table18[Front Camera])))</f>
        <v>0.22222222222222221</v>
      </c>
      <c r="R58" s="59">
        <f>SUM((Table18[[#This Row],[Front Video]]-MIN(Table18[Front Video]))/(MAX(Table18[Front Video])-MIN(Table18[Front Video])))</f>
        <v>0.10112359550561797</v>
      </c>
      <c r="S58" s="59">
        <f>SUM((Table18[[#This Row],[USB]]-MIN(Table18[USB]))/(MAX(Table18[USB])-MIN(Table18[USB])))</f>
        <v>0.33333333333333331</v>
      </c>
      <c r="T58" s="59">
        <f>SUM((Table18[[#This Row],[Battery]]-MIN(Table18[Battery]))/(MAX(Table18[Battery])-MIN(Table18[Battery])))</f>
        <v>0.75</v>
      </c>
      <c r="U58" s="59">
        <f>SUM((MAX(Table18[Harga])-Table18[[#This Row],[Harga]])/(MAX(Table18[Harga])-MIN(Table18[Harga])))</f>
        <v>0.96969696969696972</v>
      </c>
    </row>
    <row r="59" spans="2:21" ht="15.75" x14ac:dyDescent="0.25">
      <c r="B59" s="59" t="str">
        <f>Table18[[#This Row],[Smartphone]]</f>
        <v>REALME Realme C53 NFC(6/128 gb)</v>
      </c>
      <c r="C59" s="59">
        <f>SUM((Table18[[#This Row],[Dimensi]]-MIN(Table18[Dimensi]))/(MAX(Table18[Dimensi])-MIN(Table18[Dimensi])))</f>
        <v>0.25</v>
      </c>
      <c r="D59" s="59">
        <f>SUM((Table18[[#This Row],[Berat]]-MIN(Table18[Berat]))/(MAX(Table18[Berat])-MIN(Table18[Berat])))</f>
        <v>0</v>
      </c>
      <c r="E59" s="59">
        <f>SUM((Table18[[#This Row],[Build]]-MIN(Table18[Build]))/(MAX(Table18[Build])-MIN(Table18[Build])))</f>
        <v>0</v>
      </c>
      <c r="F59" s="59">
        <f>SUM((Table18[[#This Row],[Tipe LCD]]-MIN(Table18[Tipe LCD]))/(MAX(Table18[Tipe LCD])-MIN(Table18[Tipe LCD])))</f>
        <v>0</v>
      </c>
      <c r="G59" s="59">
        <f>SUM((Table18[[#This Row],[Ukuran LCD]]-MIN(Table18[Ukuran LCD]))/(MAX(Table18[Ukuran LCD])-MIN(Table18[Ukuran LCD])))</f>
        <v>1</v>
      </c>
      <c r="H59" s="59">
        <f>SUM((Table18[[#This Row],[Resolusi]]-MIN(Table18[Resolusi]))/(MAX(Table18[Resolusi])-MIN(Table18[Resolusi])))</f>
        <v>0.25</v>
      </c>
      <c r="I59" s="59">
        <f>SUM((Table18[[#This Row],[Sistem Operasi]]-MIN(Table18[Sistem Operasi]))/(MAX(Table18[Sistem Operasi])-MIN(Table18[Sistem Operasi])))</f>
        <v>0.33333333333333331</v>
      </c>
      <c r="J59" s="59">
        <f>SUM((Table18[[#This Row],[Chipset]]-MIN(Table18[Chipset]))/(MAX(Table18[Chipset])-MIN(Table18[Chipset])))</f>
        <v>0</v>
      </c>
      <c r="K59" s="59">
        <f>SUM((Table18[[#This Row],[CPU]]-MIN(Table18[CPU]))/(MAX(Table18[CPU])-MIN(Table18[CPU])))</f>
        <v>0.5</v>
      </c>
      <c r="L59" s="59">
        <f>SUM((Table18[[#This Row],[RAM]]-MIN(Table18[RAM]))/(MAX(Table18[RAM])-MIN(Table18[RAM])))</f>
        <v>0.5</v>
      </c>
      <c r="M59" s="59">
        <f>SUM((Table18[[#This Row],[ROM]]-MIN(Table18[ROM]))/(MAX(Table18[ROM])-MIN(Table18[ROM])))</f>
        <v>0</v>
      </c>
      <c r="N59" s="59">
        <f>SUM((Table18[[#This Row],[Main Camera]]-MIN(Table18[Main Camera]))/(MAX(Table18[Main Camera])-MIN(Table18[Main Camera])))</f>
        <v>1</v>
      </c>
      <c r="O59" s="59">
        <f>SUM((Table18[[#This Row],[Main Type]]-MIN(Table18[Main Type]))/(MAX(Table18[Main Type])-MIN(Table18[Main Type])))</f>
        <v>0.14285714285714285</v>
      </c>
      <c r="P59" s="59">
        <f>SUM((Table18[[#This Row],[Main VIdeo]]-MIN(Table18[Main VIdeo]))/(MAX(Table18[Main VIdeo])-MIN(Table18[Main VIdeo])))</f>
        <v>0</v>
      </c>
      <c r="Q59" s="59">
        <f>SUM((Table18[[#This Row],[Front Camera]]-MIN(Table18[Front Camera]))/(MAX(Table18[Front Camera])-MIN(Table18[Front Camera])))</f>
        <v>0.22222222222222221</v>
      </c>
      <c r="R59" s="59">
        <f>SUM((Table18[[#This Row],[Front Video]]-MIN(Table18[Front Video]))/(MAX(Table18[Front Video])-MIN(Table18[Front Video])))</f>
        <v>4.49438202247191E-2</v>
      </c>
      <c r="S59" s="59">
        <f>SUM((Table18[[#This Row],[USB]]-MIN(Table18[USB]))/(MAX(Table18[USB])-MIN(Table18[USB])))</f>
        <v>0.33333333333333331</v>
      </c>
      <c r="T59" s="59">
        <f>SUM((Table18[[#This Row],[Battery]]-MIN(Table18[Battery]))/(MAX(Table18[Battery])-MIN(Table18[Battery])))</f>
        <v>0.75</v>
      </c>
      <c r="U59" s="59">
        <f>SUM((MAX(Table18[Harga])-Table18[[#This Row],[Harga]])/(MAX(Table18[Harga])-MIN(Table18[Harga])))</f>
        <v>0.97979797979797978</v>
      </c>
    </row>
    <row r="60" spans="2:21" ht="15.75" x14ac:dyDescent="0.25">
      <c r="B60" s="59" t="str">
        <f>Table18[[#This Row],[Smartphone]]</f>
        <v>REALME Realme C53 NFC(8/256 gb)</v>
      </c>
      <c r="C60" s="59">
        <f>SUM((Table18[[#This Row],[Dimensi]]-MIN(Table18[Dimensi]))/(MAX(Table18[Dimensi])-MIN(Table18[Dimensi])))</f>
        <v>0.25</v>
      </c>
      <c r="D60" s="59">
        <f>SUM((Table18[[#This Row],[Berat]]-MIN(Table18[Berat]))/(MAX(Table18[Berat])-MIN(Table18[Berat])))</f>
        <v>0</v>
      </c>
      <c r="E60" s="59">
        <f>SUM((Table18[[#This Row],[Build]]-MIN(Table18[Build]))/(MAX(Table18[Build])-MIN(Table18[Build])))</f>
        <v>0</v>
      </c>
      <c r="F60" s="59">
        <f>SUM((Table18[[#This Row],[Tipe LCD]]-MIN(Table18[Tipe LCD]))/(MAX(Table18[Tipe LCD])-MIN(Table18[Tipe LCD])))</f>
        <v>0</v>
      </c>
      <c r="G60" s="59">
        <f>SUM((Table18[[#This Row],[Ukuran LCD]]-MIN(Table18[Ukuran LCD]))/(MAX(Table18[Ukuran LCD])-MIN(Table18[Ukuran LCD])))</f>
        <v>1</v>
      </c>
      <c r="H60" s="59">
        <f>SUM((Table18[[#This Row],[Resolusi]]-MIN(Table18[Resolusi]))/(MAX(Table18[Resolusi])-MIN(Table18[Resolusi])))</f>
        <v>0.25</v>
      </c>
      <c r="I60" s="59">
        <f>SUM((Table18[[#This Row],[Sistem Operasi]]-MIN(Table18[Sistem Operasi]))/(MAX(Table18[Sistem Operasi])-MIN(Table18[Sistem Operasi])))</f>
        <v>0.33333333333333331</v>
      </c>
      <c r="J60" s="59">
        <f>SUM((Table18[[#This Row],[Chipset]]-MIN(Table18[Chipset]))/(MAX(Table18[Chipset])-MIN(Table18[Chipset])))</f>
        <v>0</v>
      </c>
      <c r="K60" s="59">
        <f>SUM((Table18[[#This Row],[CPU]]-MIN(Table18[CPU]))/(MAX(Table18[CPU])-MIN(Table18[CPU])))</f>
        <v>0.5</v>
      </c>
      <c r="L60" s="59">
        <f>SUM((Table18[[#This Row],[RAM]]-MIN(Table18[RAM]))/(MAX(Table18[RAM])-MIN(Table18[RAM])))</f>
        <v>0.33333333333333331</v>
      </c>
      <c r="M60" s="59">
        <f>SUM((Table18[[#This Row],[ROM]]-MIN(Table18[ROM]))/(MAX(Table18[ROM])-MIN(Table18[ROM])))</f>
        <v>0.33333333333333331</v>
      </c>
      <c r="N60" s="59">
        <f>SUM((Table18[[#This Row],[Main Camera]]-MIN(Table18[Main Camera]))/(MAX(Table18[Main Camera])-MIN(Table18[Main Camera])))</f>
        <v>1</v>
      </c>
      <c r="O60" s="59">
        <f>SUM((Table18[[#This Row],[Main Type]]-MIN(Table18[Main Type]))/(MAX(Table18[Main Type])-MIN(Table18[Main Type])))</f>
        <v>0.14285714285714285</v>
      </c>
      <c r="P60" s="59">
        <f>SUM((Table18[[#This Row],[Main VIdeo]]-MIN(Table18[Main VIdeo]))/(MAX(Table18[Main VIdeo])-MIN(Table18[Main VIdeo])))</f>
        <v>0</v>
      </c>
      <c r="Q60" s="59">
        <f>SUM((Table18[[#This Row],[Front Camera]]-MIN(Table18[Front Camera]))/(MAX(Table18[Front Camera])-MIN(Table18[Front Camera])))</f>
        <v>0.22222222222222221</v>
      </c>
      <c r="R60" s="59">
        <f>SUM((Table18[[#This Row],[Front Video]]-MIN(Table18[Front Video]))/(MAX(Table18[Front Video])-MIN(Table18[Front Video])))</f>
        <v>4.49438202247191E-2</v>
      </c>
      <c r="S60" s="59">
        <f>SUM((Table18[[#This Row],[USB]]-MIN(Table18[USB]))/(MAX(Table18[USB])-MIN(Table18[USB])))</f>
        <v>0.33333333333333331</v>
      </c>
      <c r="T60" s="59">
        <f>SUM((Table18[[#This Row],[Battery]]-MIN(Table18[Battery]))/(MAX(Table18[Battery])-MIN(Table18[Battery])))</f>
        <v>0.75</v>
      </c>
      <c r="U60" s="59">
        <f>SUM((MAX(Table18[Harga])-Table18[[#This Row],[Harga]])/(MAX(Table18[Harga])-MIN(Table18[Harga])))</f>
        <v>0.96969696969696972</v>
      </c>
    </row>
    <row r="61" spans="2:21" ht="15.75" x14ac:dyDescent="0.25">
      <c r="B61" s="59" t="str">
        <f>Table18[[#This Row],[Smartphone]]</f>
        <v>REALME Realme 11 Pro 5G(8/256 gb)</v>
      </c>
      <c r="C61" s="59">
        <f>SUM((Table18[[#This Row],[Dimensi]]-MIN(Table18[Dimensi]))/(MAX(Table18[Dimensi])-MIN(Table18[Dimensi])))</f>
        <v>0.25</v>
      </c>
      <c r="D61" s="59">
        <f>SUM((Table18[[#This Row],[Berat]]-MIN(Table18[Berat]))/(MAX(Table18[Berat])-MIN(Table18[Berat])))</f>
        <v>0</v>
      </c>
      <c r="E61" s="59">
        <f>SUM((Table18[[#This Row],[Build]]-MIN(Table18[Build]))/(MAX(Table18[Build])-MIN(Table18[Build])))</f>
        <v>0</v>
      </c>
      <c r="F61" s="59">
        <f>SUM((Table18[[#This Row],[Tipe LCD]]-MIN(Table18[Tipe LCD]))/(MAX(Table18[Tipe LCD])-MIN(Table18[Tipe LCD])))</f>
        <v>0.5</v>
      </c>
      <c r="G61" s="59">
        <f>SUM((Table18[[#This Row],[Ukuran LCD]]-MIN(Table18[Ukuran LCD]))/(MAX(Table18[Ukuran LCD])-MIN(Table18[Ukuran LCD])))</f>
        <v>1</v>
      </c>
      <c r="H61" s="59">
        <f>SUM((Table18[[#This Row],[Resolusi]]-MIN(Table18[Resolusi]))/(MAX(Table18[Resolusi])-MIN(Table18[Resolusi])))</f>
        <v>0.25</v>
      </c>
      <c r="I61" s="59">
        <f>SUM((Table18[[#This Row],[Sistem Operasi]]-MIN(Table18[Sistem Operasi]))/(MAX(Table18[Sistem Operasi])-MIN(Table18[Sistem Operasi])))</f>
        <v>0.33333333333333331</v>
      </c>
      <c r="J61" s="59">
        <f>SUM((Table18[[#This Row],[Chipset]]-MIN(Table18[Chipset]))/(MAX(Table18[Chipset])-MIN(Table18[Chipset])))</f>
        <v>0.53846153846153844</v>
      </c>
      <c r="K61" s="59">
        <f>SUM((Table18[[#This Row],[CPU]]-MIN(Table18[CPU]))/(MAX(Table18[CPU])-MIN(Table18[CPU])))</f>
        <v>0.5</v>
      </c>
      <c r="L61" s="59">
        <f>SUM((Table18[[#This Row],[RAM]]-MIN(Table18[RAM]))/(MAX(Table18[RAM])-MIN(Table18[RAM])))</f>
        <v>0.33333333333333331</v>
      </c>
      <c r="M61" s="59">
        <f>SUM((Table18[[#This Row],[ROM]]-MIN(Table18[ROM]))/(MAX(Table18[ROM])-MIN(Table18[ROM])))</f>
        <v>0.33333333333333331</v>
      </c>
      <c r="N61" s="59">
        <f>SUM((Table18[[#This Row],[Main Camera]]-MIN(Table18[Main Camera]))/(MAX(Table18[Main Camera])-MIN(Table18[Main Camera])))</f>
        <v>0.7142857142857143</v>
      </c>
      <c r="O61" s="59">
        <f>SUM((Table18[[#This Row],[Main Type]]-MIN(Table18[Main Type]))/(MAX(Table18[Main Type])-MIN(Table18[Main Type])))</f>
        <v>0.14285714285714285</v>
      </c>
      <c r="P61" s="59">
        <f>SUM((Table18[[#This Row],[Main VIdeo]]-MIN(Table18[Main VIdeo]))/(MAX(Table18[Main VIdeo])-MIN(Table18[Main VIdeo])))</f>
        <v>0.26666666666666666</v>
      </c>
      <c r="Q61" s="59">
        <f>SUM((Table18[[#This Row],[Front Camera]]-MIN(Table18[Front Camera]))/(MAX(Table18[Front Camera])-MIN(Table18[Front Camera])))</f>
        <v>0.66666666666666663</v>
      </c>
      <c r="R61" s="59">
        <f>SUM((Table18[[#This Row],[Front Video]]-MIN(Table18[Front Video]))/(MAX(Table18[Front Video])-MIN(Table18[Front Video])))</f>
        <v>0.10112359550561797</v>
      </c>
      <c r="S61" s="59">
        <f>SUM((Table18[[#This Row],[USB]]-MIN(Table18[USB]))/(MAX(Table18[USB])-MIN(Table18[USB])))</f>
        <v>0.33333333333333331</v>
      </c>
      <c r="T61" s="59">
        <f>SUM((Table18[[#This Row],[Battery]]-MIN(Table18[Battery]))/(MAX(Table18[Battery])-MIN(Table18[Battery])))</f>
        <v>0.75</v>
      </c>
      <c r="U61" s="59">
        <f>SUM((MAX(Table18[Harga])-Table18[[#This Row],[Harga]])/(MAX(Table18[Harga])-MIN(Table18[Harga])))</f>
        <v>0.88888888888888884</v>
      </c>
    </row>
    <row r="62" spans="2:21" ht="15.75" x14ac:dyDescent="0.25">
      <c r="B62" s="59" t="str">
        <f>Table18[[#This Row],[Smartphone]]</f>
        <v>REALME Realme 11 Pro+ 5G(12/512 gb)</v>
      </c>
      <c r="C62" s="59">
        <f>SUM((Table18[[#This Row],[Dimensi]]-MIN(Table18[Dimensi]))/(MAX(Table18[Dimensi])-MIN(Table18[Dimensi])))</f>
        <v>0.25</v>
      </c>
      <c r="D62" s="59">
        <f>SUM((Table18[[#This Row],[Berat]]-MIN(Table18[Berat]))/(MAX(Table18[Berat])-MIN(Table18[Berat])))</f>
        <v>0</v>
      </c>
      <c r="E62" s="59">
        <f>SUM((Table18[[#This Row],[Build]]-MIN(Table18[Build]))/(MAX(Table18[Build])-MIN(Table18[Build])))</f>
        <v>0</v>
      </c>
      <c r="F62" s="59">
        <f>SUM((Table18[[#This Row],[Tipe LCD]]-MIN(Table18[Tipe LCD]))/(MAX(Table18[Tipe LCD])-MIN(Table18[Tipe LCD])))</f>
        <v>0.5</v>
      </c>
      <c r="G62" s="59">
        <f>SUM((Table18[[#This Row],[Ukuran LCD]]-MIN(Table18[Ukuran LCD]))/(MAX(Table18[Ukuran LCD])-MIN(Table18[Ukuran LCD])))</f>
        <v>1</v>
      </c>
      <c r="H62" s="59">
        <f>SUM((Table18[[#This Row],[Resolusi]]-MIN(Table18[Resolusi]))/(MAX(Table18[Resolusi])-MIN(Table18[Resolusi])))</f>
        <v>0.25</v>
      </c>
      <c r="I62" s="59">
        <f>SUM((Table18[[#This Row],[Sistem Operasi]]-MIN(Table18[Sistem Operasi]))/(MAX(Table18[Sistem Operasi])-MIN(Table18[Sistem Operasi])))</f>
        <v>0.33333333333333331</v>
      </c>
      <c r="J62" s="59">
        <f>SUM((Table18[[#This Row],[Chipset]]-MIN(Table18[Chipset]))/(MAX(Table18[Chipset])-MIN(Table18[Chipset])))</f>
        <v>0.53846153846153844</v>
      </c>
      <c r="K62" s="59">
        <f>SUM((Table18[[#This Row],[CPU]]-MIN(Table18[CPU]))/(MAX(Table18[CPU])-MIN(Table18[CPU])))</f>
        <v>0.5</v>
      </c>
      <c r="L62" s="59">
        <f>SUM((Table18[[#This Row],[RAM]]-MIN(Table18[RAM]))/(MAX(Table18[RAM])-MIN(Table18[RAM])))</f>
        <v>0.66666666666666663</v>
      </c>
      <c r="M62" s="59">
        <f>SUM((Table18[[#This Row],[ROM]]-MIN(Table18[ROM]))/(MAX(Table18[ROM])-MIN(Table18[ROM])))</f>
        <v>0.66666666666666663</v>
      </c>
      <c r="N62" s="59">
        <f>SUM((Table18[[#This Row],[Main Camera]]-MIN(Table18[Main Camera]))/(MAX(Table18[Main Camera])-MIN(Table18[Main Camera])))</f>
        <v>1</v>
      </c>
      <c r="O62" s="59">
        <f>SUM((Table18[[#This Row],[Main Type]]-MIN(Table18[Main Type]))/(MAX(Table18[Main Type])-MIN(Table18[Main Type])))</f>
        <v>0.42857142857142855</v>
      </c>
      <c r="P62" s="59">
        <f>SUM((Table18[[#This Row],[Main VIdeo]]-MIN(Table18[Main VIdeo]))/(MAX(Table18[Main VIdeo])-MIN(Table18[Main VIdeo])))</f>
        <v>0.26666666666666666</v>
      </c>
      <c r="Q62" s="59">
        <f>SUM((Table18[[#This Row],[Front Camera]]-MIN(Table18[Front Camera]))/(MAX(Table18[Front Camera])-MIN(Table18[Front Camera])))</f>
        <v>0.88888888888888884</v>
      </c>
      <c r="R62" s="59">
        <f>SUM((Table18[[#This Row],[Front Video]]-MIN(Table18[Front Video]))/(MAX(Table18[Front Video])-MIN(Table18[Front Video])))</f>
        <v>0.10112359550561797</v>
      </c>
      <c r="S62" s="59">
        <f>SUM((Table18[[#This Row],[USB]]-MIN(Table18[USB]))/(MAX(Table18[USB])-MIN(Table18[USB])))</f>
        <v>0.33333333333333331</v>
      </c>
      <c r="T62" s="59">
        <f>SUM((Table18[[#This Row],[Battery]]-MIN(Table18[Battery]))/(MAX(Table18[Battery])-MIN(Table18[Battery])))</f>
        <v>0.75</v>
      </c>
      <c r="U62" s="59">
        <f>SUM((MAX(Table18[Harga])-Table18[[#This Row],[Harga]])/(MAX(Table18[Harga])-MIN(Table18[Harga])))</f>
        <v>0.82828282828282829</v>
      </c>
    </row>
    <row r="63" spans="2:21" ht="15.75" x14ac:dyDescent="0.25">
      <c r="B63" s="59" t="str">
        <f>Table18[[#This Row],[Smartphone]]</f>
        <v>REALME Realme C51 NFC(4/128 gb)</v>
      </c>
      <c r="C63" s="59">
        <f>SUM((Table18[[#This Row],[Dimensi]]-MIN(Table18[Dimensi]))/(MAX(Table18[Dimensi])-MIN(Table18[Dimensi])))</f>
        <v>0.5</v>
      </c>
      <c r="D63" s="59">
        <f>SUM((Table18[[#This Row],[Berat]]-MIN(Table18[Berat]))/(MAX(Table18[Berat])-MIN(Table18[Berat])))</f>
        <v>0.25</v>
      </c>
      <c r="E63" s="59">
        <f>SUM((Table18[[#This Row],[Build]]-MIN(Table18[Build]))/(MAX(Table18[Build])-MIN(Table18[Build])))</f>
        <v>0</v>
      </c>
      <c r="F63" s="59">
        <f>SUM((Table18[[#This Row],[Tipe LCD]]-MIN(Table18[Tipe LCD]))/(MAX(Table18[Tipe LCD])-MIN(Table18[Tipe LCD])))</f>
        <v>0</v>
      </c>
      <c r="G63" s="59">
        <f>SUM((Table18[[#This Row],[Ukuran LCD]]-MIN(Table18[Ukuran LCD]))/(MAX(Table18[Ukuran LCD])-MIN(Table18[Ukuran LCD])))</f>
        <v>1</v>
      </c>
      <c r="H63" s="59">
        <f>SUM((Table18[[#This Row],[Resolusi]]-MIN(Table18[Resolusi]))/(MAX(Table18[Resolusi])-MIN(Table18[Resolusi])))</f>
        <v>0</v>
      </c>
      <c r="I63" s="59">
        <f>SUM((Table18[[#This Row],[Sistem Operasi]]-MIN(Table18[Sistem Operasi]))/(MAX(Table18[Sistem Operasi])-MIN(Table18[Sistem Operasi])))</f>
        <v>0.33333333333333331</v>
      </c>
      <c r="J63" s="59">
        <f>SUM((Table18[[#This Row],[Chipset]]-MIN(Table18[Chipset]))/(MAX(Table18[Chipset])-MIN(Table18[Chipset])))</f>
        <v>0</v>
      </c>
      <c r="K63" s="59">
        <f>SUM((Table18[[#This Row],[CPU]]-MIN(Table18[CPU]))/(MAX(Table18[CPU])-MIN(Table18[CPU])))</f>
        <v>0.5</v>
      </c>
      <c r="L63" s="59">
        <f>SUM((Table18[[#This Row],[RAM]]-MIN(Table18[RAM]))/(MAX(Table18[RAM])-MIN(Table18[RAM])))</f>
        <v>0</v>
      </c>
      <c r="M63" s="59">
        <f>SUM((Table18[[#This Row],[ROM]]-MIN(Table18[ROM]))/(MAX(Table18[ROM])-MIN(Table18[ROM])))</f>
        <v>0</v>
      </c>
      <c r="N63" s="59">
        <f>SUM((Table18[[#This Row],[Main Camera]]-MIN(Table18[Main Camera]))/(MAX(Table18[Main Camera])-MIN(Table18[Main Camera])))</f>
        <v>1</v>
      </c>
      <c r="O63" s="59">
        <f>SUM((Table18[[#This Row],[Main Type]]-MIN(Table18[Main Type]))/(MAX(Table18[Main Type])-MIN(Table18[Main Type])))</f>
        <v>0</v>
      </c>
      <c r="P63" s="59">
        <f>SUM((Table18[[#This Row],[Main VIdeo]]-MIN(Table18[Main VIdeo]))/(MAX(Table18[Main VIdeo])-MIN(Table18[Main VIdeo])))</f>
        <v>0</v>
      </c>
      <c r="Q63" s="59">
        <f>SUM((Table18[[#This Row],[Front Camera]]-MIN(Table18[Front Camera]))/(MAX(Table18[Front Camera])-MIN(Table18[Front Camera])))</f>
        <v>0.1111111111111111</v>
      </c>
      <c r="R63" s="59">
        <f>SUM((Table18[[#This Row],[Front Video]]-MIN(Table18[Front Video]))/(MAX(Table18[Front Video])-MIN(Table18[Front Video])))</f>
        <v>4.49438202247191E-2</v>
      </c>
      <c r="S63" s="59">
        <f>SUM((Table18[[#This Row],[USB]]-MIN(Table18[USB]))/(MAX(Table18[USB])-MIN(Table18[USB])))</f>
        <v>0.33333333333333331</v>
      </c>
      <c r="T63" s="59">
        <f>SUM((Table18[[#This Row],[Battery]]-MIN(Table18[Battery]))/(MAX(Table18[Battery])-MIN(Table18[Battery])))</f>
        <v>0.75</v>
      </c>
      <c r="U63" s="59">
        <f>SUM((MAX(Table18[Harga])-Table18[[#This Row],[Harga]])/(MAX(Table18[Harga])-MIN(Table18[Harga])))</f>
        <v>0.98989898989898994</v>
      </c>
    </row>
    <row r="64" spans="2:21" ht="15.75" x14ac:dyDescent="0.25">
      <c r="B64" s="59" t="str">
        <f>Table18[[#This Row],[Smartphone]]</f>
        <v>REALME Realme 11 NFC(8/256 gb)</v>
      </c>
      <c r="C64" s="59">
        <f>SUM((Table18[[#This Row],[Dimensi]]-MIN(Table18[Dimensi]))/(MAX(Table18[Dimensi])-MIN(Table18[Dimensi])))</f>
        <v>0.25</v>
      </c>
      <c r="D64" s="59">
        <f>SUM((Table18[[#This Row],[Berat]]-MIN(Table18[Berat]))/(MAX(Table18[Berat])-MIN(Table18[Berat])))</f>
        <v>0</v>
      </c>
      <c r="E64" s="59">
        <f>SUM((Table18[[#This Row],[Build]]-MIN(Table18[Build]))/(MAX(Table18[Build])-MIN(Table18[Build])))</f>
        <v>0</v>
      </c>
      <c r="F64" s="59">
        <f>SUM((Table18[[#This Row],[Tipe LCD]]-MIN(Table18[Tipe LCD]))/(MAX(Table18[Tipe LCD])-MIN(Table18[Tipe LCD])))</f>
        <v>0.5714285714285714</v>
      </c>
      <c r="G64" s="59">
        <f>SUM((Table18[[#This Row],[Ukuran LCD]]-MIN(Table18[Ukuran LCD]))/(MAX(Table18[Ukuran LCD])-MIN(Table18[Ukuran LCD])))</f>
        <v>0</v>
      </c>
      <c r="H64" s="59">
        <f>SUM((Table18[[#This Row],[Resolusi]]-MIN(Table18[Resolusi]))/(MAX(Table18[Resolusi])-MIN(Table18[Resolusi])))</f>
        <v>0.25</v>
      </c>
      <c r="I64" s="59">
        <f>SUM((Table18[[#This Row],[Sistem Operasi]]-MIN(Table18[Sistem Operasi]))/(MAX(Table18[Sistem Operasi])-MIN(Table18[Sistem Operasi])))</f>
        <v>0</v>
      </c>
      <c r="J64" s="59">
        <f>SUM((Table18[[#This Row],[Chipset]]-MIN(Table18[Chipset]))/(MAX(Table18[Chipset])-MIN(Table18[Chipset])))</f>
        <v>0.30769230769230771</v>
      </c>
      <c r="K64" s="59">
        <f>SUM((Table18[[#This Row],[CPU]]-MIN(Table18[CPU]))/(MAX(Table18[CPU])-MIN(Table18[CPU])))</f>
        <v>0.5</v>
      </c>
      <c r="L64" s="59">
        <f>SUM((Table18[[#This Row],[RAM]]-MIN(Table18[RAM]))/(MAX(Table18[RAM])-MIN(Table18[RAM])))</f>
        <v>0.33333333333333331</v>
      </c>
      <c r="M64" s="59">
        <f>SUM((Table18[[#This Row],[ROM]]-MIN(Table18[ROM]))/(MAX(Table18[ROM])-MIN(Table18[ROM])))</f>
        <v>0.33333333333333331</v>
      </c>
      <c r="N64" s="59">
        <f>SUM((Table18[[#This Row],[Main Camera]]-MIN(Table18[Main Camera]))/(MAX(Table18[Main Camera])-MIN(Table18[Main Camera])))</f>
        <v>0.8571428571428571</v>
      </c>
      <c r="O64" s="59">
        <f>SUM((Table18[[#This Row],[Main Type]]-MIN(Table18[Main Type]))/(MAX(Table18[Main Type])-MIN(Table18[Main Type])))</f>
        <v>0.14285714285714285</v>
      </c>
      <c r="P64" s="59">
        <f>SUM((Table18[[#This Row],[Main VIdeo]]-MIN(Table18[Main VIdeo]))/(MAX(Table18[Main VIdeo])-MIN(Table18[Main VIdeo])))</f>
        <v>0</v>
      </c>
      <c r="Q64" s="59">
        <f>SUM((Table18[[#This Row],[Front Camera]]-MIN(Table18[Front Camera]))/(MAX(Table18[Front Camera])-MIN(Table18[Front Camera])))</f>
        <v>0.66666666666666663</v>
      </c>
      <c r="R64" s="59">
        <f>SUM((Table18[[#This Row],[Front Video]]-MIN(Table18[Front Video]))/(MAX(Table18[Front Video])-MIN(Table18[Front Video])))</f>
        <v>0.10112359550561797</v>
      </c>
      <c r="S64" s="59">
        <f>SUM((Table18[[#This Row],[USB]]-MIN(Table18[USB]))/(MAX(Table18[USB])-MIN(Table18[USB])))</f>
        <v>0.33333333333333331</v>
      </c>
      <c r="T64" s="59">
        <f>SUM((Table18[[#This Row],[Battery]]-MIN(Table18[Battery]))/(MAX(Table18[Battery])-MIN(Table18[Battery])))</f>
        <v>0.75</v>
      </c>
      <c r="U64" s="59">
        <f>SUM((MAX(Table18[Harga])-Table18[[#This Row],[Harga]])/(MAX(Table18[Harga])-MIN(Table18[Harga])))</f>
        <v>0.93939393939393945</v>
      </c>
    </row>
    <row r="65" spans="2:21" ht="15.75" x14ac:dyDescent="0.25">
      <c r="B65" s="59" t="str">
        <f>Table18[[#This Row],[Smartphone]]</f>
        <v>REALME Realme C67(8/128 gb)</v>
      </c>
      <c r="C65" s="59">
        <f>SUM((Table18[[#This Row],[Dimensi]]-MIN(Table18[Dimensi]))/(MAX(Table18[Dimensi])-MIN(Table18[Dimensi])))</f>
        <v>0.25</v>
      </c>
      <c r="D65" s="59">
        <f>SUM((Table18[[#This Row],[Berat]]-MIN(Table18[Berat]))/(MAX(Table18[Berat])-MIN(Table18[Berat])))</f>
        <v>0.25</v>
      </c>
      <c r="E65" s="59">
        <f>SUM((Table18[[#This Row],[Build]]-MIN(Table18[Build]))/(MAX(Table18[Build])-MIN(Table18[Build])))</f>
        <v>0</v>
      </c>
      <c r="F65" s="59">
        <f>SUM((Table18[[#This Row],[Tipe LCD]]-MIN(Table18[Tipe LCD]))/(MAX(Table18[Tipe LCD])-MIN(Table18[Tipe LCD])))</f>
        <v>0</v>
      </c>
      <c r="G65" s="59">
        <f>SUM((Table18[[#This Row],[Ukuran LCD]]-MIN(Table18[Ukuran LCD]))/(MAX(Table18[Ukuran LCD])-MIN(Table18[Ukuran LCD])))</f>
        <v>1</v>
      </c>
      <c r="H65" s="59">
        <f>SUM((Table18[[#This Row],[Resolusi]]-MIN(Table18[Resolusi]))/(MAX(Table18[Resolusi])-MIN(Table18[Resolusi])))</f>
        <v>0.25</v>
      </c>
      <c r="I65" s="59">
        <f>SUM((Table18[[#This Row],[Sistem Operasi]]-MIN(Table18[Sistem Operasi]))/(MAX(Table18[Sistem Operasi])-MIN(Table18[Sistem Operasi])))</f>
        <v>0.33333333333333331</v>
      </c>
      <c r="J65" s="59">
        <f>SUM((Table18[[#This Row],[Chipset]]-MIN(Table18[Chipset]))/(MAX(Table18[Chipset])-MIN(Table18[Chipset])))</f>
        <v>0.38461538461538464</v>
      </c>
      <c r="K65" s="59">
        <f>SUM((Table18[[#This Row],[CPU]]-MIN(Table18[CPU]))/(MAX(Table18[CPU])-MIN(Table18[CPU])))</f>
        <v>0.5</v>
      </c>
      <c r="L65" s="59">
        <f>SUM((Table18[[#This Row],[RAM]]-MIN(Table18[RAM]))/(MAX(Table18[RAM])-MIN(Table18[RAM])))</f>
        <v>0.33333333333333331</v>
      </c>
      <c r="M65" s="59">
        <f>SUM((Table18[[#This Row],[ROM]]-MIN(Table18[ROM]))/(MAX(Table18[ROM])-MIN(Table18[ROM])))</f>
        <v>0</v>
      </c>
      <c r="N65" s="59">
        <f>SUM((Table18[[#This Row],[Main Camera]]-MIN(Table18[Main Camera]))/(MAX(Table18[Main Camera])-MIN(Table18[Main Camera])))</f>
        <v>1</v>
      </c>
      <c r="O65" s="59">
        <f>SUM((Table18[[#This Row],[Main Type]]-MIN(Table18[Main Type]))/(MAX(Table18[Main Type])-MIN(Table18[Main Type])))</f>
        <v>0.14285714285714285</v>
      </c>
      <c r="P65" s="59">
        <f>SUM((Table18[[#This Row],[Main VIdeo]]-MIN(Table18[Main VIdeo]))/(MAX(Table18[Main VIdeo])-MIN(Table18[Main VIdeo])))</f>
        <v>0</v>
      </c>
      <c r="Q65" s="59">
        <f>SUM((Table18[[#This Row],[Front Camera]]-MIN(Table18[Front Camera]))/(MAX(Table18[Front Camera])-MIN(Table18[Front Camera])))</f>
        <v>0.22222222222222221</v>
      </c>
      <c r="R65" s="59">
        <f>SUM((Table18[[#This Row],[Front Video]]-MIN(Table18[Front Video]))/(MAX(Table18[Front Video])-MIN(Table18[Front Video])))</f>
        <v>0.10112359550561797</v>
      </c>
      <c r="S65" s="59">
        <f>SUM((Table18[[#This Row],[USB]]-MIN(Table18[USB]))/(MAX(Table18[USB])-MIN(Table18[USB])))</f>
        <v>0.33333333333333331</v>
      </c>
      <c r="T65" s="59">
        <f>SUM((Table18[[#This Row],[Battery]]-MIN(Table18[Battery]))/(MAX(Table18[Battery])-MIN(Table18[Battery])))</f>
        <v>0.75</v>
      </c>
      <c r="U65" s="59">
        <f>SUM((MAX(Table18[Harga])-Table18[[#This Row],[Harga]])/(MAX(Table18[Harga])-MIN(Table18[Harga])))</f>
        <v>0.95959595959595956</v>
      </c>
    </row>
    <row r="66" spans="2:21" ht="15.75" x14ac:dyDescent="0.25">
      <c r="B66" s="59" t="str">
        <f>Table18[[#This Row],[Smartphone]]</f>
        <v>REALME Realme C67(8/256 gb)</v>
      </c>
      <c r="C66" s="59">
        <f>SUM((Table18[[#This Row],[Dimensi]]-MIN(Table18[Dimensi]))/(MAX(Table18[Dimensi])-MIN(Table18[Dimensi])))</f>
        <v>0.25</v>
      </c>
      <c r="D66" s="59">
        <f>SUM((Table18[[#This Row],[Berat]]-MIN(Table18[Berat]))/(MAX(Table18[Berat])-MIN(Table18[Berat])))</f>
        <v>0.25</v>
      </c>
      <c r="E66" s="59">
        <f>SUM((Table18[[#This Row],[Build]]-MIN(Table18[Build]))/(MAX(Table18[Build])-MIN(Table18[Build])))</f>
        <v>0</v>
      </c>
      <c r="F66" s="59">
        <f>SUM((Table18[[#This Row],[Tipe LCD]]-MIN(Table18[Tipe LCD]))/(MAX(Table18[Tipe LCD])-MIN(Table18[Tipe LCD])))</f>
        <v>0</v>
      </c>
      <c r="G66" s="59">
        <f>SUM((Table18[[#This Row],[Ukuran LCD]]-MIN(Table18[Ukuran LCD]))/(MAX(Table18[Ukuran LCD])-MIN(Table18[Ukuran LCD])))</f>
        <v>1</v>
      </c>
      <c r="H66" s="59">
        <f>SUM((Table18[[#This Row],[Resolusi]]-MIN(Table18[Resolusi]))/(MAX(Table18[Resolusi])-MIN(Table18[Resolusi])))</f>
        <v>0.25</v>
      </c>
      <c r="I66" s="59">
        <f>SUM((Table18[[#This Row],[Sistem Operasi]]-MIN(Table18[Sistem Operasi]))/(MAX(Table18[Sistem Operasi])-MIN(Table18[Sistem Operasi])))</f>
        <v>0.33333333333333331</v>
      </c>
      <c r="J66" s="59">
        <f>SUM((Table18[[#This Row],[Chipset]]-MIN(Table18[Chipset]))/(MAX(Table18[Chipset])-MIN(Table18[Chipset])))</f>
        <v>0.38461538461538464</v>
      </c>
      <c r="K66" s="59">
        <f>SUM((Table18[[#This Row],[CPU]]-MIN(Table18[CPU]))/(MAX(Table18[CPU])-MIN(Table18[CPU])))</f>
        <v>0.5</v>
      </c>
      <c r="L66" s="59">
        <f>SUM((Table18[[#This Row],[RAM]]-MIN(Table18[RAM]))/(MAX(Table18[RAM])-MIN(Table18[RAM])))</f>
        <v>0.33333333333333331</v>
      </c>
      <c r="M66" s="59">
        <f>SUM((Table18[[#This Row],[ROM]]-MIN(Table18[ROM]))/(MAX(Table18[ROM])-MIN(Table18[ROM])))</f>
        <v>0.33333333333333331</v>
      </c>
      <c r="N66" s="59">
        <f>SUM((Table18[[#This Row],[Main Camera]]-MIN(Table18[Main Camera]))/(MAX(Table18[Main Camera])-MIN(Table18[Main Camera])))</f>
        <v>1</v>
      </c>
      <c r="O66" s="59">
        <f>SUM((Table18[[#This Row],[Main Type]]-MIN(Table18[Main Type]))/(MAX(Table18[Main Type])-MIN(Table18[Main Type])))</f>
        <v>0.14285714285714285</v>
      </c>
      <c r="P66" s="59">
        <f>SUM((Table18[[#This Row],[Main VIdeo]]-MIN(Table18[Main VIdeo]))/(MAX(Table18[Main VIdeo])-MIN(Table18[Main VIdeo])))</f>
        <v>0</v>
      </c>
      <c r="Q66" s="59">
        <f>SUM((Table18[[#This Row],[Front Camera]]-MIN(Table18[Front Camera]))/(MAX(Table18[Front Camera])-MIN(Table18[Front Camera])))</f>
        <v>0.22222222222222221</v>
      </c>
      <c r="R66" s="59">
        <f>SUM((Table18[[#This Row],[Front Video]]-MIN(Table18[Front Video]))/(MAX(Table18[Front Video])-MIN(Table18[Front Video])))</f>
        <v>0.10112359550561797</v>
      </c>
      <c r="S66" s="59">
        <f>SUM((Table18[[#This Row],[USB]]-MIN(Table18[USB]))/(MAX(Table18[USB])-MIN(Table18[USB])))</f>
        <v>0.33333333333333331</v>
      </c>
      <c r="T66" s="59">
        <f>SUM((Table18[[#This Row],[Battery]]-MIN(Table18[Battery]))/(MAX(Table18[Battery])-MIN(Table18[Battery])))</f>
        <v>0.75</v>
      </c>
      <c r="U66" s="59">
        <f>SUM((MAX(Table18[Harga])-Table18[[#This Row],[Harga]])/(MAX(Table18[Harga])-MIN(Table18[Harga])))</f>
        <v>0.9494949494949495</v>
      </c>
    </row>
    <row r="67" spans="2:21" ht="15.75" x14ac:dyDescent="0.25">
      <c r="B67" s="59" t="str">
        <f>Table18[[#This Row],[Smartphone]]</f>
        <v>REALME Realme 12 Pro + 5G(8/256 gb)</v>
      </c>
      <c r="C67" s="59">
        <f>SUM((Table18[[#This Row],[Dimensi]]-MIN(Table18[Dimensi]))/(MAX(Table18[Dimensi])-MIN(Table18[Dimensi])))</f>
        <v>0.5</v>
      </c>
      <c r="D67" s="59">
        <f>SUM((Table18[[#This Row],[Berat]]-MIN(Table18[Berat]))/(MAX(Table18[Berat])-MIN(Table18[Berat])))</f>
        <v>0.25</v>
      </c>
      <c r="E67" s="59">
        <f>SUM((Table18[[#This Row],[Build]]-MIN(Table18[Build]))/(MAX(Table18[Build])-MIN(Table18[Build])))</f>
        <v>0.2</v>
      </c>
      <c r="F67" s="59">
        <f>SUM((Table18[[#This Row],[Tipe LCD]]-MIN(Table18[Tipe LCD]))/(MAX(Table18[Tipe LCD])-MIN(Table18[Tipe LCD])))</f>
        <v>0.5</v>
      </c>
      <c r="G67" s="59">
        <f>SUM((Table18[[#This Row],[Ukuran LCD]]-MIN(Table18[Ukuran LCD]))/(MAX(Table18[Ukuran LCD])-MIN(Table18[Ukuran LCD])))</f>
        <v>1</v>
      </c>
      <c r="H67" s="59">
        <f>SUM((Table18[[#This Row],[Resolusi]]-MIN(Table18[Resolusi]))/(MAX(Table18[Resolusi])-MIN(Table18[Resolusi])))</f>
        <v>0.25</v>
      </c>
      <c r="I67" s="59">
        <f>SUM((Table18[[#This Row],[Sistem Operasi]]-MIN(Table18[Sistem Operasi]))/(MAX(Table18[Sistem Operasi])-MIN(Table18[Sistem Operasi])))</f>
        <v>0.83333333333333337</v>
      </c>
      <c r="J67" s="59">
        <f>SUM((Table18[[#This Row],[Chipset]]-MIN(Table18[Chipset]))/(MAX(Table18[Chipset])-MIN(Table18[Chipset])))</f>
        <v>0.63461538461538458</v>
      </c>
      <c r="K67" s="59">
        <f>SUM((Table18[[#This Row],[CPU]]-MIN(Table18[CPU]))/(MAX(Table18[CPU])-MIN(Table18[CPU])))</f>
        <v>0.5</v>
      </c>
      <c r="L67" s="59">
        <f>SUM((Table18[[#This Row],[RAM]]-MIN(Table18[RAM]))/(MAX(Table18[RAM])-MIN(Table18[RAM])))</f>
        <v>0.33333333333333331</v>
      </c>
      <c r="M67" s="59">
        <f>SUM((Table18[[#This Row],[ROM]]-MIN(Table18[ROM]))/(MAX(Table18[ROM])-MIN(Table18[ROM])))</f>
        <v>0.33333333333333331</v>
      </c>
      <c r="N67" s="59">
        <f>SUM((Table18[[#This Row],[Main Camera]]-MIN(Table18[Main Camera]))/(MAX(Table18[Main Camera])-MIN(Table18[Main Camera])))</f>
        <v>1</v>
      </c>
      <c r="O67" s="59">
        <f>SUM((Table18[[#This Row],[Main Type]]-MIN(Table18[Main Type]))/(MAX(Table18[Main Type])-MIN(Table18[Main Type])))</f>
        <v>0.42857142857142855</v>
      </c>
      <c r="P67" s="59">
        <f>SUM((Table18[[#This Row],[Main VIdeo]]-MIN(Table18[Main VIdeo]))/(MAX(Table18[Main VIdeo])-MIN(Table18[Main VIdeo])))</f>
        <v>0.26666666666666666</v>
      </c>
      <c r="Q67" s="59">
        <f>SUM((Table18[[#This Row],[Front Camera]]-MIN(Table18[Front Camera]))/(MAX(Table18[Front Camera])-MIN(Table18[Front Camera])))</f>
        <v>0.88888888888888884</v>
      </c>
      <c r="R67" s="59">
        <f>SUM((Table18[[#This Row],[Front Video]]-MIN(Table18[Front Video]))/(MAX(Table18[Front Video])-MIN(Table18[Front Video])))</f>
        <v>0.10112359550561797</v>
      </c>
      <c r="S67" s="59">
        <f>SUM((Table18[[#This Row],[USB]]-MIN(Table18[USB]))/(MAX(Table18[USB])-MIN(Table18[USB])))</f>
        <v>0.33333333333333331</v>
      </c>
      <c r="T67" s="59">
        <f>SUM((Table18[[#This Row],[Battery]]-MIN(Table18[Battery]))/(MAX(Table18[Battery])-MIN(Table18[Battery])))</f>
        <v>0.75</v>
      </c>
      <c r="U67" s="59">
        <f>SUM((MAX(Table18[Harga])-Table18[[#This Row],[Harga]])/(MAX(Table18[Harga])-MIN(Table18[Harga])))</f>
        <v>0.84848484848484851</v>
      </c>
    </row>
    <row r="68" spans="2:21" ht="15.75" x14ac:dyDescent="0.25">
      <c r="B68" s="59" t="str">
        <f>Table18[[#This Row],[Smartphone]]</f>
        <v>REALME Realme 12 Pro + 5G(12/512 gb)</v>
      </c>
      <c r="C68" s="59">
        <f>SUM((Table18[[#This Row],[Dimensi]]-MIN(Table18[Dimensi]))/(MAX(Table18[Dimensi])-MIN(Table18[Dimensi])))</f>
        <v>0.5</v>
      </c>
      <c r="D68" s="59">
        <f>SUM((Table18[[#This Row],[Berat]]-MIN(Table18[Berat]))/(MAX(Table18[Berat])-MIN(Table18[Berat])))</f>
        <v>0.25</v>
      </c>
      <c r="E68" s="59">
        <f>SUM((Table18[[#This Row],[Build]]-MIN(Table18[Build]))/(MAX(Table18[Build])-MIN(Table18[Build])))</f>
        <v>0.2</v>
      </c>
      <c r="F68" s="59">
        <f>SUM((Table18[[#This Row],[Tipe LCD]]-MIN(Table18[Tipe LCD]))/(MAX(Table18[Tipe LCD])-MIN(Table18[Tipe LCD])))</f>
        <v>0.5</v>
      </c>
      <c r="G68" s="59">
        <f>SUM((Table18[[#This Row],[Ukuran LCD]]-MIN(Table18[Ukuran LCD]))/(MAX(Table18[Ukuran LCD])-MIN(Table18[Ukuran LCD])))</f>
        <v>1</v>
      </c>
      <c r="H68" s="59">
        <f>SUM((Table18[[#This Row],[Resolusi]]-MIN(Table18[Resolusi]))/(MAX(Table18[Resolusi])-MIN(Table18[Resolusi])))</f>
        <v>0.25</v>
      </c>
      <c r="I68" s="59">
        <f>SUM((Table18[[#This Row],[Sistem Operasi]]-MIN(Table18[Sistem Operasi]))/(MAX(Table18[Sistem Operasi])-MIN(Table18[Sistem Operasi])))</f>
        <v>0.83333333333333337</v>
      </c>
      <c r="J68" s="59">
        <f>SUM((Table18[[#This Row],[Chipset]]-MIN(Table18[Chipset]))/(MAX(Table18[Chipset])-MIN(Table18[Chipset])))</f>
        <v>0.63461538461538458</v>
      </c>
      <c r="K68" s="59">
        <f>SUM((Table18[[#This Row],[CPU]]-MIN(Table18[CPU]))/(MAX(Table18[CPU])-MIN(Table18[CPU])))</f>
        <v>0.5</v>
      </c>
      <c r="L68" s="59">
        <f>SUM((Table18[[#This Row],[RAM]]-MIN(Table18[RAM]))/(MAX(Table18[RAM])-MIN(Table18[RAM])))</f>
        <v>0.66666666666666663</v>
      </c>
      <c r="M68" s="59">
        <f>SUM((Table18[[#This Row],[ROM]]-MIN(Table18[ROM]))/(MAX(Table18[ROM])-MIN(Table18[ROM])))</f>
        <v>0.66666666666666663</v>
      </c>
      <c r="N68" s="59">
        <f>SUM((Table18[[#This Row],[Main Camera]]-MIN(Table18[Main Camera]))/(MAX(Table18[Main Camera])-MIN(Table18[Main Camera])))</f>
        <v>1</v>
      </c>
      <c r="O68" s="59">
        <f>SUM((Table18[[#This Row],[Main Type]]-MIN(Table18[Main Type]))/(MAX(Table18[Main Type])-MIN(Table18[Main Type])))</f>
        <v>0.42857142857142855</v>
      </c>
      <c r="P68" s="59">
        <f>SUM((Table18[[#This Row],[Main VIdeo]]-MIN(Table18[Main VIdeo]))/(MAX(Table18[Main VIdeo])-MIN(Table18[Main VIdeo])))</f>
        <v>0.26666666666666666</v>
      </c>
      <c r="Q68" s="59">
        <f>SUM((Table18[[#This Row],[Front Camera]]-MIN(Table18[Front Camera]))/(MAX(Table18[Front Camera])-MIN(Table18[Front Camera])))</f>
        <v>0.88888888888888884</v>
      </c>
      <c r="R68" s="59">
        <f>SUM((Table18[[#This Row],[Front Video]]-MIN(Table18[Front Video]))/(MAX(Table18[Front Video])-MIN(Table18[Front Video])))</f>
        <v>0.10112359550561797</v>
      </c>
      <c r="S68" s="59">
        <f>SUM((Table18[[#This Row],[USB]]-MIN(Table18[USB]))/(MAX(Table18[USB])-MIN(Table18[USB])))</f>
        <v>0.33333333333333331</v>
      </c>
      <c r="T68" s="59">
        <f>SUM((Table18[[#This Row],[Battery]]-MIN(Table18[Battery]))/(MAX(Table18[Battery])-MIN(Table18[Battery])))</f>
        <v>0.75</v>
      </c>
      <c r="U68" s="59">
        <f>SUM((MAX(Table18[Harga])-Table18[[#This Row],[Harga]])/(MAX(Table18[Harga])-MIN(Table18[Harga])))</f>
        <v>0.81818181818181823</v>
      </c>
    </row>
    <row r="69" spans="2:21" ht="15.75" x14ac:dyDescent="0.25">
      <c r="B69" s="59" t="str">
        <f>Table18[[#This Row],[Smartphone]]</f>
        <v>REALME Realme Note 5G(4/128 gb)</v>
      </c>
      <c r="C69" s="59">
        <f>SUM((Table18[[#This Row],[Dimensi]]-MIN(Table18[Dimensi]))/(MAX(Table18[Dimensi])-MIN(Table18[Dimensi])))</f>
        <v>0.5</v>
      </c>
      <c r="D69" s="59">
        <f>SUM((Table18[[#This Row],[Berat]]-MIN(Table18[Berat]))/(MAX(Table18[Berat])-MIN(Table18[Berat])))</f>
        <v>0.25</v>
      </c>
      <c r="E69" s="59">
        <f>SUM((Table18[[#This Row],[Build]]-MIN(Table18[Build]))/(MAX(Table18[Build])-MIN(Table18[Build])))</f>
        <v>0</v>
      </c>
      <c r="F69" s="59">
        <f>SUM((Table18[[#This Row],[Tipe LCD]]-MIN(Table18[Tipe LCD]))/(MAX(Table18[Tipe LCD])-MIN(Table18[Tipe LCD])))</f>
        <v>0</v>
      </c>
      <c r="G69" s="59">
        <f>SUM((Table18[[#This Row],[Ukuran LCD]]-MIN(Table18[Ukuran LCD]))/(MAX(Table18[Ukuran LCD])-MIN(Table18[Ukuran LCD])))</f>
        <v>1</v>
      </c>
      <c r="H69" s="59">
        <f>SUM((Table18[[#This Row],[Resolusi]]-MIN(Table18[Resolusi]))/(MAX(Table18[Resolusi])-MIN(Table18[Resolusi])))</f>
        <v>0</v>
      </c>
      <c r="I69" s="59">
        <f>SUM((Table18[[#This Row],[Sistem Operasi]]-MIN(Table18[Sistem Operasi]))/(MAX(Table18[Sistem Operasi])-MIN(Table18[Sistem Operasi])))</f>
        <v>0.33333333333333331</v>
      </c>
      <c r="J69" s="59">
        <f>SUM((Table18[[#This Row],[Chipset]]-MIN(Table18[Chipset]))/(MAX(Table18[Chipset])-MIN(Table18[Chipset])))</f>
        <v>0</v>
      </c>
      <c r="K69" s="59">
        <f>SUM((Table18[[#This Row],[CPU]]-MIN(Table18[CPU]))/(MAX(Table18[CPU])-MIN(Table18[CPU])))</f>
        <v>0.5</v>
      </c>
      <c r="L69" s="59">
        <f>SUM((Table18[[#This Row],[RAM]]-MIN(Table18[RAM]))/(MAX(Table18[RAM])-MIN(Table18[RAM])))</f>
        <v>0</v>
      </c>
      <c r="M69" s="59">
        <f>SUM((Table18[[#This Row],[ROM]]-MIN(Table18[ROM]))/(MAX(Table18[ROM])-MIN(Table18[ROM])))</f>
        <v>0</v>
      </c>
      <c r="N69" s="59">
        <f>SUM((Table18[[#This Row],[Main Camera]]-MIN(Table18[Main Camera]))/(MAX(Table18[Main Camera])-MIN(Table18[Main Camera])))</f>
        <v>0.42857142857142855</v>
      </c>
      <c r="O69" s="59">
        <f>SUM((Table18[[#This Row],[Main Type]]-MIN(Table18[Main Type]))/(MAX(Table18[Main Type])-MIN(Table18[Main Type])))</f>
        <v>0</v>
      </c>
      <c r="P69" s="59">
        <f>SUM((Table18[[#This Row],[Main VIdeo]]-MIN(Table18[Main VIdeo]))/(MAX(Table18[Main VIdeo])-MIN(Table18[Main VIdeo])))</f>
        <v>0</v>
      </c>
      <c r="Q69" s="59">
        <f>SUM((Table18[[#This Row],[Front Camera]]-MIN(Table18[Front Camera]))/(MAX(Table18[Front Camera])-MIN(Table18[Front Camera])))</f>
        <v>0.1111111111111111</v>
      </c>
      <c r="R69" s="59">
        <f>SUM((Table18[[#This Row],[Front Video]]-MIN(Table18[Front Video]))/(MAX(Table18[Front Video])-MIN(Table18[Front Video])))</f>
        <v>4.49438202247191E-2</v>
      </c>
      <c r="S69" s="59">
        <f>SUM((Table18[[#This Row],[USB]]-MIN(Table18[USB]))/(MAX(Table18[USB])-MIN(Table18[USB])))</f>
        <v>0.33333333333333331</v>
      </c>
      <c r="T69" s="59">
        <f>SUM((Table18[[#This Row],[Battery]]-MIN(Table18[Battery]))/(MAX(Table18[Battery])-MIN(Table18[Battery])))</f>
        <v>0.75</v>
      </c>
      <c r="U69" s="59">
        <f>SUM((MAX(Table18[Harga])-Table18[[#This Row],[Harga]])/(MAX(Table18[Harga])-MIN(Table18[Harga])))</f>
        <v>0.98989898989898994</v>
      </c>
    </row>
    <row r="70" spans="2:21" ht="15.75" x14ac:dyDescent="0.25">
      <c r="B70" s="59" t="str">
        <f>Table18[[#This Row],[Smartphone]]</f>
        <v>REALME Realme 12+ 5G(8/256 gb)</v>
      </c>
      <c r="C70" s="59">
        <f>SUM((Table18[[#This Row],[Dimensi]]-MIN(Table18[Dimensi]))/(MAX(Table18[Dimensi])-MIN(Table18[Dimensi])))</f>
        <v>0.25</v>
      </c>
      <c r="D70" s="59">
        <f>SUM((Table18[[#This Row],[Berat]]-MIN(Table18[Berat]))/(MAX(Table18[Berat])-MIN(Table18[Berat])))</f>
        <v>0.25</v>
      </c>
      <c r="E70" s="59">
        <f>SUM((Table18[[#This Row],[Build]]-MIN(Table18[Build]))/(MAX(Table18[Build])-MIN(Table18[Build])))</f>
        <v>0.2</v>
      </c>
      <c r="F70" s="59">
        <f>SUM((Table18[[#This Row],[Tipe LCD]]-MIN(Table18[Tipe LCD]))/(MAX(Table18[Tipe LCD])-MIN(Table18[Tipe LCD])))</f>
        <v>0.5</v>
      </c>
      <c r="G70" s="59">
        <f>SUM((Table18[[#This Row],[Ukuran LCD]]-MIN(Table18[Ukuran LCD]))/(MAX(Table18[Ukuran LCD])-MIN(Table18[Ukuran LCD])))</f>
        <v>1</v>
      </c>
      <c r="H70" s="59">
        <f>SUM((Table18[[#This Row],[Resolusi]]-MIN(Table18[Resolusi]))/(MAX(Table18[Resolusi])-MIN(Table18[Resolusi])))</f>
        <v>0.25</v>
      </c>
      <c r="I70" s="59">
        <f>SUM((Table18[[#This Row],[Sistem Operasi]]-MIN(Table18[Sistem Operasi]))/(MAX(Table18[Sistem Operasi])-MIN(Table18[Sistem Operasi])))</f>
        <v>0.83333333333333337</v>
      </c>
      <c r="J70" s="59">
        <f>SUM((Table18[[#This Row],[Chipset]]-MIN(Table18[Chipset]))/(MAX(Table18[Chipset])-MIN(Table18[Chipset])))</f>
        <v>0.53846153846153844</v>
      </c>
      <c r="K70" s="59">
        <f>SUM((Table18[[#This Row],[CPU]]-MIN(Table18[CPU]))/(MAX(Table18[CPU])-MIN(Table18[CPU])))</f>
        <v>0.5</v>
      </c>
      <c r="L70" s="59">
        <f>SUM((Table18[[#This Row],[RAM]]-MIN(Table18[RAM]))/(MAX(Table18[RAM])-MIN(Table18[RAM])))</f>
        <v>0.33333333333333331</v>
      </c>
      <c r="M70" s="59">
        <f>SUM((Table18[[#This Row],[ROM]]-MIN(Table18[ROM]))/(MAX(Table18[ROM])-MIN(Table18[ROM])))</f>
        <v>0.33333333333333331</v>
      </c>
      <c r="N70" s="59">
        <f>SUM((Table18[[#This Row],[Main Camera]]-MIN(Table18[Main Camera]))/(MAX(Table18[Main Camera])-MIN(Table18[Main Camera])))</f>
        <v>1</v>
      </c>
      <c r="O70" s="59">
        <f>SUM((Table18[[#This Row],[Main Type]]-MIN(Table18[Main Type]))/(MAX(Table18[Main Type])-MIN(Table18[Main Type])))</f>
        <v>0.42857142857142855</v>
      </c>
      <c r="P70" s="59">
        <f>SUM((Table18[[#This Row],[Main VIdeo]]-MIN(Table18[Main VIdeo]))/(MAX(Table18[Main VIdeo])-MIN(Table18[Main VIdeo])))</f>
        <v>0.4</v>
      </c>
      <c r="Q70" s="59">
        <f>SUM((Table18[[#This Row],[Front Camera]]-MIN(Table18[Front Camera]))/(MAX(Table18[Front Camera])-MIN(Table18[Front Camera])))</f>
        <v>0.66666666666666663</v>
      </c>
      <c r="R70" s="59">
        <f>SUM((Table18[[#This Row],[Front Video]]-MIN(Table18[Front Video]))/(MAX(Table18[Front Video])-MIN(Table18[Front Video])))</f>
        <v>0.10112359550561797</v>
      </c>
      <c r="S70" s="59">
        <f>SUM((Table18[[#This Row],[USB]]-MIN(Table18[USB]))/(MAX(Table18[USB])-MIN(Table18[USB])))</f>
        <v>0.33333333333333331</v>
      </c>
      <c r="T70" s="59">
        <f>SUM((Table18[[#This Row],[Battery]]-MIN(Table18[Battery]))/(MAX(Table18[Battery])-MIN(Table18[Battery])))</f>
        <v>0.75</v>
      </c>
      <c r="U70" s="59">
        <f>SUM((MAX(Table18[Harga])-Table18[[#This Row],[Harga]])/(MAX(Table18[Harga])-MIN(Table18[Harga])))</f>
        <v>0.90909090909090906</v>
      </c>
    </row>
    <row r="71" spans="2:21" ht="15.75" x14ac:dyDescent="0.25">
      <c r="B71" s="59" t="str">
        <f>Table18[[#This Row],[Smartphone]]</f>
        <v>REALME Realme 12+ 5G(12/512 gb)</v>
      </c>
      <c r="C71" s="59">
        <f>SUM((Table18[[#This Row],[Dimensi]]-MIN(Table18[Dimensi]))/(MAX(Table18[Dimensi])-MIN(Table18[Dimensi])))</f>
        <v>0.25</v>
      </c>
      <c r="D71" s="59">
        <f>SUM((Table18[[#This Row],[Berat]]-MIN(Table18[Berat]))/(MAX(Table18[Berat])-MIN(Table18[Berat])))</f>
        <v>0.25</v>
      </c>
      <c r="E71" s="59">
        <f>SUM((Table18[[#This Row],[Build]]-MIN(Table18[Build]))/(MAX(Table18[Build])-MIN(Table18[Build])))</f>
        <v>0.2</v>
      </c>
      <c r="F71" s="59">
        <f>SUM((Table18[[#This Row],[Tipe LCD]]-MIN(Table18[Tipe LCD]))/(MAX(Table18[Tipe LCD])-MIN(Table18[Tipe LCD])))</f>
        <v>0.5</v>
      </c>
      <c r="G71" s="59">
        <f>SUM((Table18[[#This Row],[Ukuran LCD]]-MIN(Table18[Ukuran LCD]))/(MAX(Table18[Ukuran LCD])-MIN(Table18[Ukuran LCD])))</f>
        <v>1</v>
      </c>
      <c r="H71" s="59">
        <f>SUM((Table18[[#This Row],[Resolusi]]-MIN(Table18[Resolusi]))/(MAX(Table18[Resolusi])-MIN(Table18[Resolusi])))</f>
        <v>0.25</v>
      </c>
      <c r="I71" s="59">
        <f>SUM((Table18[[#This Row],[Sistem Operasi]]-MIN(Table18[Sistem Operasi]))/(MAX(Table18[Sistem Operasi])-MIN(Table18[Sistem Operasi])))</f>
        <v>0.83333333333333337</v>
      </c>
      <c r="J71" s="59">
        <f>SUM((Table18[[#This Row],[Chipset]]-MIN(Table18[Chipset]))/(MAX(Table18[Chipset])-MIN(Table18[Chipset])))</f>
        <v>0.53846153846153844</v>
      </c>
      <c r="K71" s="59">
        <f>SUM((Table18[[#This Row],[CPU]]-MIN(Table18[CPU]))/(MAX(Table18[CPU])-MIN(Table18[CPU])))</f>
        <v>0.5</v>
      </c>
      <c r="L71" s="59">
        <f>SUM((Table18[[#This Row],[RAM]]-MIN(Table18[RAM]))/(MAX(Table18[RAM])-MIN(Table18[RAM])))</f>
        <v>0.66666666666666663</v>
      </c>
      <c r="M71" s="59">
        <f>SUM((Table18[[#This Row],[ROM]]-MIN(Table18[ROM]))/(MAX(Table18[ROM])-MIN(Table18[ROM])))</f>
        <v>0.66666666666666663</v>
      </c>
      <c r="N71" s="59">
        <f>SUM((Table18[[#This Row],[Main Camera]]-MIN(Table18[Main Camera]))/(MAX(Table18[Main Camera])-MIN(Table18[Main Camera])))</f>
        <v>1</v>
      </c>
      <c r="O71" s="59">
        <f>SUM((Table18[[#This Row],[Main Type]]-MIN(Table18[Main Type]))/(MAX(Table18[Main Type])-MIN(Table18[Main Type])))</f>
        <v>0.42857142857142855</v>
      </c>
      <c r="P71" s="59">
        <f>SUM((Table18[[#This Row],[Main VIdeo]]-MIN(Table18[Main VIdeo]))/(MAX(Table18[Main VIdeo])-MIN(Table18[Main VIdeo])))</f>
        <v>0.4</v>
      </c>
      <c r="Q71" s="59">
        <f>SUM((Table18[[#This Row],[Front Camera]]-MIN(Table18[Front Camera]))/(MAX(Table18[Front Camera])-MIN(Table18[Front Camera])))</f>
        <v>0.66666666666666663</v>
      </c>
      <c r="R71" s="59">
        <f>SUM((Table18[[#This Row],[Front Video]]-MIN(Table18[Front Video]))/(MAX(Table18[Front Video])-MIN(Table18[Front Video])))</f>
        <v>0.10112359550561797</v>
      </c>
      <c r="S71" s="59">
        <f>SUM((Table18[[#This Row],[USB]]-MIN(Table18[USB]))/(MAX(Table18[USB])-MIN(Table18[USB])))</f>
        <v>0.33333333333333331</v>
      </c>
      <c r="T71" s="59">
        <f>SUM((Table18[[#This Row],[Battery]]-MIN(Table18[Battery]))/(MAX(Table18[Battery])-MIN(Table18[Battery])))</f>
        <v>0.75</v>
      </c>
      <c r="U71" s="59">
        <f>SUM((MAX(Table18[Harga])-Table18[[#This Row],[Harga]])/(MAX(Table18[Harga])-MIN(Table18[Harga])))</f>
        <v>0.87878787878787878</v>
      </c>
    </row>
    <row r="72" spans="2:21" ht="15.75" x14ac:dyDescent="0.25">
      <c r="B72" s="59" t="str">
        <f>Table18[[#This Row],[Smartphone]]</f>
        <v>OPPO Find N3 Flip(12/256 gb)</v>
      </c>
      <c r="C72" s="59">
        <f>SUM((Table18[[#This Row],[Dimensi]]-MIN(Table18[Dimensi]))/(MAX(Table18[Dimensi])-MIN(Table18[Dimensi])))</f>
        <v>0.25</v>
      </c>
      <c r="D72" s="59">
        <f>SUM((Table18[[#This Row],[Berat]]-MIN(Table18[Berat]))/(MAX(Table18[Berat])-MIN(Table18[Berat])))</f>
        <v>0.25</v>
      </c>
      <c r="E72" s="59">
        <f>SUM((Table18[[#This Row],[Build]]-MIN(Table18[Build]))/(MAX(Table18[Build])-MIN(Table18[Build])))</f>
        <v>0.8666666666666667</v>
      </c>
      <c r="F72" s="59">
        <f>SUM((Table18[[#This Row],[Tipe LCD]]-MIN(Table18[Tipe LCD]))/(MAX(Table18[Tipe LCD])-MIN(Table18[Tipe LCD])))</f>
        <v>0.5</v>
      </c>
      <c r="G72" s="59">
        <f>SUM((Table18[[#This Row],[Ukuran LCD]]-MIN(Table18[Ukuran LCD]))/(MAX(Table18[Ukuran LCD])-MIN(Table18[Ukuran LCD])))</f>
        <v>1</v>
      </c>
      <c r="H72" s="59">
        <f>SUM((Table18[[#This Row],[Resolusi]]-MIN(Table18[Resolusi]))/(MAX(Table18[Resolusi])-MIN(Table18[Resolusi])))</f>
        <v>0.25</v>
      </c>
      <c r="I72" s="59">
        <f>SUM((Table18[[#This Row],[Sistem Operasi]]-MIN(Table18[Sistem Operasi]))/(MAX(Table18[Sistem Operasi])-MIN(Table18[Sistem Operasi])))</f>
        <v>0.33333333333333331</v>
      </c>
      <c r="J72" s="59">
        <f>SUM((Table18[[#This Row],[Chipset]]-MIN(Table18[Chipset]))/(MAX(Table18[Chipset])-MIN(Table18[Chipset])))</f>
        <v>0.73076923076923073</v>
      </c>
      <c r="K72" s="59">
        <f>SUM((Table18[[#This Row],[CPU]]-MIN(Table18[CPU]))/(MAX(Table18[CPU])-MIN(Table18[CPU])))</f>
        <v>0.5</v>
      </c>
      <c r="L72" s="59">
        <f>SUM((Table18[[#This Row],[RAM]]-MIN(Table18[RAM]))/(MAX(Table18[RAM])-MIN(Table18[RAM])))</f>
        <v>0.66666666666666663</v>
      </c>
      <c r="M72" s="59">
        <f>SUM((Table18[[#This Row],[ROM]]-MIN(Table18[ROM]))/(MAX(Table18[ROM])-MIN(Table18[ROM])))</f>
        <v>0.33333333333333331</v>
      </c>
      <c r="N72" s="59">
        <f>SUM((Table18[[#This Row],[Main Camera]]-MIN(Table18[Main Camera]))/(MAX(Table18[Main Camera])-MIN(Table18[Main Camera])))</f>
        <v>1</v>
      </c>
      <c r="O72" s="59">
        <f>SUM((Table18[[#This Row],[Main Type]]-MIN(Table18[Main Type]))/(MAX(Table18[Main Type])-MIN(Table18[Main Type])))</f>
        <v>0.42857142857142855</v>
      </c>
      <c r="P72" s="59">
        <f>SUM((Table18[[#This Row],[Main VIdeo]]-MIN(Table18[Main VIdeo]))/(MAX(Table18[Main VIdeo])-MIN(Table18[Main VIdeo])))</f>
        <v>0.26666666666666666</v>
      </c>
      <c r="Q72" s="59">
        <f>SUM((Table18[[#This Row],[Front Camera]]-MIN(Table18[Front Camera]))/(MAX(Table18[Front Camera])-MIN(Table18[Front Camera])))</f>
        <v>0.88888888888888884</v>
      </c>
      <c r="R72" s="59">
        <f>SUM((Table18[[#This Row],[Front Video]]-MIN(Table18[Front Video]))/(MAX(Table18[Front Video])-MIN(Table18[Front Video])))</f>
        <v>0.6629213483146067</v>
      </c>
      <c r="S72" s="59">
        <f>SUM((Table18[[#This Row],[USB]]-MIN(Table18[USB]))/(MAX(Table18[USB])-MIN(Table18[USB])))</f>
        <v>0.33333333333333331</v>
      </c>
      <c r="T72" s="59">
        <f>SUM((Table18[[#This Row],[Battery]]-MIN(Table18[Battery]))/(MAX(Table18[Battery])-MIN(Table18[Battery])))</f>
        <v>0.25</v>
      </c>
      <c r="U72" s="59">
        <f>SUM((MAX(Table18[Harga])-Table18[[#This Row],[Harga]])/(MAX(Table18[Harga])-MIN(Table18[Harga])))</f>
        <v>0.56565656565656564</v>
      </c>
    </row>
    <row r="73" spans="2:21" ht="15.75" x14ac:dyDescent="0.25">
      <c r="B73" s="59" t="str">
        <f>Table18[[#This Row],[Smartphone]]</f>
        <v>OPPO Find N3(16/512 gb)</v>
      </c>
      <c r="C73" s="59">
        <f>SUM((Table18[[#This Row],[Dimensi]]-MIN(Table18[Dimensi]))/(MAX(Table18[Dimensi])-MIN(Table18[Dimensi])))</f>
        <v>1</v>
      </c>
      <c r="D73" s="59">
        <f>SUM((Table18[[#This Row],[Berat]]-MIN(Table18[Berat]))/(MAX(Table18[Berat])-MIN(Table18[Berat])))</f>
        <v>1</v>
      </c>
      <c r="E73" s="59">
        <f>SUM((Table18[[#This Row],[Build]]-MIN(Table18[Build]))/(MAX(Table18[Build])-MIN(Table18[Build])))</f>
        <v>0.8666666666666667</v>
      </c>
      <c r="F73" s="59">
        <f>SUM((Table18[[#This Row],[Tipe LCD]]-MIN(Table18[Tipe LCD]))/(MAX(Table18[Tipe LCD])-MIN(Table18[Tipe LCD])))</f>
        <v>0.42857142857142855</v>
      </c>
      <c r="G73" s="59">
        <f>SUM((Table18[[#This Row],[Ukuran LCD]]-MIN(Table18[Ukuran LCD]))/(MAX(Table18[Ukuran LCD])-MIN(Table18[Ukuran LCD])))</f>
        <v>1</v>
      </c>
      <c r="H73" s="59">
        <f>SUM((Table18[[#This Row],[Resolusi]]-MIN(Table18[Resolusi]))/(MAX(Table18[Resolusi])-MIN(Table18[Resolusi])))</f>
        <v>1</v>
      </c>
      <c r="I73" s="59">
        <f>SUM((Table18[[#This Row],[Sistem Operasi]]-MIN(Table18[Sistem Operasi]))/(MAX(Table18[Sistem Operasi])-MIN(Table18[Sistem Operasi])))</f>
        <v>0.33333333333333331</v>
      </c>
      <c r="J73" s="59">
        <f>SUM((Table18[[#This Row],[Chipset]]-MIN(Table18[Chipset]))/(MAX(Table18[Chipset])-MIN(Table18[Chipset])))</f>
        <v>0.75</v>
      </c>
      <c r="K73" s="59">
        <f>SUM((Table18[[#This Row],[CPU]]-MIN(Table18[CPU]))/(MAX(Table18[CPU])-MIN(Table18[CPU])))</f>
        <v>0.5</v>
      </c>
      <c r="L73" s="59">
        <f>SUM((Table18[[#This Row],[RAM]]-MIN(Table18[RAM]))/(MAX(Table18[RAM])-MIN(Table18[RAM])))</f>
        <v>1</v>
      </c>
      <c r="M73" s="59">
        <f>SUM((Table18[[#This Row],[ROM]]-MIN(Table18[ROM]))/(MAX(Table18[ROM])-MIN(Table18[ROM])))</f>
        <v>0.66666666666666663</v>
      </c>
      <c r="N73" s="59">
        <f>SUM((Table18[[#This Row],[Main Camera]]-MIN(Table18[Main Camera]))/(MAX(Table18[Main Camera])-MIN(Table18[Main Camera])))</f>
        <v>0.14285714285714285</v>
      </c>
      <c r="O73" s="59">
        <f>SUM((Table18[[#This Row],[Main Type]]-MIN(Table18[Main Type]))/(MAX(Table18[Main Type])-MIN(Table18[Main Type])))</f>
        <v>0.42857142857142855</v>
      </c>
      <c r="P73" s="59">
        <f>SUM((Table18[[#This Row],[Main VIdeo]]-MIN(Table18[Main VIdeo]))/(MAX(Table18[Main VIdeo])-MIN(Table18[Main VIdeo])))</f>
        <v>0.4</v>
      </c>
      <c r="Q73" s="59">
        <f>SUM((Table18[[#This Row],[Front Camera]]-MIN(Table18[Front Camera]))/(MAX(Table18[Front Camera])-MIN(Table18[Front Camera])))</f>
        <v>0.77777777777777779</v>
      </c>
      <c r="R73" s="59">
        <f>SUM((Table18[[#This Row],[Front Video]]-MIN(Table18[Front Video]))/(MAX(Table18[Front Video])-MIN(Table18[Front Video])))</f>
        <v>0.6629213483146067</v>
      </c>
      <c r="S73" s="59">
        <f>SUM((Table18[[#This Row],[USB]]-MIN(Table18[USB]))/(MAX(Table18[USB])-MIN(Table18[USB])))</f>
        <v>0.33333333333333331</v>
      </c>
      <c r="T73" s="59">
        <f>SUM((Table18[[#This Row],[Battery]]-MIN(Table18[Battery]))/(MAX(Table18[Battery])-MIN(Table18[Battery])))</f>
        <v>0.5</v>
      </c>
      <c r="U73" s="59">
        <f>SUM((MAX(Table18[Harga])-Table18[[#This Row],[Harga]])/(MAX(Table18[Harga])-MIN(Table18[Harga])))</f>
        <v>0.16161616161616163</v>
      </c>
    </row>
    <row r="74" spans="2:21" ht="15.75" x14ac:dyDescent="0.25">
      <c r="B74" s="59" t="str">
        <f>Table18[[#This Row],[Smartphone]]</f>
        <v>OPPO Reno 11 Pro(12/512 gb)</v>
      </c>
      <c r="C74" s="59">
        <f>SUM((Table18[[#This Row],[Dimensi]]-MIN(Table18[Dimensi]))/(MAX(Table18[Dimensi])-MIN(Table18[Dimensi])))</f>
        <v>0.25</v>
      </c>
      <c r="D74" s="59">
        <f>SUM((Table18[[#This Row],[Berat]]-MIN(Table18[Berat]))/(MAX(Table18[Berat])-MIN(Table18[Berat])))</f>
        <v>0</v>
      </c>
      <c r="E74" s="59">
        <f>SUM((Table18[[#This Row],[Build]]-MIN(Table18[Build]))/(MAX(Table18[Build])-MIN(Table18[Build])))</f>
        <v>0.4</v>
      </c>
      <c r="F74" s="59">
        <f>SUM((Table18[[#This Row],[Tipe LCD]]-MIN(Table18[Tipe LCD]))/(MAX(Table18[Tipe LCD])-MIN(Table18[Tipe LCD])))</f>
        <v>0.5</v>
      </c>
      <c r="G74" s="59">
        <f>SUM((Table18[[#This Row],[Ukuran LCD]]-MIN(Table18[Ukuran LCD]))/(MAX(Table18[Ukuran LCD])-MIN(Table18[Ukuran LCD])))</f>
        <v>1</v>
      </c>
      <c r="H74" s="59">
        <f>SUM((Table18[[#This Row],[Resolusi]]-MIN(Table18[Resolusi]))/(MAX(Table18[Resolusi])-MIN(Table18[Resolusi])))</f>
        <v>0.25</v>
      </c>
      <c r="I74" s="59">
        <f>SUM((Table18[[#This Row],[Sistem Operasi]]-MIN(Table18[Sistem Operasi]))/(MAX(Table18[Sistem Operasi])-MIN(Table18[Sistem Operasi])))</f>
        <v>0.83333333333333337</v>
      </c>
      <c r="J74" s="59">
        <f>SUM((Table18[[#This Row],[Chipset]]-MIN(Table18[Chipset]))/(MAX(Table18[Chipset])-MIN(Table18[Chipset])))</f>
        <v>0.69230769230769229</v>
      </c>
      <c r="K74" s="59">
        <f>SUM((Table18[[#This Row],[CPU]]-MIN(Table18[CPU]))/(MAX(Table18[CPU])-MIN(Table18[CPU])))</f>
        <v>0.5</v>
      </c>
      <c r="L74" s="59">
        <f>SUM((Table18[[#This Row],[RAM]]-MIN(Table18[RAM]))/(MAX(Table18[RAM])-MIN(Table18[RAM])))</f>
        <v>0.66666666666666663</v>
      </c>
      <c r="M74" s="59">
        <f>SUM((Table18[[#This Row],[ROM]]-MIN(Table18[ROM]))/(MAX(Table18[ROM])-MIN(Table18[ROM])))</f>
        <v>0.66666666666666663</v>
      </c>
      <c r="N74" s="59">
        <f>SUM((Table18[[#This Row],[Main Camera]]-MIN(Table18[Main Camera]))/(MAX(Table18[Main Camera])-MIN(Table18[Main Camera])))</f>
        <v>1</v>
      </c>
      <c r="O74" s="59">
        <f>SUM((Table18[[#This Row],[Main Type]]-MIN(Table18[Main Type]))/(MAX(Table18[Main Type])-MIN(Table18[Main Type])))</f>
        <v>0.42857142857142855</v>
      </c>
      <c r="P74" s="59">
        <f>SUM((Table18[[#This Row],[Main VIdeo]]-MIN(Table18[Main VIdeo]))/(MAX(Table18[Main VIdeo])-MIN(Table18[Main VIdeo])))</f>
        <v>0.4</v>
      </c>
      <c r="Q74" s="59">
        <f>SUM((Table18[[#This Row],[Front Camera]]-MIN(Table18[Front Camera]))/(MAX(Table18[Front Camera])-MIN(Table18[Front Camera])))</f>
        <v>0.88888888888888884</v>
      </c>
      <c r="R74" s="59">
        <f>SUM((Table18[[#This Row],[Front Video]]-MIN(Table18[Front Video]))/(MAX(Table18[Front Video])-MIN(Table18[Front Video])))</f>
        <v>0.6629213483146067</v>
      </c>
      <c r="S74" s="59">
        <f>SUM((Table18[[#This Row],[USB]]-MIN(Table18[USB]))/(MAX(Table18[USB])-MIN(Table18[USB])))</f>
        <v>0.33333333333333331</v>
      </c>
      <c r="T74" s="59">
        <f>SUM((Table18[[#This Row],[Battery]]-MIN(Table18[Battery]))/(MAX(Table18[Battery])-MIN(Table18[Battery])))</f>
        <v>0.5</v>
      </c>
      <c r="U74" s="59">
        <f>SUM((MAX(Table18[Harga])-Table18[[#This Row],[Harga]])/(MAX(Table18[Harga])-MIN(Table18[Harga])))</f>
        <v>0.74747474747474751</v>
      </c>
    </row>
    <row r="75" spans="2:21" ht="15.75" x14ac:dyDescent="0.25">
      <c r="B75" s="59" t="str">
        <f>Table18[[#This Row],[Smartphone]]</f>
        <v>OPPO Reno 11(8/256 gb)</v>
      </c>
      <c r="C75" s="59">
        <f>SUM((Table18[[#This Row],[Dimensi]]-MIN(Table18[Dimensi]))/(MAX(Table18[Dimensi])-MIN(Table18[Dimensi])))</f>
        <v>0.25</v>
      </c>
      <c r="D75" s="59">
        <f>SUM((Table18[[#This Row],[Berat]]-MIN(Table18[Berat]))/(MAX(Table18[Berat])-MIN(Table18[Berat])))</f>
        <v>0</v>
      </c>
      <c r="E75" s="59">
        <f>SUM((Table18[[#This Row],[Build]]-MIN(Table18[Build]))/(MAX(Table18[Build])-MIN(Table18[Build])))</f>
        <v>0.4</v>
      </c>
      <c r="F75" s="59">
        <f>SUM((Table18[[#This Row],[Tipe LCD]]-MIN(Table18[Tipe LCD]))/(MAX(Table18[Tipe LCD])-MIN(Table18[Tipe LCD])))</f>
        <v>0.5</v>
      </c>
      <c r="G75" s="59">
        <f>SUM((Table18[[#This Row],[Ukuran LCD]]-MIN(Table18[Ukuran LCD]))/(MAX(Table18[Ukuran LCD])-MIN(Table18[Ukuran LCD])))</f>
        <v>1</v>
      </c>
      <c r="H75" s="59">
        <f>SUM((Table18[[#This Row],[Resolusi]]-MIN(Table18[Resolusi]))/(MAX(Table18[Resolusi])-MIN(Table18[Resolusi])))</f>
        <v>0.25</v>
      </c>
      <c r="I75" s="59">
        <f>SUM((Table18[[#This Row],[Sistem Operasi]]-MIN(Table18[Sistem Operasi]))/(MAX(Table18[Sistem Operasi])-MIN(Table18[Sistem Operasi])))</f>
        <v>0.83333333333333337</v>
      </c>
      <c r="J75" s="59">
        <f>SUM((Table18[[#This Row],[Chipset]]-MIN(Table18[Chipset]))/(MAX(Table18[Chipset])-MIN(Table18[Chipset])))</f>
        <v>0.53846153846153844</v>
      </c>
      <c r="K75" s="59">
        <f>SUM((Table18[[#This Row],[CPU]]-MIN(Table18[CPU]))/(MAX(Table18[CPU])-MIN(Table18[CPU])))</f>
        <v>0.5</v>
      </c>
      <c r="L75" s="59">
        <f>SUM((Table18[[#This Row],[RAM]]-MIN(Table18[RAM]))/(MAX(Table18[RAM])-MIN(Table18[RAM])))</f>
        <v>0.33333333333333331</v>
      </c>
      <c r="M75" s="59">
        <f>SUM((Table18[[#This Row],[ROM]]-MIN(Table18[ROM]))/(MAX(Table18[ROM])-MIN(Table18[ROM])))</f>
        <v>0.33333333333333331</v>
      </c>
      <c r="N75" s="59">
        <f>SUM((Table18[[#This Row],[Main Camera]]-MIN(Table18[Main Camera]))/(MAX(Table18[Main Camera])-MIN(Table18[Main Camera])))</f>
        <v>1</v>
      </c>
      <c r="O75" s="59">
        <f>SUM((Table18[[#This Row],[Main Type]]-MIN(Table18[Main Type]))/(MAX(Table18[Main Type])-MIN(Table18[Main Type])))</f>
        <v>0.42857142857142855</v>
      </c>
      <c r="P75" s="59">
        <f>SUM((Table18[[#This Row],[Main VIdeo]]-MIN(Table18[Main VIdeo]))/(MAX(Table18[Main VIdeo])-MIN(Table18[Main VIdeo])))</f>
        <v>0.4</v>
      </c>
      <c r="Q75" s="59">
        <f>SUM((Table18[[#This Row],[Front Camera]]-MIN(Table18[Front Camera]))/(MAX(Table18[Front Camera])-MIN(Table18[Front Camera])))</f>
        <v>0.88888888888888884</v>
      </c>
      <c r="R75" s="59">
        <f>SUM((Table18[[#This Row],[Front Video]]-MIN(Table18[Front Video]))/(MAX(Table18[Front Video])-MIN(Table18[Front Video])))</f>
        <v>0.6629213483146067</v>
      </c>
      <c r="S75" s="59">
        <f>SUM((Table18[[#This Row],[USB]]-MIN(Table18[USB]))/(MAX(Table18[USB])-MIN(Table18[USB])))</f>
        <v>0.33333333333333331</v>
      </c>
      <c r="T75" s="59">
        <f>SUM((Table18[[#This Row],[Battery]]-MIN(Table18[Battery]))/(MAX(Table18[Battery])-MIN(Table18[Battery])))</f>
        <v>0.75</v>
      </c>
      <c r="U75" s="59">
        <f>SUM((MAX(Table18[Harga])-Table18[[#This Row],[Harga]])/(MAX(Table18[Harga])-MIN(Table18[Harga])))</f>
        <v>0.85858585858585856</v>
      </c>
    </row>
    <row r="76" spans="2:21" ht="15.75" x14ac:dyDescent="0.25">
      <c r="B76" s="59" t="str">
        <f>Table18[[#This Row],[Smartphone]]</f>
        <v>OPPO Reno 11 F(8/256 gb)</v>
      </c>
      <c r="C76" s="59">
        <f>SUM((Table18[[#This Row],[Dimensi]]-MIN(Table18[Dimensi]))/(MAX(Table18[Dimensi])-MIN(Table18[Dimensi])))</f>
        <v>0</v>
      </c>
      <c r="D76" s="59">
        <f>SUM((Table18[[#This Row],[Berat]]-MIN(Table18[Berat]))/(MAX(Table18[Berat])-MIN(Table18[Berat])))</f>
        <v>0</v>
      </c>
      <c r="E76" s="59">
        <f>SUM((Table18[[#This Row],[Build]]-MIN(Table18[Build]))/(MAX(Table18[Build])-MIN(Table18[Build])))</f>
        <v>0.4</v>
      </c>
      <c r="F76" s="59">
        <f>SUM((Table18[[#This Row],[Tipe LCD]]-MIN(Table18[Tipe LCD]))/(MAX(Table18[Tipe LCD])-MIN(Table18[Tipe LCD])))</f>
        <v>0.5</v>
      </c>
      <c r="G76" s="59">
        <f>SUM((Table18[[#This Row],[Ukuran LCD]]-MIN(Table18[Ukuran LCD]))/(MAX(Table18[Ukuran LCD])-MIN(Table18[Ukuran LCD])))</f>
        <v>1</v>
      </c>
      <c r="H76" s="59">
        <f>SUM((Table18[[#This Row],[Resolusi]]-MIN(Table18[Resolusi]))/(MAX(Table18[Resolusi])-MIN(Table18[Resolusi])))</f>
        <v>0.25</v>
      </c>
      <c r="I76" s="59">
        <f>SUM((Table18[[#This Row],[Sistem Operasi]]-MIN(Table18[Sistem Operasi]))/(MAX(Table18[Sistem Operasi])-MIN(Table18[Sistem Operasi])))</f>
        <v>0.83333333333333337</v>
      </c>
      <c r="J76" s="59">
        <f>SUM((Table18[[#This Row],[Chipset]]-MIN(Table18[Chipset]))/(MAX(Table18[Chipset])-MIN(Table18[Chipset])))</f>
        <v>0.53846153846153844</v>
      </c>
      <c r="K76" s="59">
        <f>SUM((Table18[[#This Row],[CPU]]-MIN(Table18[CPU]))/(MAX(Table18[CPU])-MIN(Table18[CPU])))</f>
        <v>0.5</v>
      </c>
      <c r="L76" s="59">
        <f>SUM((Table18[[#This Row],[RAM]]-MIN(Table18[RAM]))/(MAX(Table18[RAM])-MIN(Table18[RAM])))</f>
        <v>0.33333333333333331</v>
      </c>
      <c r="M76" s="59">
        <f>SUM((Table18[[#This Row],[ROM]]-MIN(Table18[ROM]))/(MAX(Table18[ROM])-MIN(Table18[ROM])))</f>
        <v>0.33333333333333331</v>
      </c>
      <c r="N76" s="59">
        <f>SUM((Table18[[#This Row],[Main Camera]]-MIN(Table18[Main Camera]))/(MAX(Table18[Main Camera])-MIN(Table18[Main Camera])))</f>
        <v>0.5714285714285714</v>
      </c>
      <c r="O76" s="59">
        <f>SUM((Table18[[#This Row],[Main Type]]-MIN(Table18[Main Type]))/(MAX(Table18[Main Type])-MIN(Table18[Main Type])))</f>
        <v>0.42857142857142855</v>
      </c>
      <c r="P76" s="59">
        <f>SUM((Table18[[#This Row],[Main VIdeo]]-MIN(Table18[Main VIdeo]))/(MAX(Table18[Main VIdeo])-MIN(Table18[Main VIdeo])))</f>
        <v>0.26666666666666666</v>
      </c>
      <c r="Q76" s="59">
        <f>SUM((Table18[[#This Row],[Front Camera]]-MIN(Table18[Front Camera]))/(MAX(Table18[Front Camera])-MIN(Table18[Front Camera])))</f>
        <v>0.88888888888888884</v>
      </c>
      <c r="R76" s="59">
        <f>SUM((Table18[[#This Row],[Front Video]]-MIN(Table18[Front Video]))/(MAX(Table18[Front Video])-MIN(Table18[Front Video])))</f>
        <v>0.6629213483146067</v>
      </c>
      <c r="S76" s="59">
        <f>SUM((Table18[[#This Row],[USB]]-MIN(Table18[USB]))/(MAX(Table18[USB])-MIN(Table18[USB])))</f>
        <v>0.33333333333333331</v>
      </c>
      <c r="T76" s="59">
        <f>SUM((Table18[[#This Row],[Battery]]-MIN(Table18[Battery]))/(MAX(Table18[Battery])-MIN(Table18[Battery])))</f>
        <v>0.75</v>
      </c>
      <c r="U76" s="59">
        <f>SUM((MAX(Table18[Harga])-Table18[[#This Row],[Harga]])/(MAX(Table18[Harga])-MIN(Table18[Harga])))</f>
        <v>0.89898989898989901</v>
      </c>
    </row>
    <row r="77" spans="2:21" ht="15.75" x14ac:dyDescent="0.25">
      <c r="B77" s="59" t="str">
        <f>Table18[[#This Row],[Smartphone]]</f>
        <v>OPPO Reno 10(8/256 gb)</v>
      </c>
      <c r="C77" s="59">
        <f>SUM((Table18[[#This Row],[Dimensi]]-MIN(Table18[Dimensi]))/(MAX(Table18[Dimensi])-MIN(Table18[Dimensi])))</f>
        <v>0.25</v>
      </c>
      <c r="D77" s="59">
        <f>SUM((Table18[[#This Row],[Berat]]-MIN(Table18[Berat]))/(MAX(Table18[Berat])-MIN(Table18[Berat])))</f>
        <v>0.25</v>
      </c>
      <c r="E77" s="59">
        <f>SUM((Table18[[#This Row],[Build]]-MIN(Table18[Build]))/(MAX(Table18[Build])-MIN(Table18[Build])))</f>
        <v>0.4</v>
      </c>
      <c r="F77" s="59">
        <f>SUM((Table18[[#This Row],[Tipe LCD]]-MIN(Table18[Tipe LCD]))/(MAX(Table18[Tipe LCD])-MIN(Table18[Tipe LCD])))</f>
        <v>0.5</v>
      </c>
      <c r="G77" s="59">
        <f>SUM((Table18[[#This Row],[Ukuran LCD]]-MIN(Table18[Ukuran LCD]))/(MAX(Table18[Ukuran LCD])-MIN(Table18[Ukuran LCD])))</f>
        <v>1</v>
      </c>
      <c r="H77" s="59">
        <f>SUM((Table18[[#This Row],[Resolusi]]-MIN(Table18[Resolusi]))/(MAX(Table18[Resolusi])-MIN(Table18[Resolusi])))</f>
        <v>0.25</v>
      </c>
      <c r="I77" s="59">
        <f>SUM((Table18[[#This Row],[Sistem Operasi]]-MIN(Table18[Sistem Operasi]))/(MAX(Table18[Sistem Operasi])-MIN(Table18[Sistem Operasi])))</f>
        <v>0.33333333333333331</v>
      </c>
      <c r="J77" s="59">
        <f>SUM((Table18[[#This Row],[Chipset]]-MIN(Table18[Chipset]))/(MAX(Table18[Chipset])-MIN(Table18[Chipset])))</f>
        <v>0.53846153846153844</v>
      </c>
      <c r="K77" s="59">
        <f>SUM((Table18[[#This Row],[CPU]]-MIN(Table18[CPU]))/(MAX(Table18[CPU])-MIN(Table18[CPU])))</f>
        <v>0.5</v>
      </c>
      <c r="L77" s="59">
        <f>SUM((Table18[[#This Row],[RAM]]-MIN(Table18[RAM]))/(MAX(Table18[RAM])-MIN(Table18[RAM])))</f>
        <v>0.33333333333333331</v>
      </c>
      <c r="M77" s="59">
        <f>SUM((Table18[[#This Row],[ROM]]-MIN(Table18[ROM]))/(MAX(Table18[ROM])-MIN(Table18[ROM])))</f>
        <v>0.33333333333333331</v>
      </c>
      <c r="N77" s="59">
        <f>SUM((Table18[[#This Row],[Main Camera]]-MIN(Table18[Main Camera]))/(MAX(Table18[Main Camera])-MIN(Table18[Main Camera])))</f>
        <v>0.5714285714285714</v>
      </c>
      <c r="O77" s="59">
        <f>SUM((Table18[[#This Row],[Main Type]]-MIN(Table18[Main Type]))/(MAX(Table18[Main Type])-MIN(Table18[Main Type])))</f>
        <v>0.42857142857142855</v>
      </c>
      <c r="P77" s="59">
        <f>SUM((Table18[[#This Row],[Main VIdeo]]-MIN(Table18[Main VIdeo]))/(MAX(Table18[Main VIdeo])-MIN(Table18[Main VIdeo])))</f>
        <v>0.26666666666666666</v>
      </c>
      <c r="Q77" s="59">
        <f>SUM((Table18[[#This Row],[Front Camera]]-MIN(Table18[Front Camera]))/(MAX(Table18[Front Camera])-MIN(Table18[Front Camera])))</f>
        <v>0.88888888888888884</v>
      </c>
      <c r="R77" s="59">
        <f>SUM((Table18[[#This Row],[Front Video]]-MIN(Table18[Front Video]))/(MAX(Table18[Front Video])-MIN(Table18[Front Video])))</f>
        <v>0.10112359550561797</v>
      </c>
      <c r="S77" s="59">
        <f>SUM((Table18[[#This Row],[USB]]-MIN(Table18[USB]))/(MAX(Table18[USB])-MIN(Table18[USB])))</f>
        <v>0.33333333333333331</v>
      </c>
      <c r="T77" s="59">
        <f>SUM((Table18[[#This Row],[Battery]]-MIN(Table18[Battery]))/(MAX(Table18[Battery])-MIN(Table18[Battery])))</f>
        <v>0.75</v>
      </c>
      <c r="U77" s="59">
        <f>SUM((MAX(Table18[Harga])-Table18[[#This Row],[Harga]])/(MAX(Table18[Harga])-MIN(Table18[Harga])))</f>
        <v>0.86868686868686873</v>
      </c>
    </row>
    <row r="78" spans="2:21" ht="15.75" x14ac:dyDescent="0.25">
      <c r="B78" s="59" t="str">
        <f>Table18[[#This Row],[Smartphone]]</f>
        <v>OPPO OPPO A98(8/256 gb)</v>
      </c>
      <c r="C78" s="59">
        <f>SUM((Table18[[#This Row],[Dimensi]]-MIN(Table18[Dimensi]))/(MAX(Table18[Dimensi])-MIN(Table18[Dimensi])))</f>
        <v>0.5</v>
      </c>
      <c r="D78" s="59">
        <f>SUM((Table18[[#This Row],[Berat]]-MIN(Table18[Berat]))/(MAX(Table18[Berat])-MIN(Table18[Berat])))</f>
        <v>0.25</v>
      </c>
      <c r="E78" s="59">
        <f>SUM((Table18[[#This Row],[Build]]-MIN(Table18[Build]))/(MAX(Table18[Build])-MIN(Table18[Build])))</f>
        <v>0.4</v>
      </c>
      <c r="F78" s="59">
        <f>SUM((Table18[[#This Row],[Tipe LCD]]-MIN(Table18[Tipe LCD]))/(MAX(Table18[Tipe LCD])-MIN(Table18[Tipe LCD])))</f>
        <v>0</v>
      </c>
      <c r="G78" s="59">
        <f>SUM((Table18[[#This Row],[Ukuran LCD]]-MIN(Table18[Ukuran LCD]))/(MAX(Table18[Ukuran LCD])-MIN(Table18[Ukuran LCD])))</f>
        <v>1</v>
      </c>
      <c r="H78" s="59">
        <f>SUM((Table18[[#This Row],[Resolusi]]-MIN(Table18[Resolusi]))/(MAX(Table18[Resolusi])-MIN(Table18[Resolusi])))</f>
        <v>0.25</v>
      </c>
      <c r="I78" s="59">
        <f>SUM((Table18[[#This Row],[Sistem Operasi]]-MIN(Table18[Sistem Operasi]))/(MAX(Table18[Sistem Operasi])-MIN(Table18[Sistem Operasi])))</f>
        <v>0.33333333333333331</v>
      </c>
      <c r="J78" s="59">
        <f>SUM((Table18[[#This Row],[Chipset]]-MIN(Table18[Chipset]))/(MAX(Table18[Chipset])-MIN(Table18[Chipset])))</f>
        <v>0.51923076923076927</v>
      </c>
      <c r="K78" s="59">
        <f>SUM((Table18[[#This Row],[CPU]]-MIN(Table18[CPU]))/(MAX(Table18[CPU])-MIN(Table18[CPU])))</f>
        <v>0.5</v>
      </c>
      <c r="L78" s="59">
        <f>SUM((Table18[[#This Row],[RAM]]-MIN(Table18[RAM]))/(MAX(Table18[RAM])-MIN(Table18[RAM])))</f>
        <v>0.33333333333333331</v>
      </c>
      <c r="M78" s="59">
        <f>SUM((Table18[[#This Row],[ROM]]-MIN(Table18[ROM]))/(MAX(Table18[ROM])-MIN(Table18[ROM])))</f>
        <v>0.33333333333333331</v>
      </c>
      <c r="N78" s="59">
        <f>SUM((Table18[[#This Row],[Main Camera]]-MIN(Table18[Main Camera]))/(MAX(Table18[Main Camera])-MIN(Table18[Main Camera])))</f>
        <v>0.5714285714285714</v>
      </c>
      <c r="O78" s="59">
        <f>SUM((Table18[[#This Row],[Main Type]]-MIN(Table18[Main Type]))/(MAX(Table18[Main Type])-MIN(Table18[Main Type])))</f>
        <v>0.14285714285714285</v>
      </c>
      <c r="P78" s="59">
        <f>SUM((Table18[[#This Row],[Main VIdeo]]-MIN(Table18[Main VIdeo]))/(MAX(Table18[Main VIdeo])-MIN(Table18[Main VIdeo])))</f>
        <v>0</v>
      </c>
      <c r="Q78" s="59">
        <f>SUM((Table18[[#This Row],[Front Camera]]-MIN(Table18[Front Camera]))/(MAX(Table18[Front Camera])-MIN(Table18[Front Camera])))</f>
        <v>0.88888888888888884</v>
      </c>
      <c r="R78" s="59">
        <f>SUM((Table18[[#This Row],[Front Video]]-MIN(Table18[Front Video]))/(MAX(Table18[Front Video])-MIN(Table18[Front Video])))</f>
        <v>0.10112359550561797</v>
      </c>
      <c r="S78" s="59">
        <f>SUM((Table18[[#This Row],[USB]]-MIN(Table18[USB]))/(MAX(Table18[USB])-MIN(Table18[USB])))</f>
        <v>0.33333333333333331</v>
      </c>
      <c r="T78" s="59">
        <f>SUM((Table18[[#This Row],[Battery]]-MIN(Table18[Battery]))/(MAX(Table18[Battery])-MIN(Table18[Battery])))</f>
        <v>0.75</v>
      </c>
      <c r="U78" s="59">
        <f>SUM((MAX(Table18[Harga])-Table18[[#This Row],[Harga]])/(MAX(Table18[Harga])-MIN(Table18[Harga])))</f>
        <v>0.91919191919191923</v>
      </c>
    </row>
    <row r="79" spans="2:21" ht="15.75" x14ac:dyDescent="0.25">
      <c r="B79" s="59" t="str">
        <f>Table18[[#This Row],[Smartphone]]</f>
        <v>OPPO OPPO A79(8/256 gb)</v>
      </c>
      <c r="C79" s="59">
        <f>SUM((Table18[[#This Row],[Dimensi]]-MIN(Table18[Dimensi]))/(MAX(Table18[Dimensi])-MIN(Table18[Dimensi])))</f>
        <v>0.25</v>
      </c>
      <c r="D79" s="59">
        <f>SUM((Table18[[#This Row],[Berat]]-MIN(Table18[Berat]))/(MAX(Table18[Berat])-MIN(Table18[Berat])))</f>
        <v>0.25</v>
      </c>
      <c r="E79" s="59">
        <f>SUM((Table18[[#This Row],[Build]]-MIN(Table18[Build]))/(MAX(Table18[Build])-MIN(Table18[Build])))</f>
        <v>0.4</v>
      </c>
      <c r="F79" s="59">
        <f>SUM((Table18[[#This Row],[Tipe LCD]]-MIN(Table18[Tipe LCD]))/(MAX(Table18[Tipe LCD])-MIN(Table18[Tipe LCD])))</f>
        <v>0</v>
      </c>
      <c r="G79" s="59">
        <f>SUM((Table18[[#This Row],[Ukuran LCD]]-MIN(Table18[Ukuran LCD]))/(MAX(Table18[Ukuran LCD])-MIN(Table18[Ukuran LCD])))</f>
        <v>1</v>
      </c>
      <c r="H79" s="59">
        <f>SUM((Table18[[#This Row],[Resolusi]]-MIN(Table18[Resolusi]))/(MAX(Table18[Resolusi])-MIN(Table18[Resolusi])))</f>
        <v>0.25</v>
      </c>
      <c r="I79" s="59">
        <f>SUM((Table18[[#This Row],[Sistem Operasi]]-MIN(Table18[Sistem Operasi]))/(MAX(Table18[Sistem Operasi])-MIN(Table18[Sistem Operasi])))</f>
        <v>0.33333333333333331</v>
      </c>
      <c r="J79" s="59">
        <f>SUM((Table18[[#This Row],[Chipset]]-MIN(Table18[Chipset]))/(MAX(Table18[Chipset])-MIN(Table18[Chipset])))</f>
        <v>0.23076923076923078</v>
      </c>
      <c r="K79" s="59">
        <f>SUM((Table18[[#This Row],[CPU]]-MIN(Table18[CPU]))/(MAX(Table18[CPU])-MIN(Table18[CPU])))</f>
        <v>0.5</v>
      </c>
      <c r="L79" s="59">
        <f>SUM((Table18[[#This Row],[RAM]]-MIN(Table18[RAM]))/(MAX(Table18[RAM])-MIN(Table18[RAM])))</f>
        <v>0.33333333333333331</v>
      </c>
      <c r="M79" s="59">
        <f>SUM((Table18[[#This Row],[ROM]]-MIN(Table18[ROM]))/(MAX(Table18[ROM])-MIN(Table18[ROM])))</f>
        <v>0.33333333333333331</v>
      </c>
      <c r="N79" s="59">
        <f>SUM((Table18[[#This Row],[Main Camera]]-MIN(Table18[Main Camera]))/(MAX(Table18[Main Camera])-MIN(Table18[Main Camera])))</f>
        <v>1</v>
      </c>
      <c r="O79" s="59">
        <f>SUM((Table18[[#This Row],[Main Type]]-MIN(Table18[Main Type]))/(MAX(Table18[Main Type])-MIN(Table18[Main Type])))</f>
        <v>0.14285714285714285</v>
      </c>
      <c r="P79" s="59">
        <f>SUM((Table18[[#This Row],[Main VIdeo]]-MIN(Table18[Main VIdeo]))/(MAX(Table18[Main VIdeo])-MIN(Table18[Main VIdeo])))</f>
        <v>0</v>
      </c>
      <c r="Q79" s="59">
        <f>SUM((Table18[[#This Row],[Front Camera]]-MIN(Table18[Front Camera]))/(MAX(Table18[Front Camera])-MIN(Table18[Front Camera])))</f>
        <v>0.22222222222222221</v>
      </c>
      <c r="R79" s="59">
        <f>SUM((Table18[[#This Row],[Front Video]]-MIN(Table18[Front Video]))/(MAX(Table18[Front Video])-MIN(Table18[Front Video])))</f>
        <v>0.10112359550561797</v>
      </c>
      <c r="S79" s="59">
        <f>SUM((Table18[[#This Row],[USB]]-MIN(Table18[USB]))/(MAX(Table18[USB])-MIN(Table18[USB])))</f>
        <v>0.33333333333333331</v>
      </c>
      <c r="T79" s="59">
        <f>SUM((Table18[[#This Row],[Battery]]-MIN(Table18[Battery]))/(MAX(Table18[Battery])-MIN(Table18[Battery])))</f>
        <v>0.75</v>
      </c>
      <c r="U79" s="59">
        <f>SUM((MAX(Table18[Harga])-Table18[[#This Row],[Harga]])/(MAX(Table18[Harga])-MIN(Table18[Harga])))</f>
        <v>0.92929292929292928</v>
      </c>
    </row>
    <row r="80" spans="2:21" ht="15.75" x14ac:dyDescent="0.25">
      <c r="B80" s="59" t="str">
        <f>Table18[[#This Row],[Smartphone]]</f>
        <v>VIVO Vivo X100 Pro(16/512 gb)</v>
      </c>
      <c r="C80" s="59">
        <f>SUM((Table18[[#This Row],[Dimensi]]-MIN(Table18[Dimensi]))/(MAX(Table18[Dimensi])-MIN(Table18[Dimensi])))</f>
        <v>0.5</v>
      </c>
      <c r="D80" s="59">
        <f>SUM((Table18[[#This Row],[Berat]]-MIN(Table18[Berat]))/(MAX(Table18[Berat])-MIN(Table18[Berat])))</f>
        <v>0.75</v>
      </c>
      <c r="E80" s="59">
        <f>SUM((Table18[[#This Row],[Build]]-MIN(Table18[Build]))/(MAX(Table18[Build])-MIN(Table18[Build])))</f>
        <v>0.8666666666666667</v>
      </c>
      <c r="F80" s="59">
        <f>SUM((Table18[[#This Row],[Tipe LCD]]-MIN(Table18[Tipe LCD]))/(MAX(Table18[Tipe LCD])-MIN(Table18[Tipe LCD])))</f>
        <v>0.6428571428571429</v>
      </c>
      <c r="G80" s="59">
        <f>SUM((Table18[[#This Row],[Ukuran LCD]]-MIN(Table18[Ukuran LCD]))/(MAX(Table18[Ukuran LCD])-MIN(Table18[Ukuran LCD])))</f>
        <v>1</v>
      </c>
      <c r="H80" s="59">
        <f>SUM((Table18[[#This Row],[Resolusi]]-MIN(Table18[Resolusi]))/(MAX(Table18[Resolusi])-MIN(Table18[Resolusi])))</f>
        <v>0.5</v>
      </c>
      <c r="I80" s="59">
        <f>SUM((Table18[[#This Row],[Sistem Operasi]]-MIN(Table18[Sistem Operasi]))/(MAX(Table18[Sistem Operasi])-MIN(Table18[Sistem Operasi])))</f>
        <v>0.83333333333333337</v>
      </c>
      <c r="J80" s="59">
        <f>SUM((Table18[[#This Row],[Chipset]]-MIN(Table18[Chipset]))/(MAX(Table18[Chipset])-MIN(Table18[Chipset])))</f>
        <v>1</v>
      </c>
      <c r="K80" s="59">
        <f>SUM((Table18[[#This Row],[CPU]]-MIN(Table18[CPU]))/(MAX(Table18[CPU])-MIN(Table18[CPU])))</f>
        <v>0.5</v>
      </c>
      <c r="L80" s="59">
        <f>SUM((Table18[[#This Row],[RAM]]-MIN(Table18[RAM]))/(MAX(Table18[RAM])-MIN(Table18[RAM])))</f>
        <v>1</v>
      </c>
      <c r="M80" s="59">
        <f>SUM((Table18[[#This Row],[ROM]]-MIN(Table18[ROM]))/(MAX(Table18[ROM])-MIN(Table18[ROM])))</f>
        <v>0.66666666666666663</v>
      </c>
      <c r="N80" s="59">
        <f>SUM((Table18[[#This Row],[Main Camera]]-MIN(Table18[Main Camera]))/(MAX(Table18[Main Camera])-MIN(Table18[Main Camera])))</f>
        <v>0.42857142857142855</v>
      </c>
      <c r="O80" s="59">
        <f>SUM((Table18[[#This Row],[Main Type]]-MIN(Table18[Main Type]))/(MAX(Table18[Main Type])-MIN(Table18[Main Type])))</f>
        <v>0.42857142857142855</v>
      </c>
      <c r="P80" s="59">
        <f>SUM((Table18[[#This Row],[Main VIdeo]]-MIN(Table18[Main VIdeo]))/(MAX(Table18[Main VIdeo])-MIN(Table18[Main VIdeo])))</f>
        <v>0.93333333333333335</v>
      </c>
      <c r="Q80" s="59">
        <f>SUM((Table18[[#This Row],[Front Camera]]-MIN(Table18[Front Camera]))/(MAX(Table18[Front Camera])-MIN(Table18[Front Camera])))</f>
        <v>0.88888888888888884</v>
      </c>
      <c r="R80" s="59">
        <f>SUM((Table18[[#This Row],[Front Video]]-MIN(Table18[Front Video]))/(MAX(Table18[Front Video])-MIN(Table18[Front Video])))</f>
        <v>1</v>
      </c>
      <c r="S80" s="59">
        <f>SUM((Table18[[#This Row],[USB]]-MIN(Table18[USB]))/(MAX(Table18[USB])-MIN(Table18[USB])))</f>
        <v>0.66666666666666663</v>
      </c>
      <c r="T80" s="59">
        <f>SUM((Table18[[#This Row],[Battery]]-MIN(Table18[Battery]))/(MAX(Table18[Battery])-MIN(Table18[Battery])))</f>
        <v>0.75</v>
      </c>
      <c r="U80" s="59">
        <f>SUM((MAX(Table18[Harga])-Table18[[#This Row],[Harga]])/(MAX(Table18[Harga])-MIN(Table18[Harga])))</f>
        <v>0.48484848484848486</v>
      </c>
    </row>
    <row r="81" spans="2:21" ht="15.75" x14ac:dyDescent="0.25">
      <c r="B81" s="59" t="str">
        <f>Table18[[#This Row],[Smartphone]]</f>
        <v>VIVO Vivo Y28(8/128 gb)</v>
      </c>
      <c r="C81" s="59">
        <f>SUM((Table18[[#This Row],[Dimensi]]-MIN(Table18[Dimensi]))/(MAX(Table18[Dimensi])-MIN(Table18[Dimensi])))</f>
        <v>0.25</v>
      </c>
      <c r="D81" s="59">
        <f>SUM((Table18[[#This Row],[Berat]]-MIN(Table18[Berat]))/(MAX(Table18[Berat])-MIN(Table18[Berat])))</f>
        <v>0.25</v>
      </c>
      <c r="E81" s="59">
        <f>SUM((Table18[[#This Row],[Build]]-MIN(Table18[Build]))/(MAX(Table18[Build])-MIN(Table18[Build])))</f>
        <v>0</v>
      </c>
      <c r="F81" s="59">
        <f>SUM((Table18[[#This Row],[Tipe LCD]]-MIN(Table18[Tipe LCD]))/(MAX(Table18[Tipe LCD])-MIN(Table18[Tipe LCD])))</f>
        <v>0</v>
      </c>
      <c r="G81" s="59">
        <f>SUM((Table18[[#This Row],[Ukuran LCD]]-MIN(Table18[Ukuran LCD]))/(MAX(Table18[Ukuran LCD])-MIN(Table18[Ukuran LCD])))</f>
        <v>1</v>
      </c>
      <c r="H81" s="59">
        <f>SUM((Table18[[#This Row],[Resolusi]]-MIN(Table18[Resolusi]))/(MAX(Table18[Resolusi])-MIN(Table18[Resolusi])))</f>
        <v>0</v>
      </c>
      <c r="I81" s="59">
        <f>SUM((Table18[[#This Row],[Sistem Operasi]]-MIN(Table18[Sistem Operasi]))/(MAX(Table18[Sistem Operasi])-MIN(Table18[Sistem Operasi])))</f>
        <v>0.33333333333333331</v>
      </c>
      <c r="J81" s="59">
        <f>SUM((Table18[[#This Row],[Chipset]]-MIN(Table18[Chipset]))/(MAX(Table18[Chipset])-MIN(Table18[Chipset])))</f>
        <v>0.23076923076923078</v>
      </c>
      <c r="K81" s="59">
        <f>SUM((Table18[[#This Row],[CPU]]-MIN(Table18[CPU]))/(MAX(Table18[CPU])-MIN(Table18[CPU])))</f>
        <v>0.5</v>
      </c>
      <c r="L81" s="59">
        <f>SUM((Table18[[#This Row],[RAM]]-MIN(Table18[RAM]))/(MAX(Table18[RAM])-MIN(Table18[RAM])))</f>
        <v>0.33333333333333331</v>
      </c>
      <c r="M81" s="59">
        <f>SUM((Table18[[#This Row],[ROM]]-MIN(Table18[ROM]))/(MAX(Table18[ROM])-MIN(Table18[ROM])))</f>
        <v>0</v>
      </c>
      <c r="N81" s="59">
        <f>SUM((Table18[[#This Row],[Main Camera]]-MIN(Table18[Main Camera]))/(MAX(Table18[Main Camera])-MIN(Table18[Main Camera])))</f>
        <v>1</v>
      </c>
      <c r="O81" s="59">
        <f>SUM((Table18[[#This Row],[Main Type]]-MIN(Table18[Main Type]))/(MAX(Table18[Main Type])-MIN(Table18[Main Type])))</f>
        <v>0.14285714285714285</v>
      </c>
      <c r="P81" s="59">
        <f>SUM((Table18[[#This Row],[Main VIdeo]]-MIN(Table18[Main VIdeo]))/(MAX(Table18[Main VIdeo])-MIN(Table18[Main VIdeo])))</f>
        <v>0</v>
      </c>
      <c r="Q81" s="59">
        <f>SUM((Table18[[#This Row],[Front Camera]]-MIN(Table18[Front Camera]))/(MAX(Table18[Front Camera])-MIN(Table18[Front Camera])))</f>
        <v>0.22222222222222221</v>
      </c>
      <c r="R81" s="59">
        <f>SUM((Table18[[#This Row],[Front Video]]-MIN(Table18[Front Video]))/(MAX(Table18[Front Video])-MIN(Table18[Front Video])))</f>
        <v>0.10112359550561797</v>
      </c>
      <c r="S81" s="59">
        <f>SUM((Table18[[#This Row],[USB]]-MIN(Table18[USB]))/(MAX(Table18[USB])-MIN(Table18[USB])))</f>
        <v>0.33333333333333331</v>
      </c>
      <c r="T81" s="59">
        <f>SUM((Table18[[#This Row],[Battery]]-MIN(Table18[Battery]))/(MAX(Table18[Battery])-MIN(Table18[Battery])))</f>
        <v>0.75</v>
      </c>
      <c r="U81" s="59">
        <f>SUM((MAX(Table18[Harga])-Table18[[#This Row],[Harga]])/(MAX(Table18[Harga])-MIN(Table18[Harga])))</f>
        <v>0.95959595959595956</v>
      </c>
    </row>
    <row r="82" spans="2:21" ht="15.75" x14ac:dyDescent="0.25">
      <c r="B82" s="59" t="str">
        <f>Table18[[#This Row],[Smartphone]]</f>
        <v>VIVO Vivo Y28(8/256 gb)</v>
      </c>
      <c r="C82" s="59">
        <f>SUM((Table18[[#This Row],[Dimensi]]-MIN(Table18[Dimensi]))/(MAX(Table18[Dimensi])-MIN(Table18[Dimensi])))</f>
        <v>0.25</v>
      </c>
      <c r="D82" s="59">
        <f>SUM((Table18[[#This Row],[Berat]]-MIN(Table18[Berat]))/(MAX(Table18[Berat])-MIN(Table18[Berat])))</f>
        <v>0.25</v>
      </c>
      <c r="E82" s="59">
        <f>SUM((Table18[[#This Row],[Build]]-MIN(Table18[Build]))/(MAX(Table18[Build])-MIN(Table18[Build])))</f>
        <v>0</v>
      </c>
      <c r="F82" s="59">
        <f>SUM((Table18[[#This Row],[Tipe LCD]]-MIN(Table18[Tipe LCD]))/(MAX(Table18[Tipe LCD])-MIN(Table18[Tipe LCD])))</f>
        <v>0</v>
      </c>
      <c r="G82" s="59">
        <f>SUM((Table18[[#This Row],[Ukuran LCD]]-MIN(Table18[Ukuran LCD]))/(MAX(Table18[Ukuran LCD])-MIN(Table18[Ukuran LCD])))</f>
        <v>1</v>
      </c>
      <c r="H82" s="59">
        <f>SUM((Table18[[#This Row],[Resolusi]]-MIN(Table18[Resolusi]))/(MAX(Table18[Resolusi])-MIN(Table18[Resolusi])))</f>
        <v>0</v>
      </c>
      <c r="I82" s="59">
        <f>SUM((Table18[[#This Row],[Sistem Operasi]]-MIN(Table18[Sistem Operasi]))/(MAX(Table18[Sistem Operasi])-MIN(Table18[Sistem Operasi])))</f>
        <v>0.33333333333333331</v>
      </c>
      <c r="J82" s="59">
        <f>SUM((Table18[[#This Row],[Chipset]]-MIN(Table18[Chipset]))/(MAX(Table18[Chipset])-MIN(Table18[Chipset])))</f>
        <v>0.23076923076923078</v>
      </c>
      <c r="K82" s="59">
        <f>SUM((Table18[[#This Row],[CPU]]-MIN(Table18[CPU]))/(MAX(Table18[CPU])-MIN(Table18[CPU])))</f>
        <v>0.5</v>
      </c>
      <c r="L82" s="59">
        <f>SUM((Table18[[#This Row],[RAM]]-MIN(Table18[RAM]))/(MAX(Table18[RAM])-MIN(Table18[RAM])))</f>
        <v>0.33333333333333331</v>
      </c>
      <c r="M82" s="59">
        <f>SUM((Table18[[#This Row],[ROM]]-MIN(Table18[ROM]))/(MAX(Table18[ROM])-MIN(Table18[ROM])))</f>
        <v>0.33333333333333331</v>
      </c>
      <c r="N82" s="59">
        <f>SUM((Table18[[#This Row],[Main Camera]]-MIN(Table18[Main Camera]))/(MAX(Table18[Main Camera])-MIN(Table18[Main Camera])))</f>
        <v>1</v>
      </c>
      <c r="O82" s="59">
        <f>SUM((Table18[[#This Row],[Main Type]]-MIN(Table18[Main Type]))/(MAX(Table18[Main Type])-MIN(Table18[Main Type])))</f>
        <v>0.14285714285714285</v>
      </c>
      <c r="P82" s="59">
        <f>SUM((Table18[[#This Row],[Main VIdeo]]-MIN(Table18[Main VIdeo]))/(MAX(Table18[Main VIdeo])-MIN(Table18[Main VIdeo])))</f>
        <v>0</v>
      </c>
      <c r="Q82" s="59">
        <f>SUM((Table18[[#This Row],[Front Camera]]-MIN(Table18[Front Camera]))/(MAX(Table18[Front Camera])-MIN(Table18[Front Camera])))</f>
        <v>0.22222222222222221</v>
      </c>
      <c r="R82" s="59">
        <f>SUM((Table18[[#This Row],[Front Video]]-MIN(Table18[Front Video]))/(MAX(Table18[Front Video])-MIN(Table18[Front Video])))</f>
        <v>0.10112359550561797</v>
      </c>
      <c r="S82" s="59">
        <f>SUM((Table18[[#This Row],[USB]]-MIN(Table18[USB]))/(MAX(Table18[USB])-MIN(Table18[USB])))</f>
        <v>0.33333333333333331</v>
      </c>
      <c r="T82" s="59">
        <f>SUM((Table18[[#This Row],[Battery]]-MIN(Table18[Battery]))/(MAX(Table18[Battery])-MIN(Table18[Battery])))</f>
        <v>0.75</v>
      </c>
      <c r="U82" s="59">
        <f>SUM((MAX(Table18[Harga])-Table18[[#This Row],[Harga]])/(MAX(Table18[Harga])-MIN(Table18[Harga])))</f>
        <v>0.9494949494949495</v>
      </c>
    </row>
    <row r="83" spans="2:21" ht="15.75" x14ac:dyDescent="0.25">
      <c r="B83" s="59" t="str">
        <f>Table18[[#This Row],[Smartphone]]</f>
        <v>VIVO Vivo Y27s(8/256 gb)</v>
      </c>
      <c r="C83" s="59">
        <f>SUM((Table18[[#This Row],[Dimensi]]-MIN(Table18[Dimensi]))/(MAX(Table18[Dimensi])-MIN(Table18[Dimensi])))</f>
        <v>0.5</v>
      </c>
      <c r="D83" s="59">
        <f>SUM((Table18[[#This Row],[Berat]]-MIN(Table18[Berat]))/(MAX(Table18[Berat])-MIN(Table18[Berat])))</f>
        <v>0.25</v>
      </c>
      <c r="E83" s="59">
        <f>SUM((Table18[[#This Row],[Build]]-MIN(Table18[Build]))/(MAX(Table18[Build])-MIN(Table18[Build])))</f>
        <v>0</v>
      </c>
      <c r="F83" s="59">
        <f>SUM((Table18[[#This Row],[Tipe LCD]]-MIN(Table18[Tipe LCD]))/(MAX(Table18[Tipe LCD])-MIN(Table18[Tipe LCD])))</f>
        <v>0</v>
      </c>
      <c r="G83" s="59">
        <f>SUM((Table18[[#This Row],[Ukuran LCD]]-MIN(Table18[Ukuran LCD]))/(MAX(Table18[Ukuran LCD])-MIN(Table18[Ukuran LCD])))</f>
        <v>1</v>
      </c>
      <c r="H83" s="59">
        <f>SUM((Table18[[#This Row],[Resolusi]]-MIN(Table18[Resolusi]))/(MAX(Table18[Resolusi])-MIN(Table18[Resolusi])))</f>
        <v>0.25</v>
      </c>
      <c r="I83" s="59">
        <f>SUM((Table18[[#This Row],[Sistem Operasi]]-MIN(Table18[Sistem Operasi]))/(MAX(Table18[Sistem Operasi])-MIN(Table18[Sistem Operasi])))</f>
        <v>0.33333333333333331</v>
      </c>
      <c r="J83" s="59">
        <f>SUM((Table18[[#This Row],[Chipset]]-MIN(Table18[Chipset]))/(MAX(Table18[Chipset])-MIN(Table18[Chipset])))</f>
        <v>0.23076923076923078</v>
      </c>
      <c r="K83" s="59">
        <f>SUM((Table18[[#This Row],[CPU]]-MIN(Table18[CPU]))/(MAX(Table18[CPU])-MIN(Table18[CPU])))</f>
        <v>0.5</v>
      </c>
      <c r="L83" s="59">
        <f>SUM((Table18[[#This Row],[RAM]]-MIN(Table18[RAM]))/(MAX(Table18[RAM])-MIN(Table18[RAM])))</f>
        <v>0.33333333333333331</v>
      </c>
      <c r="M83" s="59">
        <f>SUM((Table18[[#This Row],[ROM]]-MIN(Table18[ROM]))/(MAX(Table18[ROM])-MIN(Table18[ROM])))</f>
        <v>0.33333333333333331</v>
      </c>
      <c r="N83" s="59">
        <f>SUM((Table18[[#This Row],[Main Camera]]-MIN(Table18[Main Camera]))/(MAX(Table18[Main Camera])-MIN(Table18[Main Camera])))</f>
        <v>1</v>
      </c>
      <c r="O83" s="59">
        <f>SUM((Table18[[#This Row],[Main Type]]-MIN(Table18[Main Type]))/(MAX(Table18[Main Type])-MIN(Table18[Main Type])))</f>
        <v>0.14285714285714285</v>
      </c>
      <c r="P83" s="59">
        <f>SUM((Table18[[#This Row],[Main VIdeo]]-MIN(Table18[Main VIdeo]))/(MAX(Table18[Main VIdeo])-MIN(Table18[Main VIdeo])))</f>
        <v>0</v>
      </c>
      <c r="Q83" s="59">
        <f>SUM((Table18[[#This Row],[Front Camera]]-MIN(Table18[Front Camera]))/(MAX(Table18[Front Camera])-MIN(Table18[Front Camera])))</f>
        <v>0.22222222222222221</v>
      </c>
      <c r="R83" s="59">
        <f>SUM((Table18[[#This Row],[Front Video]]-MIN(Table18[Front Video]))/(MAX(Table18[Front Video])-MIN(Table18[Front Video])))</f>
        <v>0.10112359550561797</v>
      </c>
      <c r="S83" s="59">
        <f>SUM((Table18[[#This Row],[USB]]-MIN(Table18[USB]))/(MAX(Table18[USB])-MIN(Table18[USB])))</f>
        <v>0.33333333333333331</v>
      </c>
      <c r="T83" s="59">
        <f>SUM((Table18[[#This Row],[Battery]]-MIN(Table18[Battery]))/(MAX(Table18[Battery])-MIN(Table18[Battery])))</f>
        <v>0.75</v>
      </c>
      <c r="U83" s="59">
        <f>SUM((MAX(Table18[Harga])-Table18[[#This Row],[Harga]])/(MAX(Table18[Harga])-MIN(Table18[Harga])))</f>
        <v>0.9494949494949495</v>
      </c>
    </row>
    <row r="84" spans="2:21" ht="15.75" x14ac:dyDescent="0.25">
      <c r="B84" s="59" t="str">
        <f>Table18[[#This Row],[Smartphone]]</f>
        <v>VIVO Vivo Y100 5G(8/128 gb)</v>
      </c>
      <c r="C84" s="59">
        <f>SUM((Table18[[#This Row],[Dimensi]]-MIN(Table18[Dimensi]))/(MAX(Table18[Dimensi])-MIN(Table18[Dimensi])))</f>
        <v>0.25</v>
      </c>
      <c r="D84" s="59">
        <f>SUM((Table18[[#This Row],[Berat]]-MIN(Table18[Berat]))/(MAX(Table18[Berat])-MIN(Table18[Berat])))</f>
        <v>0.25</v>
      </c>
      <c r="E84" s="59">
        <f>SUM((Table18[[#This Row],[Build]]-MIN(Table18[Build]))/(MAX(Table18[Build])-MIN(Table18[Build])))</f>
        <v>0.2</v>
      </c>
      <c r="F84" s="59">
        <f>SUM((Table18[[#This Row],[Tipe LCD]]-MIN(Table18[Tipe LCD]))/(MAX(Table18[Tipe LCD])-MIN(Table18[Tipe LCD])))</f>
        <v>0.5</v>
      </c>
      <c r="G84" s="59">
        <f>SUM((Table18[[#This Row],[Ukuran LCD]]-MIN(Table18[Ukuran LCD]))/(MAX(Table18[Ukuran LCD])-MIN(Table18[Ukuran LCD])))</f>
        <v>1</v>
      </c>
      <c r="H84" s="59">
        <f>SUM((Table18[[#This Row],[Resolusi]]-MIN(Table18[Resolusi]))/(MAX(Table18[Resolusi])-MIN(Table18[Resolusi])))</f>
        <v>0.25</v>
      </c>
      <c r="I84" s="59">
        <f>SUM((Table18[[#This Row],[Sistem Operasi]]-MIN(Table18[Sistem Operasi]))/(MAX(Table18[Sistem Operasi])-MIN(Table18[Sistem Operasi])))</f>
        <v>0.83333333333333337</v>
      </c>
      <c r="J84" s="59">
        <f>SUM((Table18[[#This Row],[Chipset]]-MIN(Table18[Chipset]))/(MAX(Table18[Chipset])-MIN(Table18[Chipset])))</f>
        <v>0.38461538461538464</v>
      </c>
      <c r="K84" s="59">
        <f>SUM((Table18[[#This Row],[CPU]]-MIN(Table18[CPU]))/(MAX(Table18[CPU])-MIN(Table18[CPU])))</f>
        <v>0.5</v>
      </c>
      <c r="L84" s="59">
        <f>SUM((Table18[[#This Row],[RAM]]-MIN(Table18[RAM]))/(MAX(Table18[RAM])-MIN(Table18[RAM])))</f>
        <v>0.33333333333333331</v>
      </c>
      <c r="M84" s="59">
        <f>SUM((Table18[[#This Row],[ROM]]-MIN(Table18[ROM]))/(MAX(Table18[ROM])-MIN(Table18[ROM])))</f>
        <v>0</v>
      </c>
      <c r="N84" s="59">
        <f>SUM((Table18[[#This Row],[Main Camera]]-MIN(Table18[Main Camera]))/(MAX(Table18[Main Camera])-MIN(Table18[Main Camera])))</f>
        <v>1</v>
      </c>
      <c r="O84" s="59">
        <f>SUM((Table18[[#This Row],[Main Type]]-MIN(Table18[Main Type]))/(MAX(Table18[Main Type])-MIN(Table18[Main Type])))</f>
        <v>0.14285714285714285</v>
      </c>
      <c r="P84" s="59">
        <f>SUM((Table18[[#This Row],[Main VIdeo]]-MIN(Table18[Main VIdeo]))/(MAX(Table18[Main VIdeo])-MIN(Table18[Main VIdeo])))</f>
        <v>0</v>
      </c>
      <c r="Q84" s="59">
        <f>SUM((Table18[[#This Row],[Front Camera]]-MIN(Table18[Front Camera]))/(MAX(Table18[Front Camera])-MIN(Table18[Front Camera])))</f>
        <v>0.22222222222222221</v>
      </c>
      <c r="R84" s="59">
        <f>SUM((Table18[[#This Row],[Front Video]]-MIN(Table18[Front Video]))/(MAX(Table18[Front Video])-MIN(Table18[Front Video])))</f>
        <v>0.10112359550561797</v>
      </c>
      <c r="S84" s="59">
        <f>SUM((Table18[[#This Row],[USB]]-MIN(Table18[USB]))/(MAX(Table18[USB])-MIN(Table18[USB])))</f>
        <v>0.33333333333333331</v>
      </c>
      <c r="T84" s="59">
        <f>SUM((Table18[[#This Row],[Battery]]-MIN(Table18[Battery]))/(MAX(Table18[Battery])-MIN(Table18[Battery])))</f>
        <v>0.75</v>
      </c>
      <c r="U84" s="59">
        <f>SUM((MAX(Table18[Harga])-Table18[[#This Row],[Harga]])/(MAX(Table18[Harga])-MIN(Table18[Harga])))</f>
        <v>0.92929292929292928</v>
      </c>
    </row>
    <row r="85" spans="2:21" ht="15.75" x14ac:dyDescent="0.25">
      <c r="B85" s="59" t="str">
        <f>Table18[[#This Row],[Smartphone]]</f>
        <v>VIVO Vivo Y100 5G(8/256 gb)</v>
      </c>
      <c r="C85" s="59">
        <f>SUM((Table18[[#This Row],[Dimensi]]-MIN(Table18[Dimensi]))/(MAX(Table18[Dimensi])-MIN(Table18[Dimensi])))</f>
        <v>0.25</v>
      </c>
      <c r="D85" s="59">
        <f>SUM((Table18[[#This Row],[Berat]]-MIN(Table18[Berat]))/(MAX(Table18[Berat])-MIN(Table18[Berat])))</f>
        <v>0.25</v>
      </c>
      <c r="E85" s="59">
        <f>SUM((Table18[[#This Row],[Build]]-MIN(Table18[Build]))/(MAX(Table18[Build])-MIN(Table18[Build])))</f>
        <v>0.2</v>
      </c>
      <c r="F85" s="59">
        <f>SUM((Table18[[#This Row],[Tipe LCD]]-MIN(Table18[Tipe LCD]))/(MAX(Table18[Tipe LCD])-MIN(Table18[Tipe LCD])))</f>
        <v>0.5</v>
      </c>
      <c r="G85" s="59">
        <f>SUM((Table18[[#This Row],[Ukuran LCD]]-MIN(Table18[Ukuran LCD]))/(MAX(Table18[Ukuran LCD])-MIN(Table18[Ukuran LCD])))</f>
        <v>1</v>
      </c>
      <c r="H85" s="59">
        <f>SUM((Table18[[#This Row],[Resolusi]]-MIN(Table18[Resolusi]))/(MAX(Table18[Resolusi])-MIN(Table18[Resolusi])))</f>
        <v>0.25</v>
      </c>
      <c r="I85" s="59">
        <f>SUM((Table18[[#This Row],[Sistem Operasi]]-MIN(Table18[Sistem Operasi]))/(MAX(Table18[Sistem Operasi])-MIN(Table18[Sistem Operasi])))</f>
        <v>0.83333333333333337</v>
      </c>
      <c r="J85" s="59">
        <f>SUM((Table18[[#This Row],[Chipset]]-MIN(Table18[Chipset]))/(MAX(Table18[Chipset])-MIN(Table18[Chipset])))</f>
        <v>0.38461538461538464</v>
      </c>
      <c r="K85" s="59">
        <f>SUM((Table18[[#This Row],[CPU]]-MIN(Table18[CPU]))/(MAX(Table18[CPU])-MIN(Table18[CPU])))</f>
        <v>0.5</v>
      </c>
      <c r="L85" s="59">
        <f>SUM((Table18[[#This Row],[RAM]]-MIN(Table18[RAM]))/(MAX(Table18[RAM])-MIN(Table18[RAM])))</f>
        <v>0.33333333333333331</v>
      </c>
      <c r="M85" s="59">
        <f>SUM((Table18[[#This Row],[ROM]]-MIN(Table18[ROM]))/(MAX(Table18[ROM])-MIN(Table18[ROM])))</f>
        <v>0.33333333333333331</v>
      </c>
      <c r="N85" s="59">
        <f>SUM((Table18[[#This Row],[Main Camera]]-MIN(Table18[Main Camera]))/(MAX(Table18[Main Camera])-MIN(Table18[Main Camera])))</f>
        <v>1</v>
      </c>
      <c r="O85" s="59">
        <f>SUM((Table18[[#This Row],[Main Type]]-MIN(Table18[Main Type]))/(MAX(Table18[Main Type])-MIN(Table18[Main Type])))</f>
        <v>0.14285714285714285</v>
      </c>
      <c r="P85" s="59">
        <f>SUM((Table18[[#This Row],[Main VIdeo]]-MIN(Table18[Main VIdeo]))/(MAX(Table18[Main VIdeo])-MIN(Table18[Main VIdeo])))</f>
        <v>0</v>
      </c>
      <c r="Q85" s="59">
        <f>SUM((Table18[[#This Row],[Front Camera]]-MIN(Table18[Front Camera]))/(MAX(Table18[Front Camera])-MIN(Table18[Front Camera])))</f>
        <v>0.22222222222222221</v>
      </c>
      <c r="R85" s="59">
        <f>SUM((Table18[[#This Row],[Front Video]]-MIN(Table18[Front Video]))/(MAX(Table18[Front Video])-MIN(Table18[Front Video])))</f>
        <v>0.10112359550561797</v>
      </c>
      <c r="S85" s="59">
        <f>SUM((Table18[[#This Row],[USB]]-MIN(Table18[USB]))/(MAX(Table18[USB])-MIN(Table18[USB])))</f>
        <v>0.33333333333333331</v>
      </c>
      <c r="T85" s="59">
        <f>SUM((Table18[[#This Row],[Battery]]-MIN(Table18[Battery]))/(MAX(Table18[Battery])-MIN(Table18[Battery])))</f>
        <v>0.75</v>
      </c>
      <c r="U85" s="59">
        <f>SUM((MAX(Table18[Harga])-Table18[[#This Row],[Harga]])/(MAX(Table18[Harga])-MIN(Table18[Harga])))</f>
        <v>0.91919191919191923</v>
      </c>
    </row>
    <row r="86" spans="2:21" ht="15.75" x14ac:dyDescent="0.25">
      <c r="B86" s="59" t="str">
        <f>Table18[[#This Row],[Smartphone]]</f>
        <v>VIVO Vivo Y100(8/128 gb)</v>
      </c>
      <c r="C86" s="59">
        <f>SUM((Table18[[#This Row],[Dimensi]]-MIN(Table18[Dimensi]))/(MAX(Table18[Dimensi])-MIN(Table18[Dimensi])))</f>
        <v>0.25</v>
      </c>
      <c r="D86" s="59">
        <f>SUM((Table18[[#This Row],[Berat]]-MIN(Table18[Berat]))/(MAX(Table18[Berat])-MIN(Table18[Berat])))</f>
        <v>0.25</v>
      </c>
      <c r="E86" s="59">
        <f>SUM((Table18[[#This Row],[Build]]-MIN(Table18[Build]))/(MAX(Table18[Build])-MIN(Table18[Build])))</f>
        <v>0.2</v>
      </c>
      <c r="F86" s="59">
        <f>SUM((Table18[[#This Row],[Tipe LCD]]-MIN(Table18[Tipe LCD]))/(MAX(Table18[Tipe LCD])-MIN(Table18[Tipe LCD])))</f>
        <v>0.5</v>
      </c>
      <c r="G86" s="59">
        <f>SUM((Table18[[#This Row],[Ukuran LCD]]-MIN(Table18[Ukuran LCD]))/(MAX(Table18[Ukuran LCD])-MIN(Table18[Ukuran LCD])))</f>
        <v>1</v>
      </c>
      <c r="H86" s="59">
        <f>SUM((Table18[[#This Row],[Resolusi]]-MIN(Table18[Resolusi]))/(MAX(Table18[Resolusi])-MIN(Table18[Resolusi])))</f>
        <v>0.25</v>
      </c>
      <c r="I86" s="59">
        <f>SUM((Table18[[#This Row],[Sistem Operasi]]-MIN(Table18[Sistem Operasi]))/(MAX(Table18[Sistem Operasi])-MIN(Table18[Sistem Operasi])))</f>
        <v>0.83333333333333337</v>
      </c>
      <c r="J86" s="59">
        <f>SUM((Table18[[#This Row],[Chipset]]-MIN(Table18[Chipset]))/(MAX(Table18[Chipset])-MIN(Table18[Chipset])))</f>
        <v>0.36538461538461536</v>
      </c>
      <c r="K86" s="59">
        <f>SUM((Table18[[#This Row],[CPU]]-MIN(Table18[CPU]))/(MAX(Table18[CPU])-MIN(Table18[CPU])))</f>
        <v>0.5</v>
      </c>
      <c r="L86" s="59">
        <f>SUM((Table18[[#This Row],[RAM]]-MIN(Table18[RAM]))/(MAX(Table18[RAM])-MIN(Table18[RAM])))</f>
        <v>0.33333333333333331</v>
      </c>
      <c r="M86" s="59">
        <f>SUM((Table18[[#This Row],[ROM]]-MIN(Table18[ROM]))/(MAX(Table18[ROM])-MIN(Table18[ROM])))</f>
        <v>0</v>
      </c>
      <c r="N86" s="59">
        <f>SUM((Table18[[#This Row],[Main Camera]]-MIN(Table18[Main Camera]))/(MAX(Table18[Main Camera])-MIN(Table18[Main Camera])))</f>
        <v>1</v>
      </c>
      <c r="O86" s="59">
        <f>SUM((Table18[[#This Row],[Main Type]]-MIN(Table18[Main Type]))/(MAX(Table18[Main Type])-MIN(Table18[Main Type])))</f>
        <v>0.14285714285714285</v>
      </c>
      <c r="P86" s="59">
        <f>SUM((Table18[[#This Row],[Main VIdeo]]-MIN(Table18[Main VIdeo]))/(MAX(Table18[Main VIdeo])-MIN(Table18[Main VIdeo])))</f>
        <v>0</v>
      </c>
      <c r="Q86" s="59">
        <f>SUM((Table18[[#This Row],[Front Camera]]-MIN(Table18[Front Camera]))/(MAX(Table18[Front Camera])-MIN(Table18[Front Camera])))</f>
        <v>0.22222222222222221</v>
      </c>
      <c r="R86" s="59">
        <f>SUM((Table18[[#This Row],[Front Video]]-MIN(Table18[Front Video]))/(MAX(Table18[Front Video])-MIN(Table18[Front Video])))</f>
        <v>0.10112359550561797</v>
      </c>
      <c r="S86" s="59">
        <f>SUM((Table18[[#This Row],[USB]]-MIN(Table18[USB]))/(MAX(Table18[USB])-MIN(Table18[USB])))</f>
        <v>0.33333333333333331</v>
      </c>
      <c r="T86" s="59">
        <f>SUM((Table18[[#This Row],[Battery]]-MIN(Table18[Battery]))/(MAX(Table18[Battery])-MIN(Table18[Battery])))</f>
        <v>0.75</v>
      </c>
      <c r="U86" s="59">
        <f>SUM((MAX(Table18[Harga])-Table18[[#This Row],[Harga]])/(MAX(Table18[Harga])-MIN(Table18[Harga])))</f>
        <v>0.93939393939393945</v>
      </c>
    </row>
    <row r="87" spans="2:21" ht="15.75" x14ac:dyDescent="0.25">
      <c r="B87" s="59" t="str">
        <f>Table18[[#This Row],[Smartphone]]</f>
        <v>VIVO Vivo Y100(8/256 gb)</v>
      </c>
      <c r="C87" s="59">
        <f>SUM((Table18[[#This Row],[Dimensi]]-MIN(Table18[Dimensi]))/(MAX(Table18[Dimensi])-MIN(Table18[Dimensi])))</f>
        <v>0.25</v>
      </c>
      <c r="D87" s="59">
        <f>SUM((Table18[[#This Row],[Berat]]-MIN(Table18[Berat]))/(MAX(Table18[Berat])-MIN(Table18[Berat])))</f>
        <v>0.25</v>
      </c>
      <c r="E87" s="59">
        <f>SUM((Table18[[#This Row],[Build]]-MIN(Table18[Build]))/(MAX(Table18[Build])-MIN(Table18[Build])))</f>
        <v>0.2</v>
      </c>
      <c r="F87" s="59">
        <f>SUM((Table18[[#This Row],[Tipe LCD]]-MIN(Table18[Tipe LCD]))/(MAX(Table18[Tipe LCD])-MIN(Table18[Tipe LCD])))</f>
        <v>0.5</v>
      </c>
      <c r="G87" s="59">
        <f>SUM((Table18[[#This Row],[Ukuran LCD]]-MIN(Table18[Ukuran LCD]))/(MAX(Table18[Ukuran LCD])-MIN(Table18[Ukuran LCD])))</f>
        <v>1</v>
      </c>
      <c r="H87" s="59">
        <f>SUM((Table18[[#This Row],[Resolusi]]-MIN(Table18[Resolusi]))/(MAX(Table18[Resolusi])-MIN(Table18[Resolusi])))</f>
        <v>0.25</v>
      </c>
      <c r="I87" s="59">
        <f>SUM((Table18[[#This Row],[Sistem Operasi]]-MIN(Table18[Sistem Operasi]))/(MAX(Table18[Sistem Operasi])-MIN(Table18[Sistem Operasi])))</f>
        <v>0.83333333333333337</v>
      </c>
      <c r="J87" s="59">
        <f>SUM((Table18[[#This Row],[Chipset]]-MIN(Table18[Chipset]))/(MAX(Table18[Chipset])-MIN(Table18[Chipset])))</f>
        <v>0.36538461538461536</v>
      </c>
      <c r="K87" s="59">
        <f>SUM((Table18[[#This Row],[CPU]]-MIN(Table18[CPU]))/(MAX(Table18[CPU])-MIN(Table18[CPU])))</f>
        <v>0.5</v>
      </c>
      <c r="L87" s="59">
        <f>SUM((Table18[[#This Row],[RAM]]-MIN(Table18[RAM]))/(MAX(Table18[RAM])-MIN(Table18[RAM])))</f>
        <v>0.33333333333333331</v>
      </c>
      <c r="M87" s="59">
        <f>SUM((Table18[[#This Row],[ROM]]-MIN(Table18[ROM]))/(MAX(Table18[ROM])-MIN(Table18[ROM])))</f>
        <v>0.33333333333333331</v>
      </c>
      <c r="N87" s="59">
        <f>SUM((Table18[[#This Row],[Main Camera]]-MIN(Table18[Main Camera]))/(MAX(Table18[Main Camera])-MIN(Table18[Main Camera])))</f>
        <v>1</v>
      </c>
      <c r="O87" s="59">
        <f>SUM((Table18[[#This Row],[Main Type]]-MIN(Table18[Main Type]))/(MAX(Table18[Main Type])-MIN(Table18[Main Type])))</f>
        <v>0.14285714285714285</v>
      </c>
      <c r="P87" s="59">
        <f>SUM((Table18[[#This Row],[Main VIdeo]]-MIN(Table18[Main VIdeo]))/(MAX(Table18[Main VIdeo])-MIN(Table18[Main VIdeo])))</f>
        <v>0</v>
      </c>
      <c r="Q87" s="59">
        <f>SUM((Table18[[#This Row],[Front Camera]]-MIN(Table18[Front Camera]))/(MAX(Table18[Front Camera])-MIN(Table18[Front Camera])))</f>
        <v>0.22222222222222221</v>
      </c>
      <c r="R87" s="59">
        <f>SUM((Table18[[#This Row],[Front Video]]-MIN(Table18[Front Video]))/(MAX(Table18[Front Video])-MIN(Table18[Front Video])))</f>
        <v>0.10112359550561797</v>
      </c>
      <c r="S87" s="59">
        <f>SUM((Table18[[#This Row],[USB]]-MIN(Table18[USB]))/(MAX(Table18[USB])-MIN(Table18[USB])))</f>
        <v>0.33333333333333331</v>
      </c>
      <c r="T87" s="59">
        <f>SUM((Table18[[#This Row],[Battery]]-MIN(Table18[Battery]))/(MAX(Table18[Battery])-MIN(Table18[Battery])))</f>
        <v>0.75</v>
      </c>
      <c r="U87" s="59">
        <f>SUM((MAX(Table18[Harga])-Table18[[#This Row],[Harga]])/(MAX(Table18[Harga])-MIN(Table18[Harga])))</f>
        <v>0.92929292929292928</v>
      </c>
    </row>
    <row r="88" spans="2:21" ht="15.75" x14ac:dyDescent="0.25">
      <c r="B88" s="59" t="str">
        <f>Table18[[#This Row],[Smartphone]]</f>
        <v>VIVO Vivo V29e 5G(8/256 gb)</v>
      </c>
      <c r="C88" s="59">
        <f>SUM((Table18[[#This Row],[Dimensi]]-MIN(Table18[Dimensi]))/(MAX(Table18[Dimensi])-MIN(Table18[Dimensi])))</f>
        <v>0.25</v>
      </c>
      <c r="D88" s="59">
        <f>SUM((Table18[[#This Row],[Berat]]-MIN(Table18[Berat]))/(MAX(Table18[Berat])-MIN(Table18[Berat])))</f>
        <v>0.25</v>
      </c>
      <c r="E88" s="59">
        <f>SUM((Table18[[#This Row],[Build]]-MIN(Table18[Build]))/(MAX(Table18[Build])-MIN(Table18[Build])))</f>
        <v>0.4</v>
      </c>
      <c r="F88" s="59">
        <f>SUM((Table18[[#This Row],[Tipe LCD]]-MIN(Table18[Tipe LCD]))/(MAX(Table18[Tipe LCD])-MIN(Table18[Tipe LCD])))</f>
        <v>0.5</v>
      </c>
      <c r="G88" s="59">
        <f>SUM((Table18[[#This Row],[Ukuran LCD]]-MIN(Table18[Ukuran LCD]))/(MAX(Table18[Ukuran LCD])-MIN(Table18[Ukuran LCD])))</f>
        <v>1</v>
      </c>
      <c r="H88" s="59">
        <f>SUM((Table18[[#This Row],[Resolusi]]-MIN(Table18[Resolusi]))/(MAX(Table18[Resolusi])-MIN(Table18[Resolusi])))</f>
        <v>0.25</v>
      </c>
      <c r="I88" s="59">
        <f>SUM((Table18[[#This Row],[Sistem Operasi]]-MIN(Table18[Sistem Operasi]))/(MAX(Table18[Sistem Operasi])-MIN(Table18[Sistem Operasi])))</f>
        <v>0.33333333333333331</v>
      </c>
      <c r="J88" s="59">
        <f>SUM((Table18[[#This Row],[Chipset]]-MIN(Table18[Chipset]))/(MAX(Table18[Chipset])-MIN(Table18[Chipset])))</f>
        <v>0.51923076923076927</v>
      </c>
      <c r="K88" s="59">
        <f>SUM((Table18[[#This Row],[CPU]]-MIN(Table18[CPU]))/(MAX(Table18[CPU])-MIN(Table18[CPU])))</f>
        <v>0.5</v>
      </c>
      <c r="L88" s="59">
        <f>SUM((Table18[[#This Row],[RAM]]-MIN(Table18[RAM]))/(MAX(Table18[RAM])-MIN(Table18[RAM])))</f>
        <v>0.33333333333333331</v>
      </c>
      <c r="M88" s="59">
        <f>SUM((Table18[[#This Row],[ROM]]-MIN(Table18[ROM]))/(MAX(Table18[ROM])-MIN(Table18[ROM])))</f>
        <v>0.33333333333333331</v>
      </c>
      <c r="N88" s="59">
        <f>SUM((Table18[[#This Row],[Main Camera]]-MIN(Table18[Main Camera]))/(MAX(Table18[Main Camera])-MIN(Table18[Main Camera])))</f>
        <v>0.5714285714285714</v>
      </c>
      <c r="O88" s="59">
        <f>SUM((Table18[[#This Row],[Main Type]]-MIN(Table18[Main Type]))/(MAX(Table18[Main Type])-MIN(Table18[Main Type])))</f>
        <v>0.14285714285714285</v>
      </c>
      <c r="P88" s="59">
        <f>SUM((Table18[[#This Row],[Main VIdeo]]-MIN(Table18[Main VIdeo]))/(MAX(Table18[Main VIdeo])-MIN(Table18[Main VIdeo])))</f>
        <v>0</v>
      </c>
      <c r="Q88" s="59">
        <f>SUM((Table18[[#This Row],[Front Camera]]-MIN(Table18[Front Camera]))/(MAX(Table18[Front Camera])-MIN(Table18[Front Camera])))</f>
        <v>1</v>
      </c>
      <c r="R88" s="59">
        <f>SUM((Table18[[#This Row],[Front Video]]-MIN(Table18[Front Video]))/(MAX(Table18[Front Video])-MIN(Table18[Front Video])))</f>
        <v>0.10112359550561797</v>
      </c>
      <c r="S88" s="59">
        <f>SUM((Table18[[#This Row],[USB]]-MIN(Table18[USB]))/(MAX(Table18[USB])-MIN(Table18[USB])))</f>
        <v>0.33333333333333331</v>
      </c>
      <c r="T88" s="59">
        <f>SUM((Table18[[#This Row],[Battery]]-MIN(Table18[Battery]))/(MAX(Table18[Battery])-MIN(Table18[Battery])))</f>
        <v>0.5</v>
      </c>
      <c r="U88" s="59">
        <f>SUM((MAX(Table18[Harga])-Table18[[#This Row],[Harga]])/(MAX(Table18[Harga])-MIN(Table18[Harga])))</f>
        <v>0.89898989898989901</v>
      </c>
    </row>
    <row r="89" spans="2:21" ht="15.75" x14ac:dyDescent="0.25">
      <c r="B89" s="59" t="str">
        <f>Table18[[#This Row],[Smartphone]]</f>
        <v>VIVO Vivo Y17s(4/64 gb)</v>
      </c>
      <c r="C89" s="59">
        <f>SUM((Table18[[#This Row],[Dimensi]]-MIN(Table18[Dimensi]))/(MAX(Table18[Dimensi])-MIN(Table18[Dimensi])))</f>
        <v>0.25</v>
      </c>
      <c r="D89" s="59">
        <f>SUM((Table18[[#This Row],[Berat]]-MIN(Table18[Berat]))/(MAX(Table18[Berat])-MIN(Table18[Berat])))</f>
        <v>0.25</v>
      </c>
      <c r="E89" s="59">
        <f>SUM((Table18[[#This Row],[Build]]-MIN(Table18[Build]))/(MAX(Table18[Build])-MIN(Table18[Build])))</f>
        <v>0</v>
      </c>
      <c r="F89" s="59">
        <f>SUM((Table18[[#This Row],[Tipe LCD]]-MIN(Table18[Tipe LCD]))/(MAX(Table18[Tipe LCD])-MIN(Table18[Tipe LCD])))</f>
        <v>0</v>
      </c>
      <c r="G89" s="59">
        <f>SUM((Table18[[#This Row],[Ukuran LCD]]-MIN(Table18[Ukuran LCD]))/(MAX(Table18[Ukuran LCD])-MIN(Table18[Ukuran LCD])))</f>
        <v>1</v>
      </c>
      <c r="H89" s="59">
        <f>SUM((Table18[[#This Row],[Resolusi]]-MIN(Table18[Resolusi]))/(MAX(Table18[Resolusi])-MIN(Table18[Resolusi])))</f>
        <v>0</v>
      </c>
      <c r="I89" s="59">
        <f>SUM((Table18[[#This Row],[Sistem Operasi]]-MIN(Table18[Sistem Operasi]))/(MAX(Table18[Sistem Operasi])-MIN(Table18[Sistem Operasi])))</f>
        <v>0.33333333333333331</v>
      </c>
      <c r="J89" s="59">
        <f>SUM((Table18[[#This Row],[Chipset]]-MIN(Table18[Chipset]))/(MAX(Table18[Chipset])-MIN(Table18[Chipset])))</f>
        <v>0.25</v>
      </c>
      <c r="K89" s="59">
        <f>SUM((Table18[[#This Row],[CPU]]-MIN(Table18[CPU]))/(MAX(Table18[CPU])-MIN(Table18[CPU])))</f>
        <v>0.5</v>
      </c>
      <c r="L89" s="59">
        <f>SUM((Table18[[#This Row],[RAM]]-MIN(Table18[RAM]))/(MAX(Table18[RAM])-MIN(Table18[RAM])))</f>
        <v>0</v>
      </c>
      <c r="M89" s="59">
        <f>SUM((Table18[[#This Row],[ROM]]-MIN(Table18[ROM]))/(MAX(Table18[ROM])-MIN(Table18[ROM])))</f>
        <v>0.5</v>
      </c>
      <c r="N89" s="59">
        <f>SUM((Table18[[#This Row],[Main Camera]]-MIN(Table18[Main Camera]))/(MAX(Table18[Main Camera])-MIN(Table18[Main Camera])))</f>
        <v>1</v>
      </c>
      <c r="O89" s="59">
        <f>SUM((Table18[[#This Row],[Main Type]]-MIN(Table18[Main Type]))/(MAX(Table18[Main Type])-MIN(Table18[Main Type])))</f>
        <v>0.14285714285714285</v>
      </c>
      <c r="P89" s="59">
        <f>SUM((Table18[[#This Row],[Main VIdeo]]-MIN(Table18[Main VIdeo]))/(MAX(Table18[Main VIdeo])-MIN(Table18[Main VIdeo])))</f>
        <v>0</v>
      </c>
      <c r="Q89" s="59">
        <f>SUM((Table18[[#This Row],[Front Camera]]-MIN(Table18[Front Camera]))/(MAX(Table18[Front Camera])-MIN(Table18[Front Camera])))</f>
        <v>0.22222222222222221</v>
      </c>
      <c r="R89" s="59">
        <f>SUM((Table18[[#This Row],[Front Video]]-MIN(Table18[Front Video]))/(MAX(Table18[Front Video])-MIN(Table18[Front Video])))</f>
        <v>0.10112359550561797</v>
      </c>
      <c r="S89" s="59">
        <f>SUM((Table18[[#This Row],[USB]]-MIN(Table18[USB]))/(MAX(Table18[USB])-MIN(Table18[USB])))</f>
        <v>0.33333333333333331</v>
      </c>
      <c r="T89" s="59">
        <f>SUM((Table18[[#This Row],[Battery]]-MIN(Table18[Battery]))/(MAX(Table18[Battery])-MIN(Table18[Battery])))</f>
        <v>0.75</v>
      </c>
      <c r="U89" s="59">
        <f>SUM((MAX(Table18[Harga])-Table18[[#This Row],[Harga]])/(MAX(Table18[Harga])-MIN(Table18[Harga])))</f>
        <v>1</v>
      </c>
    </row>
    <row r="90" spans="2:21" ht="15.75" x14ac:dyDescent="0.25">
      <c r="B90" s="59" t="str">
        <f>Table18[[#This Row],[Smartphone]]</f>
        <v>VIVO Vivo Y17s(4/128 gb)</v>
      </c>
      <c r="C90" s="59">
        <f>SUM((Table18[[#This Row],[Dimensi]]-MIN(Table18[Dimensi]))/(MAX(Table18[Dimensi])-MIN(Table18[Dimensi])))</f>
        <v>0.25</v>
      </c>
      <c r="D90" s="59">
        <f>SUM((Table18[[#This Row],[Berat]]-MIN(Table18[Berat]))/(MAX(Table18[Berat])-MIN(Table18[Berat])))</f>
        <v>0.25</v>
      </c>
      <c r="E90" s="59">
        <f>SUM((Table18[[#This Row],[Build]]-MIN(Table18[Build]))/(MAX(Table18[Build])-MIN(Table18[Build])))</f>
        <v>0</v>
      </c>
      <c r="F90" s="59">
        <f>SUM((Table18[[#This Row],[Tipe LCD]]-MIN(Table18[Tipe LCD]))/(MAX(Table18[Tipe LCD])-MIN(Table18[Tipe LCD])))</f>
        <v>0</v>
      </c>
      <c r="G90" s="59">
        <f>SUM((Table18[[#This Row],[Ukuran LCD]]-MIN(Table18[Ukuran LCD]))/(MAX(Table18[Ukuran LCD])-MIN(Table18[Ukuran LCD])))</f>
        <v>1</v>
      </c>
      <c r="H90" s="59">
        <f>SUM((Table18[[#This Row],[Resolusi]]-MIN(Table18[Resolusi]))/(MAX(Table18[Resolusi])-MIN(Table18[Resolusi])))</f>
        <v>0</v>
      </c>
      <c r="I90" s="59">
        <f>SUM((Table18[[#This Row],[Sistem Operasi]]-MIN(Table18[Sistem Operasi]))/(MAX(Table18[Sistem Operasi])-MIN(Table18[Sistem Operasi])))</f>
        <v>0.33333333333333331</v>
      </c>
      <c r="J90" s="59">
        <f>SUM((Table18[[#This Row],[Chipset]]-MIN(Table18[Chipset]))/(MAX(Table18[Chipset])-MIN(Table18[Chipset])))</f>
        <v>0.25</v>
      </c>
      <c r="K90" s="59">
        <f>SUM((Table18[[#This Row],[CPU]]-MIN(Table18[CPU]))/(MAX(Table18[CPU])-MIN(Table18[CPU])))</f>
        <v>0.5</v>
      </c>
      <c r="L90" s="59">
        <f>SUM((Table18[[#This Row],[RAM]]-MIN(Table18[RAM]))/(MAX(Table18[RAM])-MIN(Table18[RAM])))</f>
        <v>0</v>
      </c>
      <c r="M90" s="59">
        <f>SUM((Table18[[#This Row],[ROM]]-MIN(Table18[ROM]))/(MAX(Table18[ROM])-MIN(Table18[ROM])))</f>
        <v>0</v>
      </c>
      <c r="N90" s="59">
        <f>SUM((Table18[[#This Row],[Main Camera]]-MIN(Table18[Main Camera]))/(MAX(Table18[Main Camera])-MIN(Table18[Main Camera])))</f>
        <v>1</v>
      </c>
      <c r="O90" s="59">
        <f>SUM((Table18[[#This Row],[Main Type]]-MIN(Table18[Main Type]))/(MAX(Table18[Main Type])-MIN(Table18[Main Type])))</f>
        <v>0.14285714285714285</v>
      </c>
      <c r="P90" s="59">
        <f>SUM((Table18[[#This Row],[Main VIdeo]]-MIN(Table18[Main VIdeo]))/(MAX(Table18[Main VIdeo])-MIN(Table18[Main VIdeo])))</f>
        <v>0</v>
      </c>
      <c r="Q90" s="59">
        <f>SUM((Table18[[#This Row],[Front Camera]]-MIN(Table18[Front Camera]))/(MAX(Table18[Front Camera])-MIN(Table18[Front Camera])))</f>
        <v>0.22222222222222221</v>
      </c>
      <c r="R90" s="59">
        <f>SUM((Table18[[#This Row],[Front Video]]-MIN(Table18[Front Video]))/(MAX(Table18[Front Video])-MIN(Table18[Front Video])))</f>
        <v>0.10112359550561797</v>
      </c>
      <c r="S90" s="59">
        <f>SUM((Table18[[#This Row],[USB]]-MIN(Table18[USB]))/(MAX(Table18[USB])-MIN(Table18[USB])))</f>
        <v>0.33333333333333331</v>
      </c>
      <c r="T90" s="59">
        <f>SUM((Table18[[#This Row],[Battery]]-MIN(Table18[Battery]))/(MAX(Table18[Battery])-MIN(Table18[Battery])))</f>
        <v>0.75</v>
      </c>
      <c r="U90" s="59">
        <f>SUM((MAX(Table18[Harga])-Table18[[#This Row],[Harga]])/(MAX(Table18[Harga])-MIN(Table18[Harga])))</f>
        <v>0.98989898989898994</v>
      </c>
    </row>
    <row r="91" spans="2:21" ht="15.75" x14ac:dyDescent="0.25">
      <c r="B91" s="59" t="str">
        <f>Table18[[#This Row],[Smartphone]]</f>
        <v>VIVO Vivo V29(8/256 gb)</v>
      </c>
      <c r="C91" s="59">
        <f>SUM((Table18[[#This Row],[Dimensi]]-MIN(Table18[Dimensi]))/(MAX(Table18[Dimensi])-MIN(Table18[Dimensi])))</f>
        <v>0.25</v>
      </c>
      <c r="D91" s="59">
        <f>SUM((Table18[[#This Row],[Berat]]-MIN(Table18[Berat]))/(MAX(Table18[Berat])-MIN(Table18[Berat])))</f>
        <v>0.25</v>
      </c>
      <c r="E91" s="59">
        <f>SUM((Table18[[#This Row],[Build]]-MIN(Table18[Build]))/(MAX(Table18[Build])-MIN(Table18[Build])))</f>
        <v>0.4</v>
      </c>
      <c r="F91" s="59">
        <f>SUM((Table18[[#This Row],[Tipe LCD]]-MIN(Table18[Tipe LCD]))/(MAX(Table18[Tipe LCD])-MIN(Table18[Tipe LCD])))</f>
        <v>0.5</v>
      </c>
      <c r="G91" s="59">
        <f>SUM((Table18[[#This Row],[Ukuran LCD]]-MIN(Table18[Ukuran LCD]))/(MAX(Table18[Ukuran LCD])-MIN(Table18[Ukuran LCD])))</f>
        <v>1</v>
      </c>
      <c r="H91" s="59">
        <f>SUM((Table18[[#This Row],[Resolusi]]-MIN(Table18[Resolusi]))/(MAX(Table18[Resolusi])-MIN(Table18[Resolusi])))</f>
        <v>0.5</v>
      </c>
      <c r="I91" s="59">
        <f>SUM((Table18[[#This Row],[Sistem Operasi]]-MIN(Table18[Sistem Operasi]))/(MAX(Table18[Sistem Operasi])-MIN(Table18[Sistem Operasi])))</f>
        <v>0.33333333333333331</v>
      </c>
      <c r="J91" s="59">
        <f>SUM((Table18[[#This Row],[Chipset]]-MIN(Table18[Chipset]))/(MAX(Table18[Chipset])-MIN(Table18[Chipset])))</f>
        <v>0.42307692307692307</v>
      </c>
      <c r="K91" s="59">
        <f>SUM((Table18[[#This Row],[CPU]]-MIN(Table18[CPU]))/(MAX(Table18[CPU])-MIN(Table18[CPU])))</f>
        <v>0.5</v>
      </c>
      <c r="L91" s="59">
        <f>SUM((Table18[[#This Row],[RAM]]-MIN(Table18[RAM]))/(MAX(Table18[RAM])-MIN(Table18[RAM])))</f>
        <v>0.33333333333333331</v>
      </c>
      <c r="M91" s="59">
        <f>SUM((Table18[[#This Row],[ROM]]-MIN(Table18[ROM]))/(MAX(Table18[ROM])-MIN(Table18[ROM])))</f>
        <v>0.33333333333333331</v>
      </c>
      <c r="N91" s="59">
        <f>SUM((Table18[[#This Row],[Main Camera]]-MIN(Table18[Main Camera]))/(MAX(Table18[Main Camera])-MIN(Table18[Main Camera])))</f>
        <v>1</v>
      </c>
      <c r="O91" s="59">
        <f>SUM((Table18[[#This Row],[Main Type]]-MIN(Table18[Main Type]))/(MAX(Table18[Main Type])-MIN(Table18[Main Type])))</f>
        <v>0.42857142857142855</v>
      </c>
      <c r="P91" s="59">
        <f>SUM((Table18[[#This Row],[Main VIdeo]]-MIN(Table18[Main VIdeo]))/(MAX(Table18[Main VIdeo])-MIN(Table18[Main VIdeo])))</f>
        <v>0.33333333333333331</v>
      </c>
      <c r="Q91" s="59">
        <f>SUM((Table18[[#This Row],[Front Camera]]-MIN(Table18[Front Camera]))/(MAX(Table18[Front Camera])-MIN(Table18[Front Camera])))</f>
        <v>1</v>
      </c>
      <c r="R91" s="59">
        <f>SUM((Table18[[#This Row],[Front Video]]-MIN(Table18[Front Video]))/(MAX(Table18[Front Video])-MIN(Table18[Front Video])))</f>
        <v>0.10112359550561797</v>
      </c>
      <c r="S91" s="59">
        <f>SUM((Table18[[#This Row],[USB]]-MIN(Table18[USB]))/(MAX(Table18[USB])-MIN(Table18[USB])))</f>
        <v>0.33333333333333331</v>
      </c>
      <c r="T91" s="59">
        <f>SUM((Table18[[#This Row],[Battery]]-MIN(Table18[Battery]))/(MAX(Table18[Battery])-MIN(Table18[Battery])))</f>
        <v>0.5</v>
      </c>
      <c r="U91" s="59">
        <f>SUM((MAX(Table18[Harga])-Table18[[#This Row],[Harga]])/(MAX(Table18[Harga])-MIN(Table18[Harga])))</f>
        <v>0.84848484848484851</v>
      </c>
    </row>
    <row r="92" spans="2:21" ht="15.75" x14ac:dyDescent="0.25">
      <c r="B92" s="59" t="str">
        <f>Table18[[#This Row],[Smartphone]]</f>
        <v>VIVO Vivo V29(12/512 gb)</v>
      </c>
      <c r="C92" s="59">
        <f>SUM((Table18[[#This Row],[Dimensi]]-MIN(Table18[Dimensi]))/(MAX(Table18[Dimensi])-MIN(Table18[Dimensi])))</f>
        <v>0.25</v>
      </c>
      <c r="D92" s="59">
        <f>SUM((Table18[[#This Row],[Berat]]-MIN(Table18[Berat]))/(MAX(Table18[Berat])-MIN(Table18[Berat])))</f>
        <v>0.25</v>
      </c>
      <c r="E92" s="59">
        <f>SUM((Table18[[#This Row],[Build]]-MIN(Table18[Build]))/(MAX(Table18[Build])-MIN(Table18[Build])))</f>
        <v>0.4</v>
      </c>
      <c r="F92" s="59">
        <f>SUM((Table18[[#This Row],[Tipe LCD]]-MIN(Table18[Tipe LCD]))/(MAX(Table18[Tipe LCD])-MIN(Table18[Tipe LCD])))</f>
        <v>0.5</v>
      </c>
      <c r="G92" s="59">
        <f>SUM((Table18[[#This Row],[Ukuran LCD]]-MIN(Table18[Ukuran LCD]))/(MAX(Table18[Ukuran LCD])-MIN(Table18[Ukuran LCD])))</f>
        <v>1</v>
      </c>
      <c r="H92" s="59">
        <f>SUM((Table18[[#This Row],[Resolusi]]-MIN(Table18[Resolusi]))/(MAX(Table18[Resolusi])-MIN(Table18[Resolusi])))</f>
        <v>0.5</v>
      </c>
      <c r="I92" s="59">
        <f>SUM((Table18[[#This Row],[Sistem Operasi]]-MIN(Table18[Sistem Operasi]))/(MAX(Table18[Sistem Operasi])-MIN(Table18[Sistem Operasi])))</f>
        <v>0.33333333333333331</v>
      </c>
      <c r="J92" s="59">
        <f>SUM((Table18[[#This Row],[Chipset]]-MIN(Table18[Chipset]))/(MAX(Table18[Chipset])-MIN(Table18[Chipset])))</f>
        <v>0.42307692307692307</v>
      </c>
      <c r="K92" s="59">
        <f>SUM((Table18[[#This Row],[CPU]]-MIN(Table18[CPU]))/(MAX(Table18[CPU])-MIN(Table18[CPU])))</f>
        <v>0.5</v>
      </c>
      <c r="L92" s="59">
        <f>SUM((Table18[[#This Row],[RAM]]-MIN(Table18[RAM]))/(MAX(Table18[RAM])-MIN(Table18[RAM])))</f>
        <v>0.66666666666666663</v>
      </c>
      <c r="M92" s="59">
        <f>SUM((Table18[[#This Row],[ROM]]-MIN(Table18[ROM]))/(MAX(Table18[ROM])-MIN(Table18[ROM])))</f>
        <v>0.66666666666666663</v>
      </c>
      <c r="N92" s="59">
        <f>SUM((Table18[[#This Row],[Main Camera]]-MIN(Table18[Main Camera]))/(MAX(Table18[Main Camera])-MIN(Table18[Main Camera])))</f>
        <v>1</v>
      </c>
      <c r="O92" s="59">
        <f>SUM((Table18[[#This Row],[Main Type]]-MIN(Table18[Main Type]))/(MAX(Table18[Main Type])-MIN(Table18[Main Type])))</f>
        <v>0.42857142857142855</v>
      </c>
      <c r="P92" s="59">
        <f>SUM((Table18[[#This Row],[Main VIdeo]]-MIN(Table18[Main VIdeo]))/(MAX(Table18[Main VIdeo])-MIN(Table18[Main VIdeo])))</f>
        <v>0.33333333333333331</v>
      </c>
      <c r="Q92" s="59">
        <f>SUM((Table18[[#This Row],[Front Camera]]-MIN(Table18[Front Camera]))/(MAX(Table18[Front Camera])-MIN(Table18[Front Camera])))</f>
        <v>1</v>
      </c>
      <c r="R92" s="59">
        <f>SUM((Table18[[#This Row],[Front Video]]-MIN(Table18[Front Video]))/(MAX(Table18[Front Video])-MIN(Table18[Front Video])))</f>
        <v>0.10112359550561797</v>
      </c>
      <c r="S92" s="59">
        <f>SUM((Table18[[#This Row],[USB]]-MIN(Table18[USB]))/(MAX(Table18[USB])-MIN(Table18[USB])))</f>
        <v>0.33333333333333331</v>
      </c>
      <c r="T92" s="59">
        <f>SUM((Table18[[#This Row],[Battery]]-MIN(Table18[Battery]))/(MAX(Table18[Battery])-MIN(Table18[Battery])))</f>
        <v>0.5</v>
      </c>
      <c r="U92" s="59">
        <f>SUM((MAX(Table18[Harga])-Table18[[#This Row],[Harga]])/(MAX(Table18[Harga])-MIN(Table18[Harga])))</f>
        <v>0.81818181818181823</v>
      </c>
    </row>
    <row r="93" spans="2:21" ht="15.75" x14ac:dyDescent="0.25">
      <c r="B93" s="59" t="str">
        <f>Table18[[#This Row],[Smartphone]]</f>
        <v>VIVO Vivo Y27(6/128 gb)</v>
      </c>
      <c r="C93" s="59">
        <f>SUM((Table18[[#This Row],[Dimensi]]-MIN(Table18[Dimensi]))/(MAX(Table18[Dimensi])-MIN(Table18[Dimensi])))</f>
        <v>0.25</v>
      </c>
      <c r="D93" s="59">
        <f>SUM((Table18[[#This Row],[Berat]]-MIN(Table18[Berat]))/(MAX(Table18[Berat])-MIN(Table18[Berat])))</f>
        <v>0.25</v>
      </c>
      <c r="E93" s="59">
        <f>SUM((Table18[[#This Row],[Build]]-MIN(Table18[Build]))/(MAX(Table18[Build])-MIN(Table18[Build])))</f>
        <v>0</v>
      </c>
      <c r="F93" s="59">
        <f>SUM((Table18[[#This Row],[Tipe LCD]]-MIN(Table18[Tipe LCD]))/(MAX(Table18[Tipe LCD])-MIN(Table18[Tipe LCD])))</f>
        <v>0</v>
      </c>
      <c r="G93" s="59">
        <f>SUM((Table18[[#This Row],[Ukuran LCD]]-MIN(Table18[Ukuran LCD]))/(MAX(Table18[Ukuran LCD])-MIN(Table18[Ukuran LCD])))</f>
        <v>1</v>
      </c>
      <c r="H93" s="59">
        <f>SUM((Table18[[#This Row],[Resolusi]]-MIN(Table18[Resolusi]))/(MAX(Table18[Resolusi])-MIN(Table18[Resolusi])))</f>
        <v>0.25</v>
      </c>
      <c r="I93" s="59">
        <f>SUM((Table18[[#This Row],[Sistem Operasi]]-MIN(Table18[Sistem Operasi]))/(MAX(Table18[Sistem Operasi])-MIN(Table18[Sistem Operasi])))</f>
        <v>0.33333333333333331</v>
      </c>
      <c r="J93" s="59">
        <f>SUM((Table18[[#This Row],[Chipset]]-MIN(Table18[Chipset]))/(MAX(Table18[Chipset])-MIN(Table18[Chipset])))</f>
        <v>0.25</v>
      </c>
      <c r="K93" s="59">
        <f>SUM((Table18[[#This Row],[CPU]]-MIN(Table18[CPU]))/(MAX(Table18[CPU])-MIN(Table18[CPU])))</f>
        <v>0.5</v>
      </c>
      <c r="L93" s="59">
        <f>SUM((Table18[[#This Row],[RAM]]-MIN(Table18[RAM]))/(MAX(Table18[RAM])-MIN(Table18[RAM])))</f>
        <v>0.5</v>
      </c>
      <c r="M93" s="59">
        <f>SUM((Table18[[#This Row],[ROM]]-MIN(Table18[ROM]))/(MAX(Table18[ROM])-MIN(Table18[ROM])))</f>
        <v>0</v>
      </c>
      <c r="N93" s="59">
        <f>SUM((Table18[[#This Row],[Main Camera]]-MIN(Table18[Main Camera]))/(MAX(Table18[Main Camera])-MIN(Table18[Main Camera])))</f>
        <v>1</v>
      </c>
      <c r="O93" s="59">
        <f>SUM((Table18[[#This Row],[Main Type]]-MIN(Table18[Main Type]))/(MAX(Table18[Main Type])-MIN(Table18[Main Type])))</f>
        <v>0.14285714285714285</v>
      </c>
      <c r="P93" s="59">
        <f>SUM((Table18[[#This Row],[Main VIdeo]]-MIN(Table18[Main VIdeo]))/(MAX(Table18[Main VIdeo])-MIN(Table18[Main VIdeo])))</f>
        <v>0</v>
      </c>
      <c r="Q93" s="59">
        <f>SUM((Table18[[#This Row],[Front Camera]]-MIN(Table18[Front Camera]))/(MAX(Table18[Front Camera])-MIN(Table18[Front Camera])))</f>
        <v>1</v>
      </c>
      <c r="R93" s="59">
        <f>SUM((Table18[[#This Row],[Front Video]]-MIN(Table18[Front Video]))/(MAX(Table18[Front Video])-MIN(Table18[Front Video])))</f>
        <v>0.10112359550561797</v>
      </c>
      <c r="S93" s="59">
        <f>SUM((Table18[[#This Row],[USB]]-MIN(Table18[USB]))/(MAX(Table18[USB])-MIN(Table18[USB])))</f>
        <v>0.33333333333333331</v>
      </c>
      <c r="T93" s="59">
        <f>SUM((Table18[[#This Row],[Battery]]-MIN(Table18[Battery]))/(MAX(Table18[Battery])-MIN(Table18[Battery])))</f>
        <v>0.75</v>
      </c>
      <c r="U93" s="59">
        <f>SUM((MAX(Table18[Harga])-Table18[[#This Row],[Harga]])/(MAX(Table18[Harga])-MIN(Table18[Harga])))</f>
        <v>0.98989898989898994</v>
      </c>
    </row>
    <row r="94" spans="2:21" ht="15.75" x14ac:dyDescent="0.25">
      <c r="B94" s="59" t="str">
        <f>Table18[[#This Row],[Smartphone]]</f>
        <v>VIVO Vivo Y27 5G(6/128 gb)</v>
      </c>
      <c r="C94" s="59">
        <f>SUM((Table18[[#This Row],[Dimensi]]-MIN(Table18[Dimensi]))/(MAX(Table18[Dimensi])-MIN(Table18[Dimensi])))</f>
        <v>0.25</v>
      </c>
      <c r="D94" s="59">
        <f>SUM((Table18[[#This Row],[Berat]]-MIN(Table18[Berat]))/(MAX(Table18[Berat])-MIN(Table18[Berat])))</f>
        <v>0.25</v>
      </c>
      <c r="E94" s="59">
        <f>SUM((Table18[[#This Row],[Build]]-MIN(Table18[Build]))/(MAX(Table18[Build])-MIN(Table18[Build])))</f>
        <v>0</v>
      </c>
      <c r="F94" s="59">
        <f>SUM((Table18[[#This Row],[Tipe LCD]]-MIN(Table18[Tipe LCD]))/(MAX(Table18[Tipe LCD])-MIN(Table18[Tipe LCD])))</f>
        <v>0</v>
      </c>
      <c r="G94" s="59">
        <f>SUM((Table18[[#This Row],[Ukuran LCD]]-MIN(Table18[Ukuran LCD]))/(MAX(Table18[Ukuran LCD])-MIN(Table18[Ukuran LCD])))</f>
        <v>1</v>
      </c>
      <c r="H94" s="59">
        <f>SUM((Table18[[#This Row],[Resolusi]]-MIN(Table18[Resolusi]))/(MAX(Table18[Resolusi])-MIN(Table18[Resolusi])))</f>
        <v>0.25</v>
      </c>
      <c r="I94" s="59">
        <f>SUM((Table18[[#This Row],[Sistem Operasi]]-MIN(Table18[Sistem Operasi]))/(MAX(Table18[Sistem Operasi])-MIN(Table18[Sistem Operasi])))</f>
        <v>0.33333333333333331</v>
      </c>
      <c r="J94" s="59">
        <f>SUM((Table18[[#This Row],[Chipset]]-MIN(Table18[Chipset]))/(MAX(Table18[Chipset])-MIN(Table18[Chipset])))</f>
        <v>0.23076923076923078</v>
      </c>
      <c r="K94" s="59">
        <f>SUM((Table18[[#This Row],[CPU]]-MIN(Table18[CPU]))/(MAX(Table18[CPU])-MIN(Table18[CPU])))</f>
        <v>0.5</v>
      </c>
      <c r="L94" s="59">
        <f>SUM((Table18[[#This Row],[RAM]]-MIN(Table18[RAM]))/(MAX(Table18[RAM])-MIN(Table18[RAM])))</f>
        <v>0.5</v>
      </c>
      <c r="M94" s="59">
        <f>SUM((Table18[[#This Row],[ROM]]-MIN(Table18[ROM]))/(MAX(Table18[ROM])-MIN(Table18[ROM])))</f>
        <v>0</v>
      </c>
      <c r="N94" s="59">
        <f>SUM((Table18[[#This Row],[Main Camera]]-MIN(Table18[Main Camera]))/(MAX(Table18[Main Camera])-MIN(Table18[Main Camera])))</f>
        <v>1</v>
      </c>
      <c r="O94" s="59">
        <f>SUM((Table18[[#This Row],[Main Type]]-MIN(Table18[Main Type]))/(MAX(Table18[Main Type])-MIN(Table18[Main Type])))</f>
        <v>0.14285714285714285</v>
      </c>
      <c r="P94" s="59">
        <f>SUM((Table18[[#This Row],[Main VIdeo]]-MIN(Table18[Main VIdeo]))/(MAX(Table18[Main VIdeo])-MIN(Table18[Main VIdeo])))</f>
        <v>0</v>
      </c>
      <c r="Q94" s="59">
        <f>SUM((Table18[[#This Row],[Front Camera]]-MIN(Table18[Front Camera]))/(MAX(Table18[Front Camera])-MIN(Table18[Front Camera])))</f>
        <v>1</v>
      </c>
      <c r="R94" s="59">
        <f>SUM((Table18[[#This Row],[Front Video]]-MIN(Table18[Front Video]))/(MAX(Table18[Front Video])-MIN(Table18[Front Video])))</f>
        <v>0.10112359550561797</v>
      </c>
      <c r="S94" s="59">
        <f>SUM((Table18[[#This Row],[USB]]-MIN(Table18[USB]))/(MAX(Table18[USB])-MIN(Table18[USB])))</f>
        <v>0.33333333333333331</v>
      </c>
      <c r="T94" s="59">
        <f>SUM((Table18[[#This Row],[Battery]]-MIN(Table18[Battery]))/(MAX(Table18[Battery])-MIN(Table18[Battery])))</f>
        <v>0.75</v>
      </c>
      <c r="U94" s="59">
        <f>SUM((MAX(Table18[Harga])-Table18[[#This Row],[Harga]])/(MAX(Table18[Harga])-MIN(Table18[Harga])))</f>
        <v>0.95959595959595956</v>
      </c>
    </row>
    <row r="95" spans="2:21" ht="15.75" x14ac:dyDescent="0.25">
      <c r="B95" s="59" t="str">
        <f>Table18[[#This Row],[Smartphone]]</f>
        <v>VIVO Vivo Y02t(4/64 gb)</v>
      </c>
      <c r="C95" s="59">
        <f>SUM((Table18[[#This Row],[Dimensi]]-MIN(Table18[Dimensi]))/(MAX(Table18[Dimensi])-MIN(Table18[Dimensi])))</f>
        <v>0.5</v>
      </c>
      <c r="D95" s="59">
        <f>SUM((Table18[[#This Row],[Berat]]-MIN(Table18[Berat]))/(MAX(Table18[Berat])-MIN(Table18[Berat])))</f>
        <v>0.25</v>
      </c>
      <c r="E95" s="59">
        <f>SUM((Table18[[#This Row],[Build]]-MIN(Table18[Build]))/(MAX(Table18[Build])-MIN(Table18[Build])))</f>
        <v>0</v>
      </c>
      <c r="F95" s="59">
        <f>SUM((Table18[[#This Row],[Tipe LCD]]-MIN(Table18[Tipe LCD]))/(MAX(Table18[Tipe LCD])-MIN(Table18[Tipe LCD])))</f>
        <v>0</v>
      </c>
      <c r="G95" s="59">
        <f>SUM((Table18[[#This Row],[Ukuran LCD]]-MIN(Table18[Ukuran LCD]))/(MAX(Table18[Ukuran LCD])-MIN(Table18[Ukuran LCD])))</f>
        <v>1</v>
      </c>
      <c r="H95" s="59">
        <f>SUM((Table18[[#This Row],[Resolusi]]-MIN(Table18[Resolusi]))/(MAX(Table18[Resolusi])-MIN(Table18[Resolusi])))</f>
        <v>0</v>
      </c>
      <c r="I95" s="59">
        <f>SUM((Table18[[#This Row],[Sistem Operasi]]-MIN(Table18[Sistem Operasi]))/(MAX(Table18[Sistem Operasi])-MIN(Table18[Sistem Operasi])))</f>
        <v>0.33333333333333331</v>
      </c>
      <c r="J95" s="59">
        <f>SUM((Table18[[#This Row],[Chipset]]-MIN(Table18[Chipset]))/(MAX(Table18[Chipset])-MIN(Table18[Chipset])))</f>
        <v>0.21153846153846154</v>
      </c>
      <c r="K95" s="59">
        <f>SUM((Table18[[#This Row],[CPU]]-MIN(Table18[CPU]))/(MAX(Table18[CPU])-MIN(Table18[CPU])))</f>
        <v>0.5</v>
      </c>
      <c r="L95" s="59">
        <f>SUM((Table18[[#This Row],[RAM]]-MIN(Table18[RAM]))/(MAX(Table18[RAM])-MIN(Table18[RAM])))</f>
        <v>0</v>
      </c>
      <c r="M95" s="59">
        <f>SUM((Table18[[#This Row],[ROM]]-MIN(Table18[ROM]))/(MAX(Table18[ROM])-MIN(Table18[ROM])))</f>
        <v>0.5</v>
      </c>
      <c r="N95" s="59">
        <f>SUM((Table18[[#This Row],[Main Camera]]-MIN(Table18[Main Camera]))/(MAX(Table18[Main Camera])-MIN(Table18[Main Camera])))</f>
        <v>0</v>
      </c>
      <c r="O95" s="59">
        <f>SUM((Table18[[#This Row],[Main Type]]-MIN(Table18[Main Type]))/(MAX(Table18[Main Type])-MIN(Table18[Main Type])))</f>
        <v>0</v>
      </c>
      <c r="P95" s="59">
        <f>SUM((Table18[[#This Row],[Main VIdeo]]-MIN(Table18[Main VIdeo]))/(MAX(Table18[Main VIdeo])-MIN(Table18[Main VIdeo])))</f>
        <v>0</v>
      </c>
      <c r="Q95" s="59">
        <f>SUM((Table18[[#This Row],[Front Camera]]-MIN(Table18[Front Camera]))/(MAX(Table18[Front Camera])-MIN(Table18[Front Camera])))</f>
        <v>0.1111111111111111</v>
      </c>
      <c r="R95" s="59">
        <f>SUM((Table18[[#This Row],[Front Video]]-MIN(Table18[Front Video]))/(MAX(Table18[Front Video])-MIN(Table18[Front Video])))</f>
        <v>0</v>
      </c>
      <c r="S95" s="59">
        <f>SUM((Table18[[#This Row],[USB]]-MIN(Table18[USB]))/(MAX(Table18[USB])-MIN(Table18[USB])))</f>
        <v>0</v>
      </c>
      <c r="T95" s="59">
        <f>SUM((Table18[[#This Row],[Battery]]-MIN(Table18[Battery]))/(MAX(Table18[Battery])-MIN(Table18[Battery])))</f>
        <v>0.75</v>
      </c>
      <c r="U95" s="59">
        <f>SUM((MAX(Table18[Harga])-Table18[[#This Row],[Harga]])/(MAX(Table18[Harga])-MIN(Table18[Harga])))</f>
        <v>1</v>
      </c>
    </row>
    <row r="96" spans="2:21" ht="15.75" x14ac:dyDescent="0.25">
      <c r="B96" s="59" t="str">
        <f>Table18[[#This Row],[Smartphone]]</f>
        <v>POCO Poco F5(12/256 gb)</v>
      </c>
      <c r="C96" s="59">
        <f>SUM((Table18[[#This Row],[Dimensi]]-MIN(Table18[Dimensi]))/(MAX(Table18[Dimensi])-MIN(Table18[Dimensi])))</f>
        <v>0.25</v>
      </c>
      <c r="D96" s="59">
        <f>SUM((Table18[[#This Row],[Berat]]-MIN(Table18[Berat]))/(MAX(Table18[Berat])-MIN(Table18[Berat])))</f>
        <v>0</v>
      </c>
      <c r="E96" s="59">
        <f>SUM((Table18[[#This Row],[Build]]-MIN(Table18[Build]))/(MAX(Table18[Build])-MIN(Table18[Build])))</f>
        <v>0</v>
      </c>
      <c r="F96" s="59">
        <f>SUM((Table18[[#This Row],[Tipe LCD]]-MIN(Table18[Tipe LCD]))/(MAX(Table18[Tipe LCD])-MIN(Table18[Tipe LCD])))</f>
        <v>0.5</v>
      </c>
      <c r="G96" s="59">
        <f>SUM((Table18[[#This Row],[Ukuran LCD]]-MIN(Table18[Ukuran LCD]))/(MAX(Table18[Ukuran LCD])-MIN(Table18[Ukuran LCD])))</f>
        <v>1</v>
      </c>
      <c r="H96" s="59">
        <f>SUM((Table18[[#This Row],[Resolusi]]-MIN(Table18[Resolusi]))/(MAX(Table18[Resolusi])-MIN(Table18[Resolusi])))</f>
        <v>0.25</v>
      </c>
      <c r="I96" s="59">
        <f>SUM((Table18[[#This Row],[Sistem Operasi]]-MIN(Table18[Sistem Operasi]))/(MAX(Table18[Sistem Operasi])-MIN(Table18[Sistem Operasi])))</f>
        <v>0.33333333333333331</v>
      </c>
      <c r="J96" s="59">
        <f>SUM((Table18[[#This Row],[Chipset]]-MIN(Table18[Chipset]))/(MAX(Table18[Chipset])-MIN(Table18[Chipset])))</f>
        <v>0.69230769230769229</v>
      </c>
      <c r="K96" s="59">
        <f>SUM((Table18[[#This Row],[CPU]]-MIN(Table18[CPU]))/(MAX(Table18[CPU])-MIN(Table18[CPU])))</f>
        <v>0.5</v>
      </c>
      <c r="L96" s="59">
        <f>SUM((Table18[[#This Row],[RAM]]-MIN(Table18[RAM]))/(MAX(Table18[RAM])-MIN(Table18[RAM])))</f>
        <v>0.66666666666666663</v>
      </c>
      <c r="M96" s="59">
        <f>SUM((Table18[[#This Row],[ROM]]-MIN(Table18[ROM]))/(MAX(Table18[ROM])-MIN(Table18[ROM])))</f>
        <v>0.33333333333333331</v>
      </c>
      <c r="N96" s="59">
        <f>SUM((Table18[[#This Row],[Main Camera]]-MIN(Table18[Main Camera]))/(MAX(Table18[Main Camera])-MIN(Table18[Main Camera])))</f>
        <v>0.5714285714285714</v>
      </c>
      <c r="O96" s="59">
        <f>SUM((Table18[[#This Row],[Main Type]]-MIN(Table18[Main Type]))/(MAX(Table18[Main Type])-MIN(Table18[Main Type])))</f>
        <v>0.42857142857142855</v>
      </c>
      <c r="P96" s="59">
        <f>SUM((Table18[[#This Row],[Main VIdeo]]-MIN(Table18[Main VIdeo]))/(MAX(Table18[Main VIdeo])-MIN(Table18[Main VIdeo])))</f>
        <v>0.26666666666666666</v>
      </c>
      <c r="Q96" s="59">
        <f>SUM((Table18[[#This Row],[Front Camera]]-MIN(Table18[Front Camera]))/(MAX(Table18[Front Camera])-MIN(Table18[Front Camera])))</f>
        <v>0.66666666666666663</v>
      </c>
      <c r="R96" s="59">
        <f>SUM((Table18[[#This Row],[Front Video]]-MIN(Table18[Front Video]))/(MAX(Table18[Front Video])-MIN(Table18[Front Video])))</f>
        <v>0.21348314606741572</v>
      </c>
      <c r="S96" s="59">
        <f>SUM((Table18[[#This Row],[USB]]-MIN(Table18[USB]))/(MAX(Table18[USB])-MIN(Table18[USB])))</f>
        <v>0.33333333333333331</v>
      </c>
      <c r="T96" s="59">
        <f>SUM((Table18[[#This Row],[Battery]]-MIN(Table18[Battery]))/(MAX(Table18[Battery])-MIN(Table18[Battery])))</f>
        <v>0.75</v>
      </c>
      <c r="U96" s="59">
        <f>SUM((MAX(Table18[Harga])-Table18[[#This Row],[Harga]])/(MAX(Table18[Harga])-MIN(Table18[Harga])))</f>
        <v>0.85858585858585856</v>
      </c>
    </row>
    <row r="97" spans="2:21" ht="15.75" x14ac:dyDescent="0.25">
      <c r="B97" s="59" t="str">
        <f>Table18[[#This Row],[Smartphone]]</f>
        <v>POCO Poco F5(8/256 gb)</v>
      </c>
      <c r="C97" s="59">
        <f>SUM((Table18[[#This Row],[Dimensi]]-MIN(Table18[Dimensi]))/(MAX(Table18[Dimensi])-MIN(Table18[Dimensi])))</f>
        <v>0.25</v>
      </c>
      <c r="D97" s="59">
        <f>SUM((Table18[[#This Row],[Berat]]-MIN(Table18[Berat]))/(MAX(Table18[Berat])-MIN(Table18[Berat])))</f>
        <v>0</v>
      </c>
      <c r="E97" s="59">
        <f>SUM((Table18[[#This Row],[Build]]-MIN(Table18[Build]))/(MAX(Table18[Build])-MIN(Table18[Build])))</f>
        <v>0</v>
      </c>
      <c r="F97" s="59">
        <f>SUM((Table18[[#This Row],[Tipe LCD]]-MIN(Table18[Tipe LCD]))/(MAX(Table18[Tipe LCD])-MIN(Table18[Tipe LCD])))</f>
        <v>0.5</v>
      </c>
      <c r="G97" s="59">
        <f>SUM((Table18[[#This Row],[Ukuran LCD]]-MIN(Table18[Ukuran LCD]))/(MAX(Table18[Ukuran LCD])-MIN(Table18[Ukuran LCD])))</f>
        <v>1</v>
      </c>
      <c r="H97" s="59">
        <f>SUM((Table18[[#This Row],[Resolusi]]-MIN(Table18[Resolusi]))/(MAX(Table18[Resolusi])-MIN(Table18[Resolusi])))</f>
        <v>0.25</v>
      </c>
      <c r="I97" s="59">
        <f>SUM((Table18[[#This Row],[Sistem Operasi]]-MIN(Table18[Sistem Operasi]))/(MAX(Table18[Sistem Operasi])-MIN(Table18[Sistem Operasi])))</f>
        <v>0.33333333333333331</v>
      </c>
      <c r="J97" s="59">
        <f>SUM((Table18[[#This Row],[Chipset]]-MIN(Table18[Chipset]))/(MAX(Table18[Chipset])-MIN(Table18[Chipset])))</f>
        <v>0.69230769230769229</v>
      </c>
      <c r="K97" s="59">
        <f>SUM((Table18[[#This Row],[CPU]]-MIN(Table18[CPU]))/(MAX(Table18[CPU])-MIN(Table18[CPU])))</f>
        <v>0.5</v>
      </c>
      <c r="L97" s="59">
        <f>SUM((Table18[[#This Row],[RAM]]-MIN(Table18[RAM]))/(MAX(Table18[RAM])-MIN(Table18[RAM])))</f>
        <v>0.33333333333333331</v>
      </c>
      <c r="M97" s="59">
        <f>SUM((Table18[[#This Row],[ROM]]-MIN(Table18[ROM]))/(MAX(Table18[ROM])-MIN(Table18[ROM])))</f>
        <v>0.33333333333333331</v>
      </c>
      <c r="N97" s="59">
        <f>SUM((Table18[[#This Row],[Main Camera]]-MIN(Table18[Main Camera]))/(MAX(Table18[Main Camera])-MIN(Table18[Main Camera])))</f>
        <v>0.5714285714285714</v>
      </c>
      <c r="O97" s="59">
        <f>SUM((Table18[[#This Row],[Main Type]]-MIN(Table18[Main Type]))/(MAX(Table18[Main Type])-MIN(Table18[Main Type])))</f>
        <v>0.42857142857142855</v>
      </c>
      <c r="P97" s="59">
        <f>SUM((Table18[[#This Row],[Main VIdeo]]-MIN(Table18[Main VIdeo]))/(MAX(Table18[Main VIdeo])-MIN(Table18[Main VIdeo])))</f>
        <v>0.26666666666666666</v>
      </c>
      <c r="Q97" s="59">
        <f>SUM((Table18[[#This Row],[Front Camera]]-MIN(Table18[Front Camera]))/(MAX(Table18[Front Camera])-MIN(Table18[Front Camera])))</f>
        <v>0.66666666666666663</v>
      </c>
      <c r="R97" s="59">
        <f>SUM((Table18[[#This Row],[Front Video]]-MIN(Table18[Front Video]))/(MAX(Table18[Front Video])-MIN(Table18[Front Video])))</f>
        <v>0.21348314606741572</v>
      </c>
      <c r="S97" s="59">
        <f>SUM((Table18[[#This Row],[USB]]-MIN(Table18[USB]))/(MAX(Table18[USB])-MIN(Table18[USB])))</f>
        <v>0.33333333333333331</v>
      </c>
      <c r="T97" s="59">
        <f>SUM((Table18[[#This Row],[Battery]]-MIN(Table18[Battery]))/(MAX(Table18[Battery])-MIN(Table18[Battery])))</f>
        <v>0.75</v>
      </c>
      <c r="U97" s="59">
        <f>SUM((MAX(Table18[Harga])-Table18[[#This Row],[Harga]])/(MAX(Table18[Harga])-MIN(Table18[Harga])))</f>
        <v>0.87878787878787878</v>
      </c>
    </row>
    <row r="98" spans="2:21" ht="15.75" x14ac:dyDescent="0.25">
      <c r="B98" s="59" t="str">
        <f>Table18[[#This Row],[Smartphone]]</f>
        <v>POCO Poco X5 Pro(6/128 gb)</v>
      </c>
      <c r="C98" s="59">
        <f>SUM((Table18[[#This Row],[Dimensi]]-MIN(Table18[Dimensi]))/(MAX(Table18[Dimensi])-MIN(Table18[Dimensi])))</f>
        <v>0.25</v>
      </c>
      <c r="D98" s="59">
        <f>SUM((Table18[[#This Row],[Berat]]-MIN(Table18[Berat]))/(MAX(Table18[Berat])-MIN(Table18[Berat])))</f>
        <v>0</v>
      </c>
      <c r="E98" s="59">
        <f>SUM((Table18[[#This Row],[Build]]-MIN(Table18[Build]))/(MAX(Table18[Build])-MIN(Table18[Build])))</f>
        <v>0</v>
      </c>
      <c r="F98" s="59">
        <f>SUM((Table18[[#This Row],[Tipe LCD]]-MIN(Table18[Tipe LCD]))/(MAX(Table18[Tipe LCD])-MIN(Table18[Tipe LCD])))</f>
        <v>0.5</v>
      </c>
      <c r="G98" s="59">
        <f>SUM((Table18[[#This Row],[Ukuran LCD]]-MIN(Table18[Ukuran LCD]))/(MAX(Table18[Ukuran LCD])-MIN(Table18[Ukuran LCD])))</f>
        <v>1</v>
      </c>
      <c r="H98" s="59">
        <f>SUM((Table18[[#This Row],[Resolusi]]-MIN(Table18[Resolusi]))/(MAX(Table18[Resolusi])-MIN(Table18[Resolusi])))</f>
        <v>0.25</v>
      </c>
      <c r="I98" s="59">
        <f>SUM((Table18[[#This Row],[Sistem Operasi]]-MIN(Table18[Sistem Operasi]))/(MAX(Table18[Sistem Operasi])-MIN(Table18[Sistem Operasi])))</f>
        <v>0</v>
      </c>
      <c r="J98" s="59">
        <f>SUM((Table18[[#This Row],[Chipset]]-MIN(Table18[Chipset]))/(MAX(Table18[Chipset])-MIN(Table18[Chipset])))</f>
        <v>0.42307692307692307</v>
      </c>
      <c r="K98" s="59">
        <f>SUM((Table18[[#This Row],[CPU]]-MIN(Table18[CPU]))/(MAX(Table18[CPU])-MIN(Table18[CPU])))</f>
        <v>0.5</v>
      </c>
      <c r="L98" s="59">
        <f>SUM((Table18[[#This Row],[RAM]]-MIN(Table18[RAM]))/(MAX(Table18[RAM])-MIN(Table18[RAM])))</f>
        <v>0.5</v>
      </c>
      <c r="M98" s="59">
        <f>SUM((Table18[[#This Row],[ROM]]-MIN(Table18[ROM]))/(MAX(Table18[ROM])-MIN(Table18[ROM])))</f>
        <v>0</v>
      </c>
      <c r="N98" s="59">
        <f>SUM((Table18[[#This Row],[Main Camera]]-MIN(Table18[Main Camera]))/(MAX(Table18[Main Camera])-MIN(Table18[Main Camera])))</f>
        <v>0.8571428571428571</v>
      </c>
      <c r="O98" s="59">
        <f>SUM((Table18[[#This Row],[Main Type]]-MIN(Table18[Main Type]))/(MAX(Table18[Main Type])-MIN(Table18[Main Type])))</f>
        <v>0.42857142857142855</v>
      </c>
      <c r="P98" s="59">
        <f>SUM((Table18[[#This Row],[Main VIdeo]]-MIN(Table18[Main VIdeo]))/(MAX(Table18[Main VIdeo])-MIN(Table18[Main VIdeo])))</f>
        <v>0.26666666666666666</v>
      </c>
      <c r="Q98" s="59">
        <f>SUM((Table18[[#This Row],[Front Camera]]-MIN(Table18[Front Camera]))/(MAX(Table18[Front Camera])-MIN(Table18[Front Camera])))</f>
        <v>0.66666666666666663</v>
      </c>
      <c r="R98" s="59">
        <f>SUM((Table18[[#This Row],[Front Video]]-MIN(Table18[Front Video]))/(MAX(Table18[Front Video])-MIN(Table18[Front Video])))</f>
        <v>0.21348314606741572</v>
      </c>
      <c r="S98" s="59">
        <f>SUM((Table18[[#This Row],[USB]]-MIN(Table18[USB]))/(MAX(Table18[USB])-MIN(Table18[USB])))</f>
        <v>0.33333333333333331</v>
      </c>
      <c r="T98" s="59">
        <f>SUM((Table18[[#This Row],[Battery]]-MIN(Table18[Battery]))/(MAX(Table18[Battery])-MIN(Table18[Battery])))</f>
        <v>0.75</v>
      </c>
      <c r="U98" s="59">
        <f>SUM((MAX(Table18[Harga])-Table18[[#This Row],[Harga]])/(MAX(Table18[Harga])-MIN(Table18[Harga])))</f>
        <v>0.92929292929292928</v>
      </c>
    </row>
    <row r="99" spans="2:21" ht="15.75" x14ac:dyDescent="0.25">
      <c r="B99" s="59" t="str">
        <f>Table18[[#This Row],[Smartphone]]</f>
        <v>POCO Poco X5 Pro(8/256 gb)</v>
      </c>
      <c r="C99" s="59">
        <f>SUM((Table18[[#This Row],[Dimensi]]-MIN(Table18[Dimensi]))/(MAX(Table18[Dimensi])-MIN(Table18[Dimensi])))</f>
        <v>0.25</v>
      </c>
      <c r="D99" s="59">
        <f>SUM((Table18[[#This Row],[Berat]]-MIN(Table18[Berat]))/(MAX(Table18[Berat])-MIN(Table18[Berat])))</f>
        <v>0</v>
      </c>
      <c r="E99" s="59">
        <f>SUM((Table18[[#This Row],[Build]]-MIN(Table18[Build]))/(MAX(Table18[Build])-MIN(Table18[Build])))</f>
        <v>0</v>
      </c>
      <c r="F99" s="59">
        <f>SUM((Table18[[#This Row],[Tipe LCD]]-MIN(Table18[Tipe LCD]))/(MAX(Table18[Tipe LCD])-MIN(Table18[Tipe LCD])))</f>
        <v>0.5</v>
      </c>
      <c r="G99" s="59">
        <f>SUM((Table18[[#This Row],[Ukuran LCD]]-MIN(Table18[Ukuran LCD]))/(MAX(Table18[Ukuran LCD])-MIN(Table18[Ukuran LCD])))</f>
        <v>1</v>
      </c>
      <c r="H99" s="59">
        <f>SUM((Table18[[#This Row],[Resolusi]]-MIN(Table18[Resolusi]))/(MAX(Table18[Resolusi])-MIN(Table18[Resolusi])))</f>
        <v>0.25</v>
      </c>
      <c r="I99" s="59">
        <f>SUM((Table18[[#This Row],[Sistem Operasi]]-MIN(Table18[Sistem Operasi]))/(MAX(Table18[Sistem Operasi])-MIN(Table18[Sistem Operasi])))</f>
        <v>0</v>
      </c>
      <c r="J99" s="59">
        <f>SUM((Table18[[#This Row],[Chipset]]-MIN(Table18[Chipset]))/(MAX(Table18[Chipset])-MIN(Table18[Chipset])))</f>
        <v>0.42307692307692307</v>
      </c>
      <c r="K99" s="59">
        <f>SUM((Table18[[#This Row],[CPU]]-MIN(Table18[CPU]))/(MAX(Table18[CPU])-MIN(Table18[CPU])))</f>
        <v>0.5</v>
      </c>
      <c r="L99" s="59">
        <f>SUM((Table18[[#This Row],[RAM]]-MIN(Table18[RAM]))/(MAX(Table18[RAM])-MIN(Table18[RAM])))</f>
        <v>0.33333333333333331</v>
      </c>
      <c r="M99" s="59">
        <f>SUM((Table18[[#This Row],[ROM]]-MIN(Table18[ROM]))/(MAX(Table18[ROM])-MIN(Table18[ROM])))</f>
        <v>0.33333333333333331</v>
      </c>
      <c r="N99" s="59">
        <f>SUM((Table18[[#This Row],[Main Camera]]-MIN(Table18[Main Camera]))/(MAX(Table18[Main Camera])-MIN(Table18[Main Camera])))</f>
        <v>0.8571428571428571</v>
      </c>
      <c r="O99" s="59">
        <f>SUM((Table18[[#This Row],[Main Type]]-MIN(Table18[Main Type]))/(MAX(Table18[Main Type])-MIN(Table18[Main Type])))</f>
        <v>0.42857142857142855</v>
      </c>
      <c r="P99" s="59">
        <f>SUM((Table18[[#This Row],[Main VIdeo]]-MIN(Table18[Main VIdeo]))/(MAX(Table18[Main VIdeo])-MIN(Table18[Main VIdeo])))</f>
        <v>0.26666666666666666</v>
      </c>
      <c r="Q99" s="59">
        <f>SUM((Table18[[#This Row],[Front Camera]]-MIN(Table18[Front Camera]))/(MAX(Table18[Front Camera])-MIN(Table18[Front Camera])))</f>
        <v>0.66666666666666663</v>
      </c>
      <c r="R99" s="59">
        <f>SUM((Table18[[#This Row],[Front Video]]-MIN(Table18[Front Video]))/(MAX(Table18[Front Video])-MIN(Table18[Front Video])))</f>
        <v>0.21348314606741572</v>
      </c>
      <c r="S99" s="59">
        <f>SUM((Table18[[#This Row],[USB]]-MIN(Table18[USB]))/(MAX(Table18[USB])-MIN(Table18[USB])))</f>
        <v>0.33333333333333331</v>
      </c>
      <c r="T99" s="59">
        <f>SUM((Table18[[#This Row],[Battery]]-MIN(Table18[Battery]))/(MAX(Table18[Battery])-MIN(Table18[Battery])))</f>
        <v>0.75</v>
      </c>
      <c r="U99" s="59">
        <f>SUM((MAX(Table18[Harga])-Table18[[#This Row],[Harga]])/(MAX(Table18[Harga])-MIN(Table18[Harga])))</f>
        <v>0.90909090909090906</v>
      </c>
    </row>
    <row r="100" spans="2:21" ht="15.75" x14ac:dyDescent="0.25">
      <c r="B100" s="59" t="str">
        <f>Table18[[#This Row],[Smartphone]]</f>
        <v>POCO Poco X5(6/128 gb)</v>
      </c>
      <c r="C100" s="59">
        <f>SUM((Table18[[#This Row],[Dimensi]]-MIN(Table18[Dimensi]))/(MAX(Table18[Dimensi])-MIN(Table18[Dimensi])))</f>
        <v>0.25</v>
      </c>
      <c r="D100" s="59">
        <f>SUM((Table18[[#This Row],[Berat]]-MIN(Table18[Berat]))/(MAX(Table18[Berat])-MIN(Table18[Berat])))</f>
        <v>0.25</v>
      </c>
      <c r="E100" s="59">
        <f>SUM((Table18[[#This Row],[Build]]-MIN(Table18[Build]))/(MAX(Table18[Build])-MIN(Table18[Build])))</f>
        <v>0</v>
      </c>
      <c r="F100" s="59">
        <f>SUM((Table18[[#This Row],[Tipe LCD]]-MIN(Table18[Tipe LCD]))/(MAX(Table18[Tipe LCD])-MIN(Table18[Tipe LCD])))</f>
        <v>0.5714285714285714</v>
      </c>
      <c r="G100" s="59">
        <f>SUM((Table18[[#This Row],[Ukuran LCD]]-MIN(Table18[Ukuran LCD]))/(MAX(Table18[Ukuran LCD])-MIN(Table18[Ukuran LCD])))</f>
        <v>1</v>
      </c>
      <c r="H100" s="59">
        <f>SUM((Table18[[#This Row],[Resolusi]]-MIN(Table18[Resolusi]))/(MAX(Table18[Resolusi])-MIN(Table18[Resolusi])))</f>
        <v>0.25</v>
      </c>
      <c r="I100" s="59">
        <f>SUM((Table18[[#This Row],[Sistem Operasi]]-MIN(Table18[Sistem Operasi]))/(MAX(Table18[Sistem Operasi])-MIN(Table18[Sistem Operasi])))</f>
        <v>0</v>
      </c>
      <c r="J100" s="59">
        <f>SUM((Table18[[#This Row],[Chipset]]-MIN(Table18[Chipset]))/(MAX(Table18[Chipset])-MIN(Table18[Chipset])))</f>
        <v>0.51923076923076927</v>
      </c>
      <c r="K100" s="59">
        <f>SUM((Table18[[#This Row],[CPU]]-MIN(Table18[CPU]))/(MAX(Table18[CPU])-MIN(Table18[CPU])))</f>
        <v>0.5</v>
      </c>
      <c r="L100" s="59">
        <f>SUM((Table18[[#This Row],[RAM]]-MIN(Table18[RAM]))/(MAX(Table18[RAM])-MIN(Table18[RAM])))</f>
        <v>0.5</v>
      </c>
      <c r="M100" s="59">
        <f>SUM((Table18[[#This Row],[ROM]]-MIN(Table18[ROM]))/(MAX(Table18[ROM])-MIN(Table18[ROM])))</f>
        <v>0</v>
      </c>
      <c r="N100" s="59">
        <f>SUM((Table18[[#This Row],[Main Camera]]-MIN(Table18[Main Camera]))/(MAX(Table18[Main Camera])-MIN(Table18[Main Camera])))</f>
        <v>0.14285714285714285</v>
      </c>
      <c r="O100" s="59">
        <f>SUM((Table18[[#This Row],[Main Type]]-MIN(Table18[Main Type]))/(MAX(Table18[Main Type])-MIN(Table18[Main Type])))</f>
        <v>0.42857142857142855</v>
      </c>
      <c r="P100" s="59">
        <f>SUM((Table18[[#This Row],[Main VIdeo]]-MIN(Table18[Main VIdeo]))/(MAX(Table18[Main VIdeo])-MIN(Table18[Main VIdeo])))</f>
        <v>0</v>
      </c>
      <c r="Q100" s="59">
        <f>SUM((Table18[[#This Row],[Front Camera]]-MIN(Table18[Front Camera]))/(MAX(Table18[Front Camera])-MIN(Table18[Front Camera])))</f>
        <v>0.55555555555555558</v>
      </c>
      <c r="R100" s="59">
        <f>SUM((Table18[[#This Row],[Front Video]]-MIN(Table18[Front Video]))/(MAX(Table18[Front Video])-MIN(Table18[Front Video])))</f>
        <v>0.10112359550561797</v>
      </c>
      <c r="S100" s="59">
        <f>SUM((Table18[[#This Row],[USB]]-MIN(Table18[USB]))/(MAX(Table18[USB])-MIN(Table18[USB])))</f>
        <v>0.33333333333333331</v>
      </c>
      <c r="T100" s="59">
        <f>SUM((Table18[[#This Row],[Battery]]-MIN(Table18[Battery]))/(MAX(Table18[Battery])-MIN(Table18[Battery])))</f>
        <v>0.75</v>
      </c>
      <c r="U100" s="59">
        <f>SUM((MAX(Table18[Harga])-Table18[[#This Row],[Harga]])/(MAX(Table18[Harga])-MIN(Table18[Harga])))</f>
        <v>0.95959595959595956</v>
      </c>
    </row>
    <row r="101" spans="2:21" ht="15.75" x14ac:dyDescent="0.25">
      <c r="B101" s="59" t="str">
        <f>Table18[[#This Row],[Smartphone]]</f>
        <v>POCO Poco X5(8/256 gb)</v>
      </c>
      <c r="C101" s="59">
        <f>SUM((Table18[[#This Row],[Dimensi]]-MIN(Table18[Dimensi]))/(MAX(Table18[Dimensi])-MIN(Table18[Dimensi])))</f>
        <v>0.25</v>
      </c>
      <c r="D101" s="59">
        <f>SUM((Table18[[#This Row],[Berat]]-MIN(Table18[Berat]))/(MAX(Table18[Berat])-MIN(Table18[Berat])))</f>
        <v>0.25</v>
      </c>
      <c r="E101" s="59">
        <f>SUM((Table18[[#This Row],[Build]]-MIN(Table18[Build]))/(MAX(Table18[Build])-MIN(Table18[Build])))</f>
        <v>0</v>
      </c>
      <c r="F101" s="59">
        <f>SUM((Table18[[#This Row],[Tipe LCD]]-MIN(Table18[Tipe LCD]))/(MAX(Table18[Tipe LCD])-MIN(Table18[Tipe LCD])))</f>
        <v>0.5714285714285714</v>
      </c>
      <c r="G101" s="59">
        <f>SUM((Table18[[#This Row],[Ukuran LCD]]-MIN(Table18[Ukuran LCD]))/(MAX(Table18[Ukuran LCD])-MIN(Table18[Ukuran LCD])))</f>
        <v>1</v>
      </c>
      <c r="H101" s="59">
        <f>SUM((Table18[[#This Row],[Resolusi]]-MIN(Table18[Resolusi]))/(MAX(Table18[Resolusi])-MIN(Table18[Resolusi])))</f>
        <v>0.25</v>
      </c>
      <c r="I101" s="59">
        <f>SUM((Table18[[#This Row],[Sistem Operasi]]-MIN(Table18[Sistem Operasi]))/(MAX(Table18[Sistem Operasi])-MIN(Table18[Sistem Operasi])))</f>
        <v>0</v>
      </c>
      <c r="J101" s="59">
        <f>SUM((Table18[[#This Row],[Chipset]]-MIN(Table18[Chipset]))/(MAX(Table18[Chipset])-MIN(Table18[Chipset])))</f>
        <v>0.51923076923076927</v>
      </c>
      <c r="K101" s="59">
        <f>SUM((Table18[[#This Row],[CPU]]-MIN(Table18[CPU]))/(MAX(Table18[CPU])-MIN(Table18[CPU])))</f>
        <v>0.5</v>
      </c>
      <c r="L101" s="59">
        <f>SUM((Table18[[#This Row],[RAM]]-MIN(Table18[RAM]))/(MAX(Table18[RAM])-MIN(Table18[RAM])))</f>
        <v>0.33333333333333331</v>
      </c>
      <c r="M101" s="59">
        <f>SUM((Table18[[#This Row],[ROM]]-MIN(Table18[ROM]))/(MAX(Table18[ROM])-MIN(Table18[ROM])))</f>
        <v>0.33333333333333331</v>
      </c>
      <c r="N101" s="59">
        <f>SUM((Table18[[#This Row],[Main Camera]]-MIN(Table18[Main Camera]))/(MAX(Table18[Main Camera])-MIN(Table18[Main Camera])))</f>
        <v>0.14285714285714285</v>
      </c>
      <c r="O101" s="59">
        <f>SUM((Table18[[#This Row],[Main Type]]-MIN(Table18[Main Type]))/(MAX(Table18[Main Type])-MIN(Table18[Main Type])))</f>
        <v>0.42857142857142855</v>
      </c>
      <c r="P101" s="59">
        <f>SUM((Table18[[#This Row],[Main VIdeo]]-MIN(Table18[Main VIdeo]))/(MAX(Table18[Main VIdeo])-MIN(Table18[Main VIdeo])))</f>
        <v>0</v>
      </c>
      <c r="Q101" s="59">
        <f>SUM((Table18[[#This Row],[Front Camera]]-MIN(Table18[Front Camera]))/(MAX(Table18[Front Camera])-MIN(Table18[Front Camera])))</f>
        <v>0.55555555555555558</v>
      </c>
      <c r="R101" s="59">
        <f>SUM((Table18[[#This Row],[Front Video]]-MIN(Table18[Front Video]))/(MAX(Table18[Front Video])-MIN(Table18[Front Video])))</f>
        <v>0.10112359550561797</v>
      </c>
      <c r="S101" s="59">
        <f>SUM((Table18[[#This Row],[USB]]-MIN(Table18[USB]))/(MAX(Table18[USB])-MIN(Table18[USB])))</f>
        <v>0.33333333333333331</v>
      </c>
      <c r="T101" s="59">
        <f>SUM((Table18[[#This Row],[Battery]]-MIN(Table18[Battery]))/(MAX(Table18[Battery])-MIN(Table18[Battery])))</f>
        <v>0.75</v>
      </c>
      <c r="U101" s="59">
        <f>SUM((MAX(Table18[Harga])-Table18[[#This Row],[Harga]])/(MAX(Table18[Harga])-MIN(Table18[Harga])))</f>
        <v>0.9494949494949495</v>
      </c>
    </row>
    <row r="102" spans="2:21" ht="15.75" x14ac:dyDescent="0.25">
      <c r="B102" s="59" t="str">
        <f>Table18[[#This Row],[Smartphone]]</f>
        <v>INFINIX INFINIX SMART 8(4/128 gb)</v>
      </c>
      <c r="C102" s="59">
        <f>SUM((Table18[[#This Row],[Dimensi]]-MIN(Table18[Dimensi]))/(MAX(Table18[Dimensi])-MIN(Table18[Dimensi])))</f>
        <v>0.5</v>
      </c>
      <c r="D102" s="59">
        <f>SUM((Table18[[#This Row],[Berat]]-MIN(Table18[Berat]))/(MAX(Table18[Berat])-MIN(Table18[Berat])))</f>
        <v>0</v>
      </c>
      <c r="E102" s="59">
        <f>SUM((Table18[[#This Row],[Build]]-MIN(Table18[Build]))/(MAX(Table18[Build])-MIN(Table18[Build])))</f>
        <v>0</v>
      </c>
      <c r="F102" s="59">
        <f>SUM((Table18[[#This Row],[Tipe LCD]]-MIN(Table18[Tipe LCD]))/(MAX(Table18[Tipe LCD])-MIN(Table18[Tipe LCD])))</f>
        <v>0</v>
      </c>
      <c r="G102" s="59">
        <f>SUM((Table18[[#This Row],[Ukuran LCD]]-MIN(Table18[Ukuran LCD]))/(MAX(Table18[Ukuran LCD])-MIN(Table18[Ukuran LCD])))</f>
        <v>1</v>
      </c>
      <c r="H102" s="59">
        <f>SUM((Table18[[#This Row],[Resolusi]]-MIN(Table18[Resolusi]))/(MAX(Table18[Resolusi])-MIN(Table18[Resolusi])))</f>
        <v>0</v>
      </c>
      <c r="I102" s="59">
        <f>SUM((Table18[[#This Row],[Sistem Operasi]]-MIN(Table18[Sistem Operasi]))/(MAX(Table18[Sistem Operasi])-MIN(Table18[Sistem Operasi])))</f>
        <v>0.33333333333333331</v>
      </c>
      <c r="J102" s="59">
        <f>SUM((Table18[[#This Row],[Chipset]]-MIN(Table18[Chipset]))/(MAX(Table18[Chipset])-MIN(Table18[Chipset])))</f>
        <v>1.9230769230769232E-2</v>
      </c>
      <c r="K102" s="59">
        <f>SUM((Table18[[#This Row],[CPU]]-MIN(Table18[CPU]))/(MAX(Table18[CPU])-MIN(Table18[CPU])))</f>
        <v>0.5</v>
      </c>
      <c r="L102" s="59">
        <f>SUM((Table18[[#This Row],[RAM]]-MIN(Table18[RAM]))/(MAX(Table18[RAM])-MIN(Table18[RAM])))</f>
        <v>0</v>
      </c>
      <c r="M102" s="59">
        <f>SUM((Table18[[#This Row],[ROM]]-MIN(Table18[ROM]))/(MAX(Table18[ROM])-MIN(Table18[ROM])))</f>
        <v>0</v>
      </c>
      <c r="N102" s="59">
        <f>SUM((Table18[[#This Row],[Main Camera]]-MIN(Table18[Main Camera]))/(MAX(Table18[Main Camera])-MIN(Table18[Main Camera])))</f>
        <v>0.42857142857142855</v>
      </c>
      <c r="O102" s="59">
        <f>SUM((Table18[[#This Row],[Main Type]]-MIN(Table18[Main Type]))/(MAX(Table18[Main Type])-MIN(Table18[Main Type])))</f>
        <v>0</v>
      </c>
      <c r="P102" s="59">
        <f>SUM((Table18[[#This Row],[Main VIdeo]]-MIN(Table18[Main VIdeo]))/(MAX(Table18[Main VIdeo])-MIN(Table18[Main VIdeo])))</f>
        <v>0</v>
      </c>
      <c r="Q102" s="59">
        <f>SUM((Table18[[#This Row],[Front Camera]]-MIN(Table18[Front Camera]))/(MAX(Table18[Front Camera])-MIN(Table18[Front Camera])))</f>
        <v>0.22222222222222221</v>
      </c>
      <c r="R102" s="59">
        <f>SUM((Table18[[#This Row],[Front Video]]-MIN(Table18[Front Video]))/(MAX(Table18[Front Video])-MIN(Table18[Front Video])))</f>
        <v>0.10112359550561797</v>
      </c>
      <c r="S102" s="59">
        <f>SUM((Table18[[#This Row],[USB]]-MIN(Table18[USB]))/(MAX(Table18[USB])-MIN(Table18[USB])))</f>
        <v>0.33333333333333331</v>
      </c>
      <c r="T102" s="59">
        <f>SUM((Table18[[#This Row],[Battery]]-MIN(Table18[Battery]))/(MAX(Table18[Battery])-MIN(Table18[Battery])))</f>
        <v>0.75</v>
      </c>
      <c r="U102" s="59">
        <f>SUM((MAX(Table18[Harga])-Table18[[#This Row],[Harga]])/(MAX(Table18[Harga])-MIN(Table18[Harga])))</f>
        <v>1</v>
      </c>
    </row>
    <row r="103" spans="2:21" ht="15.75" x14ac:dyDescent="0.25">
      <c r="B103" s="59" t="str">
        <f>Table18[[#This Row],[Smartphone]]</f>
        <v>INFINIX INFINIX HOT 40i(8/256 gb)</v>
      </c>
      <c r="C103" s="59">
        <f>SUM((Table18[[#This Row],[Dimensi]]-MIN(Table18[Dimensi]))/(MAX(Table18[Dimensi])-MIN(Table18[Dimensi])))</f>
        <v>0.5</v>
      </c>
      <c r="D103" s="59">
        <f>SUM((Table18[[#This Row],[Berat]]-MIN(Table18[Berat]))/(MAX(Table18[Berat])-MIN(Table18[Berat])))</f>
        <v>0.25</v>
      </c>
      <c r="E103" s="59">
        <f>SUM((Table18[[#This Row],[Build]]-MIN(Table18[Build]))/(MAX(Table18[Build])-MIN(Table18[Build])))</f>
        <v>0</v>
      </c>
      <c r="F103" s="59">
        <f>SUM((Table18[[#This Row],[Tipe LCD]]-MIN(Table18[Tipe LCD]))/(MAX(Table18[Tipe LCD])-MIN(Table18[Tipe LCD])))</f>
        <v>0</v>
      </c>
      <c r="G103" s="59">
        <f>SUM((Table18[[#This Row],[Ukuran LCD]]-MIN(Table18[Ukuran LCD]))/(MAX(Table18[Ukuran LCD])-MIN(Table18[Ukuran LCD])))</f>
        <v>1</v>
      </c>
      <c r="H103" s="59">
        <f>SUM((Table18[[#This Row],[Resolusi]]-MIN(Table18[Resolusi]))/(MAX(Table18[Resolusi])-MIN(Table18[Resolusi])))</f>
        <v>0</v>
      </c>
      <c r="I103" s="59">
        <f>SUM((Table18[[#This Row],[Sistem Operasi]]-MIN(Table18[Sistem Operasi]))/(MAX(Table18[Sistem Operasi])-MIN(Table18[Sistem Operasi])))</f>
        <v>0.33333333333333331</v>
      </c>
      <c r="J103" s="59">
        <f>SUM((Table18[[#This Row],[Chipset]]-MIN(Table18[Chipset]))/(MAX(Table18[Chipset])-MIN(Table18[Chipset])))</f>
        <v>1.9230769230769232E-2</v>
      </c>
      <c r="K103" s="59">
        <f>SUM((Table18[[#This Row],[CPU]]-MIN(Table18[CPU]))/(MAX(Table18[CPU])-MIN(Table18[CPU])))</f>
        <v>0.5</v>
      </c>
      <c r="L103" s="59">
        <f>SUM((Table18[[#This Row],[RAM]]-MIN(Table18[RAM]))/(MAX(Table18[RAM])-MIN(Table18[RAM])))</f>
        <v>0.33333333333333331</v>
      </c>
      <c r="M103" s="59">
        <f>SUM((Table18[[#This Row],[ROM]]-MIN(Table18[ROM]))/(MAX(Table18[ROM])-MIN(Table18[ROM])))</f>
        <v>0.33333333333333331</v>
      </c>
      <c r="N103" s="59">
        <f>SUM((Table18[[#This Row],[Main Camera]]-MIN(Table18[Main Camera]))/(MAX(Table18[Main Camera])-MIN(Table18[Main Camera])))</f>
        <v>1</v>
      </c>
      <c r="O103" s="59">
        <f>SUM((Table18[[#This Row],[Main Type]]-MIN(Table18[Main Type]))/(MAX(Table18[Main Type])-MIN(Table18[Main Type])))</f>
        <v>0</v>
      </c>
      <c r="P103" s="59">
        <f>SUM((Table18[[#This Row],[Main VIdeo]]-MIN(Table18[Main VIdeo]))/(MAX(Table18[Main VIdeo])-MIN(Table18[Main VIdeo])))</f>
        <v>0</v>
      </c>
      <c r="Q103" s="59">
        <f>SUM((Table18[[#This Row],[Front Camera]]-MIN(Table18[Front Camera]))/(MAX(Table18[Front Camera])-MIN(Table18[Front Camera])))</f>
        <v>0.22222222222222221</v>
      </c>
      <c r="R103" s="59">
        <f>SUM((Table18[[#This Row],[Front Video]]-MIN(Table18[Front Video]))/(MAX(Table18[Front Video])-MIN(Table18[Front Video])))</f>
        <v>0.10112359550561797</v>
      </c>
      <c r="S103" s="59">
        <f>SUM((Table18[[#This Row],[USB]]-MIN(Table18[USB]))/(MAX(Table18[USB])-MIN(Table18[USB])))</f>
        <v>0.33333333333333331</v>
      </c>
      <c r="T103" s="59">
        <f>SUM((Table18[[#This Row],[Battery]]-MIN(Table18[Battery]))/(MAX(Table18[Battery])-MIN(Table18[Battery])))</f>
        <v>0.75</v>
      </c>
      <c r="U103" s="59">
        <f>SUM((MAX(Table18[Harga])-Table18[[#This Row],[Harga]])/(MAX(Table18[Harga])-MIN(Table18[Harga])))</f>
        <v>0.97979797979797978</v>
      </c>
    </row>
    <row r="104" spans="2:21" ht="15.75" x14ac:dyDescent="0.25">
      <c r="B104" s="59" t="str">
        <f>Table18[[#This Row],[Smartphone]]</f>
        <v>INFINIX INFINIX SMART 8 HD(4/128 gb)</v>
      </c>
      <c r="C104" s="59">
        <f>SUM((Table18[[#This Row],[Dimensi]]-MIN(Table18[Dimensi]))/(MAX(Table18[Dimensi])-MIN(Table18[Dimensi])))</f>
        <v>0.5</v>
      </c>
      <c r="D104" s="59">
        <f>SUM((Table18[[#This Row],[Berat]]-MIN(Table18[Berat]))/(MAX(Table18[Berat])-MIN(Table18[Berat])))</f>
        <v>0</v>
      </c>
      <c r="E104" s="59">
        <f>SUM((Table18[[#This Row],[Build]]-MIN(Table18[Build]))/(MAX(Table18[Build])-MIN(Table18[Build])))</f>
        <v>0</v>
      </c>
      <c r="F104" s="59">
        <f>SUM((Table18[[#This Row],[Tipe LCD]]-MIN(Table18[Tipe LCD]))/(MAX(Table18[Tipe LCD])-MIN(Table18[Tipe LCD])))</f>
        <v>0</v>
      </c>
      <c r="G104" s="59">
        <f>SUM((Table18[[#This Row],[Ukuran LCD]]-MIN(Table18[Ukuran LCD]))/(MAX(Table18[Ukuran LCD])-MIN(Table18[Ukuran LCD])))</f>
        <v>1</v>
      </c>
      <c r="H104" s="59">
        <f>SUM((Table18[[#This Row],[Resolusi]]-MIN(Table18[Resolusi]))/(MAX(Table18[Resolusi])-MIN(Table18[Resolusi])))</f>
        <v>0</v>
      </c>
      <c r="I104" s="59">
        <f>SUM((Table18[[#This Row],[Sistem Operasi]]-MIN(Table18[Sistem Operasi]))/(MAX(Table18[Sistem Operasi])-MIN(Table18[Sistem Operasi])))</f>
        <v>0.33333333333333331</v>
      </c>
      <c r="J104" s="59">
        <f>SUM((Table18[[#This Row],[Chipset]]-MIN(Table18[Chipset]))/(MAX(Table18[Chipset])-MIN(Table18[Chipset])))</f>
        <v>1.9230769230769232E-2</v>
      </c>
      <c r="K104" s="59">
        <f>SUM((Table18[[#This Row],[CPU]]-MIN(Table18[CPU]))/(MAX(Table18[CPU])-MIN(Table18[CPU])))</f>
        <v>0.5</v>
      </c>
      <c r="L104" s="59">
        <f>SUM((Table18[[#This Row],[RAM]]-MIN(Table18[RAM]))/(MAX(Table18[RAM])-MIN(Table18[RAM])))</f>
        <v>0</v>
      </c>
      <c r="M104" s="59">
        <f>SUM((Table18[[#This Row],[ROM]]-MIN(Table18[ROM]))/(MAX(Table18[ROM])-MIN(Table18[ROM])))</f>
        <v>0</v>
      </c>
      <c r="N104" s="59">
        <f>SUM((Table18[[#This Row],[Main Camera]]-MIN(Table18[Main Camera]))/(MAX(Table18[Main Camera])-MIN(Table18[Main Camera])))</f>
        <v>0.42857142857142855</v>
      </c>
      <c r="O104" s="59">
        <f>SUM((Table18[[#This Row],[Main Type]]-MIN(Table18[Main Type]))/(MAX(Table18[Main Type])-MIN(Table18[Main Type])))</f>
        <v>0</v>
      </c>
      <c r="P104" s="59">
        <f>SUM((Table18[[#This Row],[Main VIdeo]]-MIN(Table18[Main VIdeo]))/(MAX(Table18[Main VIdeo])-MIN(Table18[Main VIdeo])))</f>
        <v>0</v>
      </c>
      <c r="Q104" s="59">
        <f>SUM((Table18[[#This Row],[Front Camera]]-MIN(Table18[Front Camera]))/(MAX(Table18[Front Camera])-MIN(Table18[Front Camera])))</f>
        <v>0.22222222222222221</v>
      </c>
      <c r="R104" s="59">
        <f>SUM((Table18[[#This Row],[Front Video]]-MIN(Table18[Front Video]))/(MAX(Table18[Front Video])-MIN(Table18[Front Video])))</f>
        <v>0.10112359550561797</v>
      </c>
      <c r="S104" s="59">
        <f>SUM((Table18[[#This Row],[USB]]-MIN(Table18[USB]))/(MAX(Table18[USB])-MIN(Table18[USB])))</f>
        <v>0.33333333333333331</v>
      </c>
      <c r="T104" s="59">
        <f>SUM((Table18[[#This Row],[Battery]]-MIN(Table18[Battery]))/(MAX(Table18[Battery])-MIN(Table18[Battery])))</f>
        <v>0.75</v>
      </c>
      <c r="U104" s="59">
        <f>SUM((MAX(Table18[Harga])-Table18[[#This Row],[Harga]])/(MAX(Table18[Harga])-MIN(Table18[Harga])))</f>
        <v>1</v>
      </c>
    </row>
    <row r="105" spans="2:21" ht="15.75" x14ac:dyDescent="0.25">
      <c r="B105" s="59" t="str">
        <f>Table18[[#This Row],[Smartphone]]</f>
        <v>INFINIX INFINIX GT 10 PRO(8/256 gb)</v>
      </c>
      <c r="C105" s="59">
        <f>SUM((Table18[[#This Row],[Dimensi]]-MIN(Table18[Dimensi]))/(MAX(Table18[Dimensi])-MIN(Table18[Dimensi])))</f>
        <v>0.25</v>
      </c>
      <c r="D105" s="59">
        <f>SUM((Table18[[#This Row],[Berat]]-MIN(Table18[Berat]))/(MAX(Table18[Berat])-MIN(Table18[Berat])))</f>
        <v>0.25</v>
      </c>
      <c r="E105" s="59">
        <f>SUM((Table18[[#This Row],[Build]]-MIN(Table18[Build]))/(MAX(Table18[Build])-MIN(Table18[Build])))</f>
        <v>0</v>
      </c>
      <c r="F105" s="59">
        <f>SUM((Table18[[#This Row],[Tipe LCD]]-MIN(Table18[Tipe LCD]))/(MAX(Table18[Tipe LCD])-MIN(Table18[Tipe LCD])))</f>
        <v>0.5</v>
      </c>
      <c r="G105" s="59">
        <f>SUM((Table18[[#This Row],[Ukuran LCD]]-MIN(Table18[Ukuran LCD]))/(MAX(Table18[Ukuran LCD])-MIN(Table18[Ukuran LCD])))</f>
        <v>1</v>
      </c>
      <c r="H105" s="59">
        <f>SUM((Table18[[#This Row],[Resolusi]]-MIN(Table18[Resolusi]))/(MAX(Table18[Resolusi])-MIN(Table18[Resolusi])))</f>
        <v>0.25</v>
      </c>
      <c r="I105" s="59">
        <f>SUM((Table18[[#This Row],[Sistem Operasi]]-MIN(Table18[Sistem Operasi]))/(MAX(Table18[Sistem Operasi])-MIN(Table18[Sistem Operasi])))</f>
        <v>0.33333333333333331</v>
      </c>
      <c r="J105" s="59">
        <f>SUM((Table18[[#This Row],[Chipset]]-MIN(Table18[Chipset]))/(MAX(Table18[Chipset])-MIN(Table18[Chipset])))</f>
        <v>0.48076923076923078</v>
      </c>
      <c r="K105" s="59">
        <f>SUM((Table18[[#This Row],[CPU]]-MIN(Table18[CPU]))/(MAX(Table18[CPU])-MIN(Table18[CPU])))</f>
        <v>0.5</v>
      </c>
      <c r="L105" s="59">
        <f>SUM((Table18[[#This Row],[RAM]]-MIN(Table18[RAM]))/(MAX(Table18[RAM])-MIN(Table18[RAM])))</f>
        <v>0.33333333333333331</v>
      </c>
      <c r="M105" s="59">
        <f>SUM((Table18[[#This Row],[ROM]]-MIN(Table18[ROM]))/(MAX(Table18[ROM])-MIN(Table18[ROM])))</f>
        <v>0.33333333333333331</v>
      </c>
      <c r="N105" s="59">
        <f>SUM((Table18[[#This Row],[Main Camera]]-MIN(Table18[Main Camera]))/(MAX(Table18[Main Camera])-MIN(Table18[Main Camera])))</f>
        <v>0.8571428571428571</v>
      </c>
      <c r="O105" s="59">
        <f>SUM((Table18[[#This Row],[Main Type]]-MIN(Table18[Main Type]))/(MAX(Table18[Main Type])-MIN(Table18[Main Type])))</f>
        <v>0.42857142857142855</v>
      </c>
      <c r="P105" s="59">
        <f>SUM((Table18[[#This Row],[Main VIdeo]]-MIN(Table18[Main VIdeo]))/(MAX(Table18[Main VIdeo])-MIN(Table18[Main VIdeo])))</f>
        <v>0.4</v>
      </c>
      <c r="Q105" s="59">
        <f>SUM((Table18[[#This Row],[Front Camera]]-MIN(Table18[Front Camera]))/(MAX(Table18[Front Camera])-MIN(Table18[Front Camera])))</f>
        <v>0.88888888888888884</v>
      </c>
      <c r="R105" s="59">
        <f>SUM((Table18[[#This Row],[Front Video]]-MIN(Table18[Front Video]))/(MAX(Table18[Front Video])-MIN(Table18[Front Video])))</f>
        <v>0.7752808988764045</v>
      </c>
      <c r="S105" s="59">
        <f>SUM((Table18[[#This Row],[USB]]-MIN(Table18[USB]))/(MAX(Table18[USB])-MIN(Table18[USB])))</f>
        <v>0.33333333333333331</v>
      </c>
      <c r="T105" s="59">
        <f>SUM((Table18[[#This Row],[Battery]]-MIN(Table18[Battery]))/(MAX(Table18[Battery])-MIN(Table18[Battery])))</f>
        <v>0.75</v>
      </c>
      <c r="U105" s="59">
        <f>SUM((MAX(Table18[Harga])-Table18[[#This Row],[Harga]])/(MAX(Table18[Harga])-MIN(Table18[Harga])))</f>
        <v>0.9494949494949495</v>
      </c>
    </row>
    <row r="106" spans="2:21" ht="15.75" x14ac:dyDescent="0.25">
      <c r="B106" s="59" t="str">
        <f>Table18[[#This Row],[Smartphone]]</f>
        <v>INFINIX INFINIX NOTE 30 PRO(8/256 gb)</v>
      </c>
      <c r="C106" s="59">
        <f>SUM((Table18[[#This Row],[Dimensi]]-MIN(Table18[Dimensi]))/(MAX(Table18[Dimensi])-MIN(Table18[Dimensi])))</f>
        <v>0.25</v>
      </c>
      <c r="D106" s="59">
        <f>SUM((Table18[[#This Row],[Berat]]-MIN(Table18[Berat]))/(MAX(Table18[Berat])-MIN(Table18[Berat])))</f>
        <v>0.5</v>
      </c>
      <c r="E106" s="59">
        <f>SUM((Table18[[#This Row],[Build]]-MIN(Table18[Build]))/(MAX(Table18[Build])-MIN(Table18[Build])))</f>
        <v>0.4</v>
      </c>
      <c r="F106" s="59">
        <f>SUM((Table18[[#This Row],[Tipe LCD]]-MIN(Table18[Tipe LCD]))/(MAX(Table18[Tipe LCD])-MIN(Table18[Tipe LCD])))</f>
        <v>0.5</v>
      </c>
      <c r="G106" s="59">
        <f>SUM((Table18[[#This Row],[Ukuran LCD]]-MIN(Table18[Ukuran LCD]))/(MAX(Table18[Ukuran LCD])-MIN(Table18[Ukuran LCD])))</f>
        <v>1</v>
      </c>
      <c r="H106" s="59">
        <f>SUM((Table18[[#This Row],[Resolusi]]-MIN(Table18[Resolusi]))/(MAX(Table18[Resolusi])-MIN(Table18[Resolusi])))</f>
        <v>0.25</v>
      </c>
      <c r="I106" s="59">
        <f>SUM((Table18[[#This Row],[Sistem Operasi]]-MIN(Table18[Sistem Operasi]))/(MAX(Table18[Sistem Operasi])-MIN(Table18[Sistem Operasi])))</f>
        <v>0.33333333333333331</v>
      </c>
      <c r="J106" s="59">
        <f>SUM((Table18[[#This Row],[Chipset]]-MIN(Table18[Chipset]))/(MAX(Table18[Chipset])-MIN(Table18[Chipset])))</f>
        <v>0.30769230769230771</v>
      </c>
      <c r="K106" s="59">
        <f>SUM((Table18[[#This Row],[CPU]]-MIN(Table18[CPU]))/(MAX(Table18[CPU])-MIN(Table18[CPU])))</f>
        <v>0.5</v>
      </c>
      <c r="L106" s="59">
        <f>SUM((Table18[[#This Row],[RAM]]-MIN(Table18[RAM]))/(MAX(Table18[RAM])-MIN(Table18[RAM])))</f>
        <v>0.33333333333333331</v>
      </c>
      <c r="M106" s="59">
        <f>SUM((Table18[[#This Row],[ROM]]-MIN(Table18[ROM]))/(MAX(Table18[ROM])-MIN(Table18[ROM])))</f>
        <v>0.33333333333333331</v>
      </c>
      <c r="N106" s="59">
        <f>SUM((Table18[[#This Row],[Main Camera]]-MIN(Table18[Main Camera]))/(MAX(Table18[Main Camera])-MIN(Table18[Main Camera])))</f>
        <v>0.8571428571428571</v>
      </c>
      <c r="O106" s="59">
        <f>SUM((Table18[[#This Row],[Main Type]]-MIN(Table18[Main Type]))/(MAX(Table18[Main Type])-MIN(Table18[Main Type])))</f>
        <v>1</v>
      </c>
      <c r="P106" s="59">
        <f>SUM((Table18[[#This Row],[Main VIdeo]]-MIN(Table18[Main VIdeo]))/(MAX(Table18[Main VIdeo])-MIN(Table18[Main VIdeo])))</f>
        <v>6.6666666666666666E-2</v>
      </c>
      <c r="Q106" s="59">
        <f>SUM((Table18[[#This Row],[Front Camera]]-MIN(Table18[Front Camera]))/(MAX(Table18[Front Camera])-MIN(Table18[Front Camera])))</f>
        <v>0.88888888888888884</v>
      </c>
      <c r="R106" s="59">
        <f>SUM((Table18[[#This Row],[Front Video]]-MIN(Table18[Front Video]))/(MAX(Table18[Front Video])-MIN(Table18[Front Video])))</f>
        <v>0.10112359550561797</v>
      </c>
      <c r="S106" s="59">
        <f>SUM((Table18[[#This Row],[USB]]-MIN(Table18[USB]))/(MAX(Table18[USB])-MIN(Table18[USB])))</f>
        <v>0.33333333333333331</v>
      </c>
      <c r="T106" s="59">
        <f>SUM((Table18[[#This Row],[Battery]]-MIN(Table18[Battery]))/(MAX(Table18[Battery])-MIN(Table18[Battery])))</f>
        <v>0.75</v>
      </c>
      <c r="U106" s="59">
        <f>SUM((MAX(Table18[Harga])-Table18[[#This Row],[Harga]])/(MAX(Table18[Harga])-MIN(Table18[Harga])))</f>
        <v>0.93939393939393945</v>
      </c>
    </row>
    <row r="107" spans="2:21" ht="15.75" x14ac:dyDescent="0.25">
      <c r="B107" s="59" t="str">
        <f>Table18[[#This Row],[Smartphone]]</f>
        <v>INFINIX INFINIX NOTE 30(8/128 gb)</v>
      </c>
      <c r="C107" s="59">
        <f>SUM((Table18[[#This Row],[Dimensi]]-MIN(Table18[Dimensi]))/(MAX(Table18[Dimensi])-MIN(Table18[Dimensi])))</f>
        <v>0.5</v>
      </c>
      <c r="D107" s="59">
        <f>SUM((Table18[[#This Row],[Berat]]-MIN(Table18[Berat]))/(MAX(Table18[Berat])-MIN(Table18[Berat])))</f>
        <v>0.75</v>
      </c>
      <c r="E107" s="59">
        <f>SUM((Table18[[#This Row],[Build]]-MIN(Table18[Build]))/(MAX(Table18[Build])-MIN(Table18[Build])))</f>
        <v>0.4</v>
      </c>
      <c r="F107" s="59">
        <f>SUM((Table18[[#This Row],[Tipe LCD]]-MIN(Table18[Tipe LCD]))/(MAX(Table18[Tipe LCD])-MIN(Table18[Tipe LCD])))</f>
        <v>0</v>
      </c>
      <c r="G107" s="59">
        <f>SUM((Table18[[#This Row],[Ukuran LCD]]-MIN(Table18[Ukuran LCD]))/(MAX(Table18[Ukuran LCD])-MIN(Table18[Ukuran LCD])))</f>
        <v>1</v>
      </c>
      <c r="H107" s="59">
        <f>SUM((Table18[[#This Row],[Resolusi]]-MIN(Table18[Resolusi]))/(MAX(Table18[Resolusi])-MIN(Table18[Resolusi])))</f>
        <v>0.25</v>
      </c>
      <c r="I107" s="59">
        <f>SUM((Table18[[#This Row],[Sistem Operasi]]-MIN(Table18[Sistem Operasi]))/(MAX(Table18[Sistem Operasi])-MIN(Table18[Sistem Operasi])))</f>
        <v>0.33333333333333331</v>
      </c>
      <c r="J107" s="59">
        <f>SUM((Table18[[#This Row],[Chipset]]-MIN(Table18[Chipset]))/(MAX(Table18[Chipset])-MIN(Table18[Chipset])))</f>
        <v>0.30769230769230771</v>
      </c>
      <c r="K107" s="59">
        <f>SUM((Table18[[#This Row],[CPU]]-MIN(Table18[CPU]))/(MAX(Table18[CPU])-MIN(Table18[CPU])))</f>
        <v>0.5</v>
      </c>
      <c r="L107" s="59">
        <f>SUM((Table18[[#This Row],[RAM]]-MIN(Table18[RAM]))/(MAX(Table18[RAM])-MIN(Table18[RAM])))</f>
        <v>0.33333333333333331</v>
      </c>
      <c r="M107" s="59">
        <f>SUM((Table18[[#This Row],[ROM]]-MIN(Table18[ROM]))/(MAX(Table18[ROM])-MIN(Table18[ROM])))</f>
        <v>0</v>
      </c>
      <c r="N107" s="59">
        <f>SUM((Table18[[#This Row],[Main Camera]]-MIN(Table18[Main Camera]))/(MAX(Table18[Main Camera])-MIN(Table18[Main Camera])))</f>
        <v>0.5714285714285714</v>
      </c>
      <c r="O107" s="59">
        <f>SUM((Table18[[#This Row],[Main Type]]-MIN(Table18[Main Type]))/(MAX(Table18[Main Type])-MIN(Table18[Main Type])))</f>
        <v>0.42857142857142855</v>
      </c>
      <c r="P107" s="59">
        <f>SUM((Table18[[#This Row],[Main VIdeo]]-MIN(Table18[Main VIdeo]))/(MAX(Table18[Main VIdeo])-MIN(Table18[Main VIdeo])))</f>
        <v>0.13333333333333333</v>
      </c>
      <c r="Q107" s="59">
        <f>SUM((Table18[[#This Row],[Front Camera]]-MIN(Table18[Front Camera]))/(MAX(Table18[Front Camera])-MIN(Table18[Front Camera])))</f>
        <v>0.66666666666666663</v>
      </c>
      <c r="R107" s="59">
        <f>SUM((Table18[[#This Row],[Front Video]]-MIN(Table18[Front Video]))/(MAX(Table18[Front Video])-MIN(Table18[Front Video])))</f>
        <v>0.10112359550561797</v>
      </c>
      <c r="S107" s="59">
        <f>SUM((Table18[[#This Row],[USB]]-MIN(Table18[USB]))/(MAX(Table18[USB])-MIN(Table18[USB])))</f>
        <v>0.33333333333333331</v>
      </c>
      <c r="T107" s="59">
        <f>SUM((Table18[[#This Row],[Battery]]-MIN(Table18[Battery]))/(MAX(Table18[Battery])-MIN(Table18[Battery])))</f>
        <v>0.75</v>
      </c>
      <c r="U107" s="59">
        <f>SUM((MAX(Table18[Harga])-Table18[[#This Row],[Harga]])/(MAX(Table18[Harga])-MIN(Table18[Harga])))</f>
        <v>0.95959595959595956</v>
      </c>
    </row>
    <row r="108" spans="2:21" ht="15.75" x14ac:dyDescent="0.25">
      <c r="B108" s="59" t="str">
        <f>Table18[[#This Row],[Smartphone]]</f>
        <v>INFINIX INFINIX HOT 30i(8/128 gb)</v>
      </c>
      <c r="C108" s="59">
        <f>SUM((Table18[[#This Row],[Dimensi]]-MIN(Table18[Dimensi]))/(MAX(Table18[Dimensi])-MIN(Table18[Dimensi])))</f>
        <v>0.5</v>
      </c>
      <c r="D108" s="59">
        <f>SUM((Table18[[#This Row],[Berat]]-MIN(Table18[Berat]))/(MAX(Table18[Berat])-MIN(Table18[Berat])))</f>
        <v>0.25</v>
      </c>
      <c r="E108" s="59">
        <f>SUM((Table18[[#This Row],[Build]]-MIN(Table18[Build]))/(MAX(Table18[Build])-MIN(Table18[Build])))</f>
        <v>0</v>
      </c>
      <c r="F108" s="59">
        <f>SUM((Table18[[#This Row],[Tipe LCD]]-MIN(Table18[Tipe LCD]))/(MAX(Table18[Tipe LCD])-MIN(Table18[Tipe LCD])))</f>
        <v>0</v>
      </c>
      <c r="G108" s="59">
        <f>SUM((Table18[[#This Row],[Ukuran LCD]]-MIN(Table18[Ukuran LCD]))/(MAX(Table18[Ukuran LCD])-MIN(Table18[Ukuran LCD])))</f>
        <v>1</v>
      </c>
      <c r="H108" s="59">
        <f>SUM((Table18[[#This Row],[Resolusi]]-MIN(Table18[Resolusi]))/(MAX(Table18[Resolusi])-MIN(Table18[Resolusi])))</f>
        <v>0</v>
      </c>
      <c r="I108" s="59">
        <f>SUM((Table18[[#This Row],[Sistem Operasi]]-MIN(Table18[Sistem Operasi]))/(MAX(Table18[Sistem Operasi])-MIN(Table18[Sistem Operasi])))</f>
        <v>0.33333333333333331</v>
      </c>
      <c r="J108" s="59">
        <f>SUM((Table18[[#This Row],[Chipset]]-MIN(Table18[Chipset]))/(MAX(Table18[Chipset])-MIN(Table18[Chipset])))</f>
        <v>1.9230769230769232E-2</v>
      </c>
      <c r="K108" s="59">
        <f>SUM((Table18[[#This Row],[CPU]]-MIN(Table18[CPU]))/(MAX(Table18[CPU])-MIN(Table18[CPU])))</f>
        <v>0.5</v>
      </c>
      <c r="L108" s="59">
        <f>SUM((Table18[[#This Row],[RAM]]-MIN(Table18[RAM]))/(MAX(Table18[RAM])-MIN(Table18[RAM])))</f>
        <v>0.33333333333333331</v>
      </c>
      <c r="M108" s="59">
        <f>SUM((Table18[[#This Row],[ROM]]-MIN(Table18[ROM]))/(MAX(Table18[ROM])-MIN(Table18[ROM])))</f>
        <v>0</v>
      </c>
      <c r="N108" s="59">
        <f>SUM((Table18[[#This Row],[Main Camera]]-MIN(Table18[Main Camera]))/(MAX(Table18[Main Camera])-MIN(Table18[Main Camera])))</f>
        <v>0.42857142857142855</v>
      </c>
      <c r="O108" s="59">
        <f>SUM((Table18[[#This Row],[Main Type]]-MIN(Table18[Main Type]))/(MAX(Table18[Main Type])-MIN(Table18[Main Type])))</f>
        <v>0</v>
      </c>
      <c r="P108" s="59">
        <f>SUM((Table18[[#This Row],[Main VIdeo]]-MIN(Table18[Main VIdeo]))/(MAX(Table18[Main VIdeo])-MIN(Table18[Main VIdeo])))</f>
        <v>0</v>
      </c>
      <c r="Q108" s="59">
        <f>SUM((Table18[[#This Row],[Front Camera]]-MIN(Table18[Front Camera]))/(MAX(Table18[Front Camera])-MIN(Table18[Front Camera])))</f>
        <v>0.22222222222222221</v>
      </c>
      <c r="R108" s="59">
        <f>SUM((Table18[[#This Row],[Front Video]]-MIN(Table18[Front Video]))/(MAX(Table18[Front Video])-MIN(Table18[Front Video])))</f>
        <v>0.10112359550561797</v>
      </c>
      <c r="S108" s="59">
        <f>SUM((Table18[[#This Row],[USB]]-MIN(Table18[USB]))/(MAX(Table18[USB])-MIN(Table18[USB])))</f>
        <v>0.33333333333333331</v>
      </c>
      <c r="T108" s="59">
        <f>SUM((Table18[[#This Row],[Battery]]-MIN(Table18[Battery]))/(MAX(Table18[Battery])-MIN(Table18[Battery])))</f>
        <v>0.75</v>
      </c>
      <c r="U108" s="59">
        <f>SUM((MAX(Table18[Harga])-Table18[[#This Row],[Harga]])/(MAX(Table18[Harga])-MIN(Table18[Harga])))</f>
        <v>0.98989898989898994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F58E-6342-435E-9BF6-1AFED9AD2404}">
  <dimension ref="B3:U106"/>
  <sheetViews>
    <sheetView topLeftCell="E74" zoomScale="55" zoomScaleNormal="55" workbookViewId="0">
      <selection activeCell="E3" sqref="A1:XFD1048576"/>
    </sheetView>
  </sheetViews>
  <sheetFormatPr defaultRowHeight="15.75" x14ac:dyDescent="0.25"/>
  <cols>
    <col min="1" max="1" width="9.140625" style="48"/>
    <col min="2" max="2" width="60.7109375" style="48" bestFit="1" customWidth="1"/>
    <col min="3" max="3" width="18.5703125" style="48" bestFit="1" customWidth="1"/>
    <col min="4" max="5" width="16" style="48" bestFit="1" customWidth="1"/>
    <col min="6" max="6" width="20.140625" style="48" bestFit="1" customWidth="1"/>
    <col min="7" max="7" width="23.7109375" style="48" bestFit="1" customWidth="1"/>
    <col min="8" max="8" width="19.140625" style="48" bestFit="1" customWidth="1"/>
    <col min="9" max="9" width="26.140625" style="48" bestFit="1" customWidth="1"/>
    <col min="10" max="10" width="18" style="48" bestFit="1" customWidth="1"/>
    <col min="11" max="11" width="15" style="48" bestFit="1" customWidth="1"/>
    <col min="12" max="13" width="15.7109375" style="48" bestFit="1" customWidth="1"/>
    <col min="14" max="14" width="24.85546875" style="48" bestFit="1" customWidth="1"/>
    <col min="15" max="15" width="20.85546875" style="48" bestFit="1" customWidth="1"/>
    <col min="16" max="16" width="22.28515625" style="48" bestFit="1" customWidth="1"/>
    <col min="17" max="17" width="25.140625" style="48" bestFit="1" customWidth="1"/>
    <col min="18" max="18" width="22.28515625" style="48" bestFit="1" customWidth="1"/>
    <col min="19" max="19" width="15" style="48" bestFit="1" customWidth="1"/>
    <col min="20" max="20" width="17.85546875" style="48" bestFit="1" customWidth="1"/>
    <col min="21" max="21" width="16.7109375" style="48" bestFit="1" customWidth="1"/>
    <col min="22" max="16384" width="9.140625" style="48"/>
  </cols>
  <sheetData>
    <row r="3" spans="2:21" x14ac:dyDescent="0.25">
      <c r="B3" s="61" t="s">
        <v>564</v>
      </c>
      <c r="C3" s="61" t="s">
        <v>439</v>
      </c>
      <c r="D3" s="61" t="s">
        <v>565</v>
      </c>
      <c r="E3" s="62" t="s">
        <v>517</v>
      </c>
      <c r="F3" s="62" t="s">
        <v>566</v>
      </c>
      <c r="G3" s="62" t="s">
        <v>567</v>
      </c>
      <c r="H3" s="62" t="s">
        <v>521</v>
      </c>
      <c r="I3" s="62" t="s">
        <v>568</v>
      </c>
      <c r="J3" s="62" t="s">
        <v>21</v>
      </c>
      <c r="K3" s="62" t="s">
        <v>22</v>
      </c>
      <c r="L3" s="62" t="s">
        <v>24</v>
      </c>
      <c r="M3" s="62" t="s">
        <v>25</v>
      </c>
      <c r="N3" s="62" t="s">
        <v>6</v>
      </c>
      <c r="O3" s="62" t="s">
        <v>555</v>
      </c>
      <c r="P3" s="62" t="s">
        <v>569</v>
      </c>
      <c r="Q3" s="62" t="s">
        <v>562</v>
      </c>
      <c r="R3" s="62" t="s">
        <v>570</v>
      </c>
      <c r="S3" s="62" t="s">
        <v>32</v>
      </c>
      <c r="T3" s="62" t="s">
        <v>8</v>
      </c>
      <c r="U3" s="62" t="s">
        <v>571</v>
      </c>
    </row>
    <row r="4" spans="2:21" x14ac:dyDescent="0.25">
      <c r="B4" s="59" t="str">
        <f>'Normalisasi Data'!B6</f>
        <v>ASUS Zenfone 10(8/128 gb)</v>
      </c>
      <c r="C4" s="59">
        <f>SUM('Normalisasi Data'!C6*bobot!$E$5)</f>
        <v>2.976190476190476E-2</v>
      </c>
      <c r="D4" s="59">
        <f>SUM('Normalisasi Data'!D6*bobot!$E$5)</f>
        <v>0</v>
      </c>
      <c r="E4" s="59">
        <f>SUM('Normalisasi Data'!E6*bobot!$E$5)</f>
        <v>5.5555555555555552E-2</v>
      </c>
      <c r="F4" s="59">
        <f>SUM('Normalisasi Data'!F6*bobot!$E$6)</f>
        <v>1.3605442176870746E-2</v>
      </c>
      <c r="G4" s="59">
        <f>SUM('Normalisasi Data'!G6*bobot!$E$6)</f>
        <v>0</v>
      </c>
      <c r="H4" s="59">
        <f>SUM('Normalisasi Data'!H6*bobot!$E$6)</f>
        <v>5.9523809523809521E-3</v>
      </c>
      <c r="I4" s="59">
        <f>SUM('Normalisasi Data'!I6*bobot!$E$7)</f>
        <v>7.5396825396825393E-2</v>
      </c>
      <c r="J4" s="59">
        <f>SUM('Normalisasi Data'!J6*bobot!$E$7)</f>
        <v>0.16964285714285715</v>
      </c>
      <c r="K4" s="59">
        <f>SUM('Normalisasi Data'!K6*bobot!$E$7)</f>
        <v>0.1130952380952381</v>
      </c>
      <c r="L4" s="59">
        <f>SUM('Normalisasi Data'!L6*bobot!$E$8)</f>
        <v>7.1428571428571425E-2</v>
      </c>
      <c r="M4" s="59">
        <f>SUM('Normalisasi Data'!M6*bobot!$E$8)</f>
        <v>0</v>
      </c>
      <c r="N4" s="59">
        <f>SUM('Normalisasi Data'!N6*bobot!$E$9)</f>
        <v>0</v>
      </c>
      <c r="O4" s="59">
        <f>SUM('Normalisasi Data'!O6*bobot!$E$9)</f>
        <v>0</v>
      </c>
      <c r="P4" s="59">
        <f>SUM('Normalisasi Data'!P6*bobot!$E$9)</f>
        <v>0</v>
      </c>
      <c r="Q4" s="59">
        <f>SUM('Normalisasi Data'!Q6*bobot!$E$10)</f>
        <v>0</v>
      </c>
      <c r="R4" s="59">
        <f>SUM('Normalisasi Data'!R6*bobot!$E$10)</f>
        <v>0</v>
      </c>
      <c r="S4" s="59">
        <f>SUM('Normalisasi Data'!S6*bobot!$E$11)</f>
        <v>6.3492063492063489E-2</v>
      </c>
      <c r="T4" s="59">
        <f>SUM('Normalisasi Data'!T6*bobot!$E$11)</f>
        <v>4.7619047619047616E-2</v>
      </c>
      <c r="U4" s="59">
        <f>SUM('Normalisasi Data'!U6*bobot!$E$12)</f>
        <v>0.1690716690716691</v>
      </c>
    </row>
    <row r="5" spans="2:21" x14ac:dyDescent="0.25">
      <c r="B5" s="59" t="str">
        <f>'Normalisasi Data'!B7</f>
        <v>ASUS Zenfone 10(16/512 gb)</v>
      </c>
      <c r="C5" s="59">
        <f>SUM('Normalisasi Data'!C7*bobot!$E$5)</f>
        <v>2.976190476190476E-2</v>
      </c>
      <c r="D5" s="59">
        <f>SUM('Normalisasi Data'!D7*bobot!$E$5)</f>
        <v>0</v>
      </c>
      <c r="E5" s="59">
        <f>SUM('Normalisasi Data'!E7*bobot!$E$5)</f>
        <v>5.5555555555555552E-2</v>
      </c>
      <c r="F5" s="59">
        <f>SUM('Normalisasi Data'!F7*bobot!$E$6)</f>
        <v>1.3605442176870746E-2</v>
      </c>
      <c r="G5" s="59">
        <f>SUM('Normalisasi Data'!G7*bobot!$E$6)</f>
        <v>0</v>
      </c>
      <c r="H5" s="59">
        <f>SUM('Normalisasi Data'!H7*bobot!$E$6)</f>
        <v>5.9523809523809521E-3</v>
      </c>
      <c r="I5" s="59">
        <f>SUM('Normalisasi Data'!I7*bobot!$E$7)</f>
        <v>7.5396825396825393E-2</v>
      </c>
      <c r="J5" s="59">
        <f>SUM('Normalisasi Data'!J7*bobot!$E$7)</f>
        <v>0.16964285714285715</v>
      </c>
      <c r="K5" s="59">
        <f>SUM('Normalisasi Data'!K7*bobot!$E$7)</f>
        <v>0.1130952380952381</v>
      </c>
      <c r="L5" s="59">
        <f>SUM('Normalisasi Data'!L7*bobot!$E$8)</f>
        <v>0.21428571428571427</v>
      </c>
      <c r="M5" s="59">
        <f>SUM('Normalisasi Data'!M7*bobot!$E$8)</f>
        <v>0.14285714285714285</v>
      </c>
      <c r="N5" s="59">
        <f>SUM('Normalisasi Data'!N7*bobot!$E$9)</f>
        <v>0</v>
      </c>
      <c r="O5" s="59">
        <f>SUM('Normalisasi Data'!O7*bobot!$E$9)</f>
        <v>0</v>
      </c>
      <c r="P5" s="59">
        <f>SUM('Normalisasi Data'!P7*bobot!$E$9)</f>
        <v>0</v>
      </c>
      <c r="Q5" s="59">
        <f>SUM('Normalisasi Data'!Q7*bobot!$E$10)</f>
        <v>0</v>
      </c>
      <c r="R5" s="59">
        <f>SUM('Normalisasi Data'!R7*bobot!$E$10)</f>
        <v>0</v>
      </c>
      <c r="S5" s="59">
        <f>SUM('Normalisasi Data'!S7*bobot!$E$11)</f>
        <v>6.3492063492063489E-2</v>
      </c>
      <c r="T5" s="59">
        <f>SUM('Normalisasi Data'!T7*bobot!$E$11)</f>
        <v>4.7619047619047616E-2</v>
      </c>
      <c r="U5" s="59">
        <f>SUM('Normalisasi Data'!U7*bobot!$E$12)</f>
        <v>0.14622414622414623</v>
      </c>
    </row>
    <row r="6" spans="2:21" x14ac:dyDescent="0.25">
      <c r="B6" s="59" t="str">
        <f>'Normalisasi Data'!B8</f>
        <v>ASUS ROG Phone 7 Ultimate(16/512 gb)</v>
      </c>
      <c r="C6" s="59">
        <f>SUM('Normalisasi Data'!C8*bobot!$E$5)</f>
        <v>0.11904761904761904</v>
      </c>
      <c r="D6" s="59">
        <f>SUM('Normalisasi Data'!D8*bobot!$E$5)</f>
        <v>0.11904761904761904</v>
      </c>
      <c r="E6" s="59">
        <f>SUM('Normalisasi Data'!E8*bobot!$E$5)</f>
        <v>0.10317460317460317</v>
      </c>
      <c r="F6" s="59">
        <f>SUM('Normalisasi Data'!F8*bobot!$E$6)</f>
        <v>1.1904761904761904E-2</v>
      </c>
      <c r="G6" s="59">
        <f>SUM('Normalisasi Data'!G8*bobot!$E$6)</f>
        <v>2.3809523809523808E-2</v>
      </c>
      <c r="H6" s="59">
        <f>SUM('Normalisasi Data'!H8*bobot!$E$6)</f>
        <v>5.9523809523809521E-3</v>
      </c>
      <c r="I6" s="59">
        <f>SUM('Normalisasi Data'!I8*bobot!$E$7)</f>
        <v>7.5396825396825393E-2</v>
      </c>
      <c r="J6" s="59">
        <f>SUM('Normalisasi Data'!J8*bobot!$E$7)</f>
        <v>0.16964285714285715</v>
      </c>
      <c r="K6" s="59">
        <f>SUM('Normalisasi Data'!K8*bobot!$E$7)</f>
        <v>0.1130952380952381</v>
      </c>
      <c r="L6" s="59">
        <f>SUM('Normalisasi Data'!L8*bobot!$E$8)</f>
        <v>0.21428571428571427</v>
      </c>
      <c r="M6" s="59">
        <f>SUM('Normalisasi Data'!M8*bobot!$E$8)</f>
        <v>0.14285714285714285</v>
      </c>
      <c r="N6" s="59">
        <f>SUM('Normalisasi Data'!N8*bobot!$E$9)</f>
        <v>0</v>
      </c>
      <c r="O6" s="59">
        <f>SUM('Normalisasi Data'!O8*bobot!$E$9)</f>
        <v>0</v>
      </c>
      <c r="P6" s="59">
        <f>SUM('Normalisasi Data'!P8*bobot!$E$9)</f>
        <v>0</v>
      </c>
      <c r="Q6" s="59">
        <f>SUM('Normalisasi Data'!Q8*bobot!$E$10)</f>
        <v>0</v>
      </c>
      <c r="R6" s="59">
        <f>SUM('Normalisasi Data'!R8*bobot!$E$10)</f>
        <v>0</v>
      </c>
      <c r="S6" s="59">
        <f>SUM('Normalisasi Data'!S8*bobot!$E$11)</f>
        <v>8.4656084656084651E-2</v>
      </c>
      <c r="T6" s="59">
        <f>SUM('Normalisasi Data'!T8*bobot!$E$11)</f>
        <v>0.19047619047619047</v>
      </c>
      <c r="U6" s="59">
        <f>SUM('Normalisasi Data'!U8*bobot!$E$12)</f>
        <v>6.1688311688311681E-2</v>
      </c>
    </row>
    <row r="7" spans="2:21" x14ac:dyDescent="0.25">
      <c r="B7" s="59" t="str">
        <f>'Normalisasi Data'!B9</f>
        <v>ASUS ROG Phone 7(12/256 gb)</v>
      </c>
      <c r="C7" s="59">
        <f>SUM('Normalisasi Data'!C9*bobot!$E$5)</f>
        <v>0.11904761904761904</v>
      </c>
      <c r="D7" s="59">
        <f>SUM('Normalisasi Data'!D9*bobot!$E$5)</f>
        <v>0.11904761904761904</v>
      </c>
      <c r="E7" s="59">
        <f>SUM('Normalisasi Data'!E9*bobot!$E$5)</f>
        <v>0.10317460317460317</v>
      </c>
      <c r="F7" s="59">
        <f>SUM('Normalisasi Data'!F9*bobot!$E$6)</f>
        <v>1.1904761904761904E-2</v>
      </c>
      <c r="G7" s="59">
        <f>SUM('Normalisasi Data'!G9*bobot!$E$6)</f>
        <v>2.3809523809523808E-2</v>
      </c>
      <c r="H7" s="59">
        <f>SUM('Normalisasi Data'!H9*bobot!$E$6)</f>
        <v>5.9523809523809521E-3</v>
      </c>
      <c r="I7" s="59">
        <f>SUM('Normalisasi Data'!I9*bobot!$E$7)</f>
        <v>7.5396825396825393E-2</v>
      </c>
      <c r="J7" s="59">
        <f>SUM('Normalisasi Data'!J9*bobot!$E$7)</f>
        <v>0.16964285714285715</v>
      </c>
      <c r="K7" s="59">
        <f>SUM('Normalisasi Data'!K9*bobot!$E$7)</f>
        <v>0.1130952380952381</v>
      </c>
      <c r="L7" s="59">
        <f>SUM('Normalisasi Data'!L9*bobot!$E$8)</f>
        <v>0.14285714285714285</v>
      </c>
      <c r="M7" s="59">
        <f>SUM('Normalisasi Data'!M9*bobot!$E$8)</f>
        <v>7.1428571428571425E-2</v>
      </c>
      <c r="N7" s="59">
        <f>SUM('Normalisasi Data'!N9*bobot!$E$9)</f>
        <v>0</v>
      </c>
      <c r="O7" s="59">
        <f>SUM('Normalisasi Data'!O9*bobot!$E$9)</f>
        <v>0</v>
      </c>
      <c r="P7" s="59">
        <f>SUM('Normalisasi Data'!P9*bobot!$E$9)</f>
        <v>0</v>
      </c>
      <c r="Q7" s="59">
        <f>SUM('Normalisasi Data'!Q9*bobot!$E$10)</f>
        <v>0</v>
      </c>
      <c r="R7" s="59">
        <f>SUM('Normalisasi Data'!R9*bobot!$E$10)</f>
        <v>0</v>
      </c>
      <c r="S7" s="59">
        <f>SUM('Normalisasi Data'!S9*bobot!$E$11)</f>
        <v>8.4656084656084651E-2</v>
      </c>
      <c r="T7" s="59">
        <f>SUM('Normalisasi Data'!T9*bobot!$E$11)</f>
        <v>0.19047619047619047</v>
      </c>
      <c r="U7" s="59">
        <f>SUM('Normalisasi Data'!U9*bobot!$E$12)</f>
        <v>0.13480038480038478</v>
      </c>
    </row>
    <row r="8" spans="2:21" x14ac:dyDescent="0.25">
      <c r="B8" s="59" t="str">
        <f>'Normalisasi Data'!B10</f>
        <v>ASUS ROG Phone 7(16/512 gb)</v>
      </c>
      <c r="C8" s="59">
        <f>SUM('Normalisasi Data'!C10*bobot!$E$5)</f>
        <v>0.11904761904761904</v>
      </c>
      <c r="D8" s="59">
        <f>SUM('Normalisasi Data'!D10*bobot!$E$5)</f>
        <v>0.11904761904761904</v>
      </c>
      <c r="E8" s="59">
        <f>SUM('Normalisasi Data'!E10*bobot!$E$5)</f>
        <v>0.10317460317460317</v>
      </c>
      <c r="F8" s="59">
        <f>SUM('Normalisasi Data'!F10*bobot!$E$6)</f>
        <v>1.1904761904761904E-2</v>
      </c>
      <c r="G8" s="59">
        <f>SUM('Normalisasi Data'!G10*bobot!$E$6)</f>
        <v>2.3809523809523808E-2</v>
      </c>
      <c r="H8" s="59">
        <f>SUM('Normalisasi Data'!H10*bobot!$E$6)</f>
        <v>5.9523809523809521E-3</v>
      </c>
      <c r="I8" s="59">
        <f>SUM('Normalisasi Data'!I10*bobot!$E$7)</f>
        <v>7.5396825396825393E-2</v>
      </c>
      <c r="J8" s="59">
        <f>SUM('Normalisasi Data'!J10*bobot!$E$7)</f>
        <v>0.16964285714285715</v>
      </c>
      <c r="K8" s="59">
        <f>SUM('Normalisasi Data'!K10*bobot!$E$7)</f>
        <v>0.1130952380952381</v>
      </c>
      <c r="L8" s="59">
        <f>SUM('Normalisasi Data'!L10*bobot!$E$8)</f>
        <v>0.21428571428571427</v>
      </c>
      <c r="M8" s="59">
        <f>SUM('Normalisasi Data'!M10*bobot!$E$8)</f>
        <v>0.14285714285714285</v>
      </c>
      <c r="N8" s="59">
        <f>SUM('Normalisasi Data'!N10*bobot!$E$9)</f>
        <v>0</v>
      </c>
      <c r="O8" s="59">
        <f>SUM('Normalisasi Data'!O10*bobot!$E$9)</f>
        <v>0</v>
      </c>
      <c r="P8" s="59">
        <f>SUM('Normalisasi Data'!P10*bobot!$E$9)</f>
        <v>0</v>
      </c>
      <c r="Q8" s="59">
        <f>SUM('Normalisasi Data'!Q10*bobot!$E$10)</f>
        <v>0</v>
      </c>
      <c r="R8" s="59">
        <f>SUM('Normalisasi Data'!R10*bobot!$E$10)</f>
        <v>0</v>
      </c>
      <c r="S8" s="59">
        <f>SUM('Normalisasi Data'!S10*bobot!$E$11)</f>
        <v>8.4656084656084651E-2</v>
      </c>
      <c r="T8" s="59">
        <f>SUM('Normalisasi Data'!T10*bobot!$E$11)</f>
        <v>0.19047619047619047</v>
      </c>
      <c r="U8" s="59">
        <f>SUM('Normalisasi Data'!U10*bobot!$E$12)</f>
        <v>3.6556036556036557E-2</v>
      </c>
    </row>
    <row r="9" spans="2:21" x14ac:dyDescent="0.25">
      <c r="B9" s="59" t="str">
        <f>'Normalisasi Data'!B11</f>
        <v>APPLE Iphone 15 Pro Max(8/256 gb)</v>
      </c>
      <c r="C9" s="59">
        <f>SUM('Normalisasi Data'!C11*bobot!$E$5)</f>
        <v>2.976190476190476E-2</v>
      </c>
      <c r="D9" s="59">
        <f>SUM('Normalisasi Data'!D11*bobot!$E$5)</f>
        <v>8.9285714285714274E-2</v>
      </c>
      <c r="E9" s="59">
        <f>SUM('Normalisasi Data'!E11*bobot!$E$5)</f>
        <v>0.11904761904761904</v>
      </c>
      <c r="F9" s="59">
        <f>SUM('Normalisasi Data'!F11*bobot!$E$6)</f>
        <v>2.3809523809523808E-2</v>
      </c>
      <c r="G9" s="59">
        <f>SUM('Normalisasi Data'!G11*bobot!$E$6)</f>
        <v>2.3809523809523808E-2</v>
      </c>
      <c r="H9" s="59">
        <f>SUM('Normalisasi Data'!H11*bobot!$E$6)</f>
        <v>1.1904761904761904E-2</v>
      </c>
      <c r="I9" s="59">
        <f>SUM('Normalisasi Data'!I11*bobot!$E$7)</f>
        <v>0.22619047619047619</v>
      </c>
      <c r="J9" s="59">
        <f>SUM('Normalisasi Data'!J11*bobot!$E$7)</f>
        <v>0.14354395604395603</v>
      </c>
      <c r="K9" s="59">
        <f>SUM('Normalisasi Data'!K11*bobot!$E$7)</f>
        <v>0</v>
      </c>
      <c r="L9" s="59">
        <f>SUM('Normalisasi Data'!L11*bobot!$E$8)</f>
        <v>7.1428571428571425E-2</v>
      </c>
      <c r="M9" s="59">
        <f>SUM('Normalisasi Data'!M11*bobot!$E$8)</f>
        <v>7.1428571428571425E-2</v>
      </c>
      <c r="N9" s="59">
        <f>SUM('Normalisasi Data'!N11*bobot!$E$9)</f>
        <v>0</v>
      </c>
      <c r="O9" s="59">
        <f>SUM('Normalisasi Data'!O11*bobot!$E$9)</f>
        <v>0</v>
      </c>
      <c r="P9" s="59">
        <f>SUM('Normalisasi Data'!P11*bobot!$E$9)</f>
        <v>0</v>
      </c>
      <c r="Q9" s="59">
        <f>SUM('Normalisasi Data'!Q11*bobot!$E$10)</f>
        <v>0</v>
      </c>
      <c r="R9" s="59">
        <f>SUM('Normalisasi Data'!R11*bobot!$E$10)</f>
        <v>0</v>
      </c>
      <c r="S9" s="59">
        <f>SUM('Normalisasi Data'!S11*bobot!$E$11)</f>
        <v>0.19047619047619047</v>
      </c>
      <c r="T9" s="59">
        <f>SUM('Normalisasi Data'!T11*bobot!$E$11)</f>
        <v>9.5238095238095233E-2</v>
      </c>
      <c r="U9" s="59">
        <f>SUM('Normalisasi Data'!U11*bobot!$E$12)</f>
        <v>6.6257816257816252E-2</v>
      </c>
    </row>
    <row r="10" spans="2:21" x14ac:dyDescent="0.25">
      <c r="B10" s="59" t="str">
        <f>'Normalisasi Data'!B12</f>
        <v>APPLE Iphone 15 Pro Max(8/512 gb)</v>
      </c>
      <c r="C10" s="59">
        <f>SUM('Normalisasi Data'!C12*bobot!$E$5)</f>
        <v>2.976190476190476E-2</v>
      </c>
      <c r="D10" s="59">
        <f>SUM('Normalisasi Data'!D12*bobot!$E$5)</f>
        <v>8.9285714285714274E-2</v>
      </c>
      <c r="E10" s="59">
        <f>SUM('Normalisasi Data'!E12*bobot!$E$5)</f>
        <v>0.11904761904761904</v>
      </c>
      <c r="F10" s="59">
        <f>SUM('Normalisasi Data'!F12*bobot!$E$6)</f>
        <v>2.3809523809523808E-2</v>
      </c>
      <c r="G10" s="59">
        <f>SUM('Normalisasi Data'!G12*bobot!$E$6)</f>
        <v>2.3809523809523808E-2</v>
      </c>
      <c r="H10" s="59">
        <f>SUM('Normalisasi Data'!H12*bobot!$E$6)</f>
        <v>1.1904761904761904E-2</v>
      </c>
      <c r="I10" s="59">
        <f>SUM('Normalisasi Data'!I12*bobot!$E$7)</f>
        <v>0.22619047619047619</v>
      </c>
      <c r="J10" s="59">
        <f>SUM('Normalisasi Data'!J12*bobot!$E$7)</f>
        <v>0.14354395604395603</v>
      </c>
      <c r="K10" s="59">
        <f>SUM('Normalisasi Data'!K12*bobot!$E$7)</f>
        <v>0</v>
      </c>
      <c r="L10" s="59">
        <f>SUM('Normalisasi Data'!L12*bobot!$E$8)</f>
        <v>7.1428571428571425E-2</v>
      </c>
      <c r="M10" s="59">
        <f>SUM('Normalisasi Data'!M12*bobot!$E$8)</f>
        <v>0.14285714285714285</v>
      </c>
      <c r="N10" s="59">
        <f>SUM('Normalisasi Data'!N12*bobot!$E$9)</f>
        <v>0</v>
      </c>
      <c r="O10" s="59">
        <f>SUM('Normalisasi Data'!O12*bobot!$E$9)</f>
        <v>0</v>
      </c>
      <c r="P10" s="59">
        <f>SUM('Normalisasi Data'!P12*bobot!$E$9)</f>
        <v>0</v>
      </c>
      <c r="Q10" s="59">
        <f>SUM('Normalisasi Data'!Q12*bobot!$E$10)</f>
        <v>0</v>
      </c>
      <c r="R10" s="59">
        <f>SUM('Normalisasi Data'!R12*bobot!$E$10)</f>
        <v>0</v>
      </c>
      <c r="S10" s="59">
        <f>SUM('Normalisasi Data'!S12*bobot!$E$11)</f>
        <v>0.19047619047619047</v>
      </c>
      <c r="T10" s="59">
        <f>SUM('Normalisasi Data'!T12*bobot!$E$11)</f>
        <v>9.5238095238095233E-2</v>
      </c>
      <c r="U10" s="59">
        <f>SUM('Normalisasi Data'!U12*bobot!$E$12)</f>
        <v>2.741702741702742E-2</v>
      </c>
    </row>
    <row r="11" spans="2:21" x14ac:dyDescent="0.25">
      <c r="B11" s="59" t="str">
        <f>'Normalisasi Data'!B13</f>
        <v>APPLE Iphone 15 Pro Max(8/1000 gb)</v>
      </c>
      <c r="C11" s="59">
        <f>SUM('Normalisasi Data'!C13*bobot!$E$5)</f>
        <v>2.976190476190476E-2</v>
      </c>
      <c r="D11" s="59">
        <f>SUM('Normalisasi Data'!D13*bobot!$E$5)</f>
        <v>8.9285714285714274E-2</v>
      </c>
      <c r="E11" s="59">
        <f>SUM('Normalisasi Data'!E13*bobot!$E$5)</f>
        <v>0.11904761904761904</v>
      </c>
      <c r="F11" s="59">
        <f>SUM('Normalisasi Data'!F13*bobot!$E$6)</f>
        <v>2.3809523809523808E-2</v>
      </c>
      <c r="G11" s="59">
        <f>SUM('Normalisasi Data'!G13*bobot!$E$6)</f>
        <v>2.3809523809523808E-2</v>
      </c>
      <c r="H11" s="59">
        <f>SUM('Normalisasi Data'!H13*bobot!$E$6)</f>
        <v>1.1904761904761904E-2</v>
      </c>
      <c r="I11" s="59">
        <f>SUM('Normalisasi Data'!I13*bobot!$E$7)</f>
        <v>0.22619047619047619</v>
      </c>
      <c r="J11" s="59">
        <f>SUM('Normalisasi Data'!J13*bobot!$E$7)</f>
        <v>0.14354395604395603</v>
      </c>
      <c r="K11" s="59">
        <f>SUM('Normalisasi Data'!K13*bobot!$E$7)</f>
        <v>0</v>
      </c>
      <c r="L11" s="59">
        <f>SUM('Normalisasi Data'!L13*bobot!$E$8)</f>
        <v>7.1428571428571425E-2</v>
      </c>
      <c r="M11" s="59">
        <f>SUM('Normalisasi Data'!M13*bobot!$E$8)</f>
        <v>0.21428571428571427</v>
      </c>
      <c r="N11" s="59">
        <f>SUM('Normalisasi Data'!N13*bobot!$E$9)</f>
        <v>0</v>
      </c>
      <c r="O11" s="59">
        <f>SUM('Normalisasi Data'!O13*bobot!$E$9)</f>
        <v>0</v>
      </c>
      <c r="P11" s="59">
        <f>SUM('Normalisasi Data'!P13*bobot!$E$9)</f>
        <v>0</v>
      </c>
      <c r="Q11" s="59">
        <f>SUM('Normalisasi Data'!Q13*bobot!$E$10)</f>
        <v>0</v>
      </c>
      <c r="R11" s="59">
        <f>SUM('Normalisasi Data'!R13*bobot!$E$10)</f>
        <v>0</v>
      </c>
      <c r="S11" s="59">
        <f>SUM('Normalisasi Data'!S13*bobot!$E$11)</f>
        <v>0.19047619047619047</v>
      </c>
      <c r="T11" s="59">
        <f>SUM('Normalisasi Data'!T13*bobot!$E$11)</f>
        <v>9.5238095238095233E-2</v>
      </c>
      <c r="U11" s="59">
        <f>SUM('Normalisasi Data'!U13*bobot!$E$12)</f>
        <v>0</v>
      </c>
    </row>
    <row r="12" spans="2:21" x14ac:dyDescent="0.25">
      <c r="B12" s="59" t="str">
        <f>'Normalisasi Data'!B14</f>
        <v>APPLE Iphone 15 Pro(8/128 gb)</v>
      </c>
      <c r="C12" s="59">
        <f>SUM('Normalisasi Data'!C14*bobot!$E$5)</f>
        <v>0</v>
      </c>
      <c r="D12" s="59">
        <f>SUM('Normalisasi Data'!D14*bobot!$E$5)</f>
        <v>2.976190476190476E-2</v>
      </c>
      <c r="E12" s="59">
        <f>SUM('Normalisasi Data'!E14*bobot!$E$5)</f>
        <v>0.11904761904761904</v>
      </c>
      <c r="F12" s="59">
        <f>SUM('Normalisasi Data'!F14*bobot!$E$6)</f>
        <v>2.3809523809523808E-2</v>
      </c>
      <c r="G12" s="59">
        <f>SUM('Normalisasi Data'!G14*bobot!$E$6)</f>
        <v>0</v>
      </c>
      <c r="H12" s="59">
        <f>SUM('Normalisasi Data'!H14*bobot!$E$6)</f>
        <v>1.1904761904761904E-2</v>
      </c>
      <c r="I12" s="59">
        <f>SUM('Normalisasi Data'!I14*bobot!$E$7)</f>
        <v>0.22619047619047619</v>
      </c>
      <c r="J12" s="59">
        <f>SUM('Normalisasi Data'!J14*bobot!$E$7)</f>
        <v>0.14354395604395603</v>
      </c>
      <c r="K12" s="59">
        <f>SUM('Normalisasi Data'!K14*bobot!$E$7)</f>
        <v>0</v>
      </c>
      <c r="L12" s="59">
        <f>SUM('Normalisasi Data'!L14*bobot!$E$8)</f>
        <v>7.1428571428571425E-2</v>
      </c>
      <c r="M12" s="59">
        <f>SUM('Normalisasi Data'!M14*bobot!$E$8)</f>
        <v>0</v>
      </c>
      <c r="N12" s="59">
        <f>SUM('Normalisasi Data'!N14*bobot!$E$9)</f>
        <v>0</v>
      </c>
      <c r="O12" s="59">
        <f>SUM('Normalisasi Data'!O14*bobot!$E$9)</f>
        <v>0</v>
      </c>
      <c r="P12" s="59">
        <f>SUM('Normalisasi Data'!P14*bobot!$E$9)</f>
        <v>0</v>
      </c>
      <c r="Q12" s="59">
        <f>SUM('Normalisasi Data'!Q14*bobot!$E$10)</f>
        <v>0</v>
      </c>
      <c r="R12" s="59">
        <f>SUM('Normalisasi Data'!R14*bobot!$E$10)</f>
        <v>0</v>
      </c>
      <c r="S12" s="59">
        <f>SUM('Normalisasi Data'!S14*bobot!$E$11)</f>
        <v>0.19047619047619047</v>
      </c>
      <c r="T12" s="59">
        <f>SUM('Normalisasi Data'!T14*bobot!$E$11)</f>
        <v>0</v>
      </c>
      <c r="U12" s="59">
        <f>SUM('Normalisasi Data'!U14*bobot!$E$12)</f>
        <v>9.5959595959595967E-2</v>
      </c>
    </row>
    <row r="13" spans="2:21" x14ac:dyDescent="0.25">
      <c r="B13" s="59" t="str">
        <f>'Normalisasi Data'!B15</f>
        <v>APPLE Iphone 15 Pro(8/256 gb)</v>
      </c>
      <c r="C13" s="59">
        <f>SUM('Normalisasi Data'!C15*bobot!$E$5)</f>
        <v>0</v>
      </c>
      <c r="D13" s="59">
        <f>SUM('Normalisasi Data'!D15*bobot!$E$5)</f>
        <v>2.976190476190476E-2</v>
      </c>
      <c r="E13" s="59">
        <f>SUM('Normalisasi Data'!E15*bobot!$E$5)</f>
        <v>0.11904761904761904</v>
      </c>
      <c r="F13" s="59">
        <f>SUM('Normalisasi Data'!F15*bobot!$E$6)</f>
        <v>2.3809523809523808E-2</v>
      </c>
      <c r="G13" s="59">
        <f>SUM('Normalisasi Data'!G15*bobot!$E$6)</f>
        <v>0</v>
      </c>
      <c r="H13" s="59">
        <f>SUM('Normalisasi Data'!H15*bobot!$E$6)</f>
        <v>1.1904761904761904E-2</v>
      </c>
      <c r="I13" s="59">
        <f>SUM('Normalisasi Data'!I15*bobot!$E$7)</f>
        <v>0.22619047619047619</v>
      </c>
      <c r="J13" s="59">
        <f>SUM('Normalisasi Data'!J15*bobot!$E$7)</f>
        <v>0.14354395604395603</v>
      </c>
      <c r="K13" s="59">
        <f>SUM('Normalisasi Data'!K15*bobot!$E$7)</f>
        <v>0</v>
      </c>
      <c r="L13" s="59">
        <f>SUM('Normalisasi Data'!L15*bobot!$E$8)</f>
        <v>7.1428571428571425E-2</v>
      </c>
      <c r="M13" s="59">
        <f>SUM('Normalisasi Data'!M15*bobot!$E$8)</f>
        <v>7.1428571428571425E-2</v>
      </c>
      <c r="N13" s="59">
        <f>SUM('Normalisasi Data'!N15*bobot!$E$9)</f>
        <v>0</v>
      </c>
      <c r="O13" s="59">
        <f>SUM('Normalisasi Data'!O15*bobot!$E$9)</f>
        <v>0</v>
      </c>
      <c r="P13" s="59">
        <f>SUM('Normalisasi Data'!P15*bobot!$E$9)</f>
        <v>0</v>
      </c>
      <c r="Q13" s="59">
        <f>SUM('Normalisasi Data'!Q15*bobot!$E$10)</f>
        <v>0</v>
      </c>
      <c r="R13" s="59">
        <f>SUM('Normalisasi Data'!R15*bobot!$E$10)</f>
        <v>0</v>
      </c>
      <c r="S13" s="59">
        <f>SUM('Normalisasi Data'!S15*bobot!$E$11)</f>
        <v>0.19047619047619047</v>
      </c>
      <c r="T13" s="59">
        <f>SUM('Normalisasi Data'!T15*bobot!$E$11)</f>
        <v>0</v>
      </c>
      <c r="U13" s="59">
        <f>SUM('Normalisasi Data'!U15*bobot!$E$12)</f>
        <v>7.3112073112073114E-2</v>
      </c>
    </row>
    <row r="14" spans="2:21" x14ac:dyDescent="0.25">
      <c r="B14" s="59" t="str">
        <f>'Normalisasi Data'!B16</f>
        <v>APPLE Iphone 15 Pro(8/512 gb)</v>
      </c>
      <c r="C14" s="59">
        <f>SUM('Normalisasi Data'!C16*bobot!$E$5)</f>
        <v>0</v>
      </c>
      <c r="D14" s="59">
        <f>SUM('Normalisasi Data'!D16*bobot!$E$5)</f>
        <v>2.976190476190476E-2</v>
      </c>
      <c r="E14" s="59">
        <f>SUM('Normalisasi Data'!E16*bobot!$E$5)</f>
        <v>0.11904761904761904</v>
      </c>
      <c r="F14" s="59">
        <f>SUM('Normalisasi Data'!F16*bobot!$E$6)</f>
        <v>2.3809523809523808E-2</v>
      </c>
      <c r="G14" s="59">
        <f>SUM('Normalisasi Data'!G16*bobot!$E$6)</f>
        <v>0</v>
      </c>
      <c r="H14" s="59">
        <f>SUM('Normalisasi Data'!H16*bobot!$E$6)</f>
        <v>1.1904761904761904E-2</v>
      </c>
      <c r="I14" s="59">
        <f>SUM('Normalisasi Data'!I16*bobot!$E$7)</f>
        <v>0.22619047619047619</v>
      </c>
      <c r="J14" s="59">
        <f>SUM('Normalisasi Data'!J16*bobot!$E$7)</f>
        <v>0.14354395604395603</v>
      </c>
      <c r="K14" s="59">
        <f>SUM('Normalisasi Data'!K16*bobot!$E$7)</f>
        <v>0</v>
      </c>
      <c r="L14" s="59">
        <f>SUM('Normalisasi Data'!L16*bobot!$E$8)</f>
        <v>7.1428571428571425E-2</v>
      </c>
      <c r="M14" s="59">
        <f>SUM('Normalisasi Data'!M16*bobot!$E$8)</f>
        <v>0.14285714285714285</v>
      </c>
      <c r="N14" s="59">
        <f>SUM('Normalisasi Data'!N16*bobot!$E$9)</f>
        <v>0</v>
      </c>
      <c r="O14" s="59">
        <f>SUM('Normalisasi Data'!O16*bobot!$E$9)</f>
        <v>0</v>
      </c>
      <c r="P14" s="59">
        <f>SUM('Normalisasi Data'!P16*bobot!$E$9)</f>
        <v>0</v>
      </c>
      <c r="Q14" s="59">
        <f>SUM('Normalisasi Data'!Q16*bobot!$E$10)</f>
        <v>0</v>
      </c>
      <c r="R14" s="59">
        <f>SUM('Normalisasi Data'!R16*bobot!$E$10)</f>
        <v>0</v>
      </c>
      <c r="S14" s="59">
        <f>SUM('Normalisasi Data'!S16*bobot!$E$11)</f>
        <v>0.19047619047619047</v>
      </c>
      <c r="T14" s="59">
        <f>SUM('Normalisasi Data'!T16*bobot!$E$11)</f>
        <v>0</v>
      </c>
      <c r="U14" s="59">
        <f>SUM('Normalisasi Data'!U16*bobot!$E$12)</f>
        <v>4.3410293410293406E-2</v>
      </c>
    </row>
    <row r="15" spans="2:21" x14ac:dyDescent="0.25">
      <c r="B15" s="59" t="str">
        <f>'Normalisasi Data'!B17</f>
        <v>APPLE Iphone 15 Pro(8/1000 gb)</v>
      </c>
      <c r="C15" s="59">
        <f>SUM('Normalisasi Data'!C17*bobot!$E$5)</f>
        <v>0</v>
      </c>
      <c r="D15" s="59">
        <f>SUM('Normalisasi Data'!D17*bobot!$E$5)</f>
        <v>2.976190476190476E-2</v>
      </c>
      <c r="E15" s="59">
        <f>SUM('Normalisasi Data'!E17*bobot!$E$5)</f>
        <v>0.11904761904761904</v>
      </c>
      <c r="F15" s="59">
        <f>SUM('Normalisasi Data'!F17*bobot!$E$6)</f>
        <v>2.3809523809523808E-2</v>
      </c>
      <c r="G15" s="59">
        <f>SUM('Normalisasi Data'!G17*bobot!$E$6)</f>
        <v>0</v>
      </c>
      <c r="H15" s="59">
        <f>SUM('Normalisasi Data'!H17*bobot!$E$6)</f>
        <v>1.1904761904761904E-2</v>
      </c>
      <c r="I15" s="59">
        <f>SUM('Normalisasi Data'!I17*bobot!$E$7)</f>
        <v>0.22619047619047619</v>
      </c>
      <c r="J15" s="59">
        <f>SUM('Normalisasi Data'!J17*bobot!$E$7)</f>
        <v>0.14354395604395603</v>
      </c>
      <c r="K15" s="59">
        <f>SUM('Normalisasi Data'!K17*bobot!$E$7)</f>
        <v>0</v>
      </c>
      <c r="L15" s="59">
        <f>SUM('Normalisasi Data'!L17*bobot!$E$8)</f>
        <v>7.1428571428571425E-2</v>
      </c>
      <c r="M15" s="59">
        <f>SUM('Normalisasi Data'!M17*bobot!$E$8)</f>
        <v>0.21428571428571427</v>
      </c>
      <c r="N15" s="59">
        <f>SUM('Normalisasi Data'!N17*bobot!$E$9)</f>
        <v>0</v>
      </c>
      <c r="O15" s="59">
        <f>SUM('Normalisasi Data'!O17*bobot!$E$9)</f>
        <v>0</v>
      </c>
      <c r="P15" s="59">
        <f>SUM('Normalisasi Data'!P17*bobot!$E$9)</f>
        <v>0</v>
      </c>
      <c r="Q15" s="59">
        <f>SUM('Normalisasi Data'!Q17*bobot!$E$10)</f>
        <v>0</v>
      </c>
      <c r="R15" s="59">
        <f>SUM('Normalisasi Data'!R17*bobot!$E$10)</f>
        <v>0</v>
      </c>
      <c r="S15" s="59">
        <f>SUM('Normalisasi Data'!S17*bobot!$E$11)</f>
        <v>0.19047619047619047</v>
      </c>
      <c r="T15" s="59">
        <f>SUM('Normalisasi Data'!T17*bobot!$E$11)</f>
        <v>0</v>
      </c>
      <c r="U15" s="59">
        <f>SUM('Normalisasi Data'!U17*bobot!$E$12)</f>
        <v>1.370851370851371E-2</v>
      </c>
    </row>
    <row r="16" spans="2:21" x14ac:dyDescent="0.25">
      <c r="B16" s="59" t="str">
        <f>'Normalisasi Data'!B18</f>
        <v>APPLE Iphone 15 Plus(8/128 gb)</v>
      </c>
      <c r="C16" s="59">
        <f>SUM('Normalisasi Data'!C18*bobot!$E$5)</f>
        <v>2.976190476190476E-2</v>
      </c>
      <c r="D16" s="59">
        <f>SUM('Normalisasi Data'!D18*bobot!$E$5)</f>
        <v>2.976190476190476E-2</v>
      </c>
      <c r="E16" s="59">
        <f>SUM('Normalisasi Data'!E18*bobot!$E$5)</f>
        <v>0.10317460317460317</v>
      </c>
      <c r="F16" s="59">
        <f>SUM('Normalisasi Data'!F18*bobot!$E$6)</f>
        <v>2.3809523809523808E-2</v>
      </c>
      <c r="G16" s="59">
        <f>SUM('Normalisasi Data'!G18*bobot!$E$6)</f>
        <v>2.3809523809523808E-2</v>
      </c>
      <c r="H16" s="59">
        <f>SUM('Normalisasi Data'!H18*bobot!$E$6)</f>
        <v>1.1904761904761904E-2</v>
      </c>
      <c r="I16" s="59">
        <f>SUM('Normalisasi Data'!I18*bobot!$E$7)</f>
        <v>0.22619047619047619</v>
      </c>
      <c r="J16" s="59">
        <f>SUM('Normalisasi Data'!J18*bobot!$E$7)</f>
        <v>0.14354395604395603</v>
      </c>
      <c r="K16" s="59">
        <f>SUM('Normalisasi Data'!K18*bobot!$E$7)</f>
        <v>0</v>
      </c>
      <c r="L16" s="59">
        <f>SUM('Normalisasi Data'!L18*bobot!$E$8)</f>
        <v>7.1428571428571425E-2</v>
      </c>
      <c r="M16" s="59">
        <f>SUM('Normalisasi Data'!M18*bobot!$E$8)</f>
        <v>0</v>
      </c>
      <c r="N16" s="59">
        <f>SUM('Normalisasi Data'!N18*bobot!$E$9)</f>
        <v>0</v>
      </c>
      <c r="O16" s="59">
        <f>SUM('Normalisasi Data'!O18*bobot!$E$9)</f>
        <v>0</v>
      </c>
      <c r="P16" s="59">
        <f>SUM('Normalisasi Data'!P18*bobot!$E$9)</f>
        <v>0</v>
      </c>
      <c r="Q16" s="59">
        <f>SUM('Normalisasi Data'!Q18*bobot!$E$10)</f>
        <v>0</v>
      </c>
      <c r="R16" s="59">
        <f>SUM('Normalisasi Data'!R18*bobot!$E$10)</f>
        <v>0</v>
      </c>
      <c r="S16" s="59">
        <f>SUM('Normalisasi Data'!S18*bobot!$E$11)</f>
        <v>6.3492063492063489E-2</v>
      </c>
      <c r="T16" s="59">
        <f>SUM('Normalisasi Data'!T18*bobot!$E$11)</f>
        <v>9.5238095238095233E-2</v>
      </c>
      <c r="U16" s="59">
        <f>SUM('Normalisasi Data'!U18*bobot!$E$12)</f>
        <v>0.11652236652236651</v>
      </c>
    </row>
    <row r="17" spans="2:21" x14ac:dyDescent="0.25">
      <c r="B17" s="59" t="str">
        <f>'Normalisasi Data'!B19</f>
        <v>APPLE Iphone 15 Plus(8/256 gb)</v>
      </c>
      <c r="C17" s="59">
        <f>SUM('Normalisasi Data'!C19*bobot!$E$5)</f>
        <v>2.976190476190476E-2</v>
      </c>
      <c r="D17" s="59">
        <f>SUM('Normalisasi Data'!D19*bobot!$E$5)</f>
        <v>2.976190476190476E-2</v>
      </c>
      <c r="E17" s="59">
        <f>SUM('Normalisasi Data'!E19*bobot!$E$5)</f>
        <v>0.10317460317460317</v>
      </c>
      <c r="F17" s="59">
        <f>SUM('Normalisasi Data'!F19*bobot!$E$6)</f>
        <v>2.3809523809523808E-2</v>
      </c>
      <c r="G17" s="59">
        <f>SUM('Normalisasi Data'!G19*bobot!$E$6)</f>
        <v>2.3809523809523808E-2</v>
      </c>
      <c r="H17" s="59">
        <f>SUM('Normalisasi Data'!H19*bobot!$E$6)</f>
        <v>1.1904761904761904E-2</v>
      </c>
      <c r="I17" s="59">
        <f>SUM('Normalisasi Data'!I19*bobot!$E$7)</f>
        <v>0.22619047619047619</v>
      </c>
      <c r="J17" s="59">
        <f>SUM('Normalisasi Data'!J19*bobot!$E$7)</f>
        <v>0.14354395604395603</v>
      </c>
      <c r="K17" s="59">
        <f>SUM('Normalisasi Data'!K19*bobot!$E$7)</f>
        <v>0</v>
      </c>
      <c r="L17" s="59">
        <f>SUM('Normalisasi Data'!L19*bobot!$E$8)</f>
        <v>7.1428571428571425E-2</v>
      </c>
      <c r="M17" s="59">
        <f>SUM('Normalisasi Data'!M19*bobot!$E$8)</f>
        <v>7.1428571428571425E-2</v>
      </c>
      <c r="N17" s="59">
        <f>SUM('Normalisasi Data'!N19*bobot!$E$9)</f>
        <v>0</v>
      </c>
      <c r="O17" s="59">
        <f>SUM('Normalisasi Data'!O19*bobot!$E$9)</f>
        <v>0</v>
      </c>
      <c r="P17" s="59">
        <f>SUM('Normalisasi Data'!P19*bobot!$E$9)</f>
        <v>0</v>
      </c>
      <c r="Q17" s="59">
        <f>SUM('Normalisasi Data'!Q19*bobot!$E$10)</f>
        <v>0</v>
      </c>
      <c r="R17" s="59">
        <f>SUM('Normalisasi Data'!R19*bobot!$E$10)</f>
        <v>0</v>
      </c>
      <c r="S17" s="59">
        <f>SUM('Normalisasi Data'!S19*bobot!$E$11)</f>
        <v>6.3492063492063489E-2</v>
      </c>
      <c r="T17" s="59">
        <f>SUM('Normalisasi Data'!T19*bobot!$E$11)</f>
        <v>9.5238095238095233E-2</v>
      </c>
      <c r="U17" s="59">
        <f>SUM('Normalisasi Data'!U19*bobot!$E$12)</f>
        <v>9.5959595959595967E-2</v>
      </c>
    </row>
    <row r="18" spans="2:21" x14ac:dyDescent="0.25">
      <c r="B18" s="59" t="str">
        <f>'Normalisasi Data'!B20</f>
        <v>APPLE Iphone 15 Plus(8/512 gb)</v>
      </c>
      <c r="C18" s="59">
        <f>SUM('Normalisasi Data'!C20*bobot!$E$5)</f>
        <v>2.976190476190476E-2</v>
      </c>
      <c r="D18" s="59">
        <f>SUM('Normalisasi Data'!D20*bobot!$E$5)</f>
        <v>2.976190476190476E-2</v>
      </c>
      <c r="E18" s="59">
        <f>SUM('Normalisasi Data'!E20*bobot!$E$5)</f>
        <v>0.11904761904761904</v>
      </c>
      <c r="F18" s="59">
        <f>SUM('Normalisasi Data'!F20*bobot!$E$6)</f>
        <v>2.3809523809523808E-2</v>
      </c>
      <c r="G18" s="59">
        <f>SUM('Normalisasi Data'!G20*bobot!$E$6)</f>
        <v>2.3809523809523808E-2</v>
      </c>
      <c r="H18" s="59">
        <f>SUM('Normalisasi Data'!H20*bobot!$E$6)</f>
        <v>1.1904761904761904E-2</v>
      </c>
      <c r="I18" s="59">
        <f>SUM('Normalisasi Data'!I20*bobot!$E$7)</f>
        <v>0.22619047619047619</v>
      </c>
      <c r="J18" s="59">
        <f>SUM('Normalisasi Data'!J20*bobot!$E$7)</f>
        <v>0.14354395604395603</v>
      </c>
      <c r="K18" s="59">
        <f>SUM('Normalisasi Data'!K20*bobot!$E$7)</f>
        <v>0</v>
      </c>
      <c r="L18" s="59">
        <f>SUM('Normalisasi Data'!L20*bobot!$E$8)</f>
        <v>7.1428571428571425E-2</v>
      </c>
      <c r="M18" s="59">
        <f>SUM('Normalisasi Data'!M20*bobot!$E$8)</f>
        <v>0.14285714285714285</v>
      </c>
      <c r="N18" s="59">
        <f>SUM('Normalisasi Data'!N20*bobot!$E$9)</f>
        <v>0</v>
      </c>
      <c r="O18" s="59">
        <f>SUM('Normalisasi Data'!O20*bobot!$E$9)</f>
        <v>0</v>
      </c>
      <c r="P18" s="59">
        <f>SUM('Normalisasi Data'!P20*bobot!$E$9)</f>
        <v>0</v>
      </c>
      <c r="Q18" s="59">
        <f>SUM('Normalisasi Data'!Q20*bobot!$E$10)</f>
        <v>0</v>
      </c>
      <c r="R18" s="59">
        <f>SUM('Normalisasi Data'!R20*bobot!$E$10)</f>
        <v>0</v>
      </c>
      <c r="S18" s="59">
        <f>SUM('Normalisasi Data'!S20*bobot!$E$11)</f>
        <v>6.3492063492063489E-2</v>
      </c>
      <c r="T18" s="59">
        <f>SUM('Normalisasi Data'!T20*bobot!$E$11)</f>
        <v>9.5238095238095233E-2</v>
      </c>
      <c r="U18" s="59">
        <f>SUM('Normalisasi Data'!U20*bobot!$E$12)</f>
        <v>6.6257816257816252E-2</v>
      </c>
    </row>
    <row r="19" spans="2:21" x14ac:dyDescent="0.25">
      <c r="B19" s="59" t="str">
        <f>'Normalisasi Data'!B21</f>
        <v>APPLE Iphone 15(8/128 gb)</v>
      </c>
      <c r="C19" s="59">
        <f>SUM('Normalisasi Data'!C21*bobot!$E$5)</f>
        <v>0</v>
      </c>
      <c r="D19" s="59">
        <f>SUM('Normalisasi Data'!D21*bobot!$E$5)</f>
        <v>0</v>
      </c>
      <c r="E19" s="59">
        <f>SUM('Normalisasi Data'!E21*bobot!$E$5)</f>
        <v>0.10317460317460317</v>
      </c>
      <c r="F19" s="59">
        <f>SUM('Normalisasi Data'!F21*bobot!$E$6)</f>
        <v>2.3809523809523808E-2</v>
      </c>
      <c r="G19" s="59">
        <f>SUM('Normalisasi Data'!G21*bobot!$E$6)</f>
        <v>0</v>
      </c>
      <c r="H19" s="59">
        <f>SUM('Normalisasi Data'!H21*bobot!$E$6)</f>
        <v>1.1904761904761904E-2</v>
      </c>
      <c r="I19" s="59">
        <f>SUM('Normalisasi Data'!I21*bobot!$E$7)</f>
        <v>0.22619047619047619</v>
      </c>
      <c r="J19" s="59">
        <f>SUM('Normalisasi Data'!J21*bobot!$E$7)</f>
        <v>0.14354395604395603</v>
      </c>
      <c r="K19" s="59">
        <f>SUM('Normalisasi Data'!K21*bobot!$E$7)</f>
        <v>0</v>
      </c>
      <c r="L19" s="59">
        <f>SUM('Normalisasi Data'!L21*bobot!$E$8)</f>
        <v>7.1428571428571425E-2</v>
      </c>
      <c r="M19" s="59">
        <f>SUM('Normalisasi Data'!M21*bobot!$E$8)</f>
        <v>0</v>
      </c>
      <c r="N19" s="59">
        <f>SUM('Normalisasi Data'!N21*bobot!$E$9)</f>
        <v>0</v>
      </c>
      <c r="O19" s="59">
        <f>SUM('Normalisasi Data'!O21*bobot!$E$9)</f>
        <v>0</v>
      </c>
      <c r="P19" s="59">
        <f>SUM('Normalisasi Data'!P21*bobot!$E$9)</f>
        <v>0</v>
      </c>
      <c r="Q19" s="59">
        <f>SUM('Normalisasi Data'!Q21*bobot!$E$10)</f>
        <v>0</v>
      </c>
      <c r="R19" s="59">
        <f>SUM('Normalisasi Data'!R21*bobot!$E$10)</f>
        <v>0</v>
      </c>
      <c r="S19" s="59">
        <f>SUM('Normalisasi Data'!S21*bobot!$E$11)</f>
        <v>6.3492063492063489E-2</v>
      </c>
      <c r="T19" s="59">
        <f>SUM('Normalisasi Data'!T21*bobot!$E$11)</f>
        <v>0</v>
      </c>
      <c r="U19" s="59">
        <f>SUM('Normalisasi Data'!U21*bobot!$E$12)</f>
        <v>0.11652236652236651</v>
      </c>
    </row>
    <row r="20" spans="2:21" x14ac:dyDescent="0.25">
      <c r="B20" s="59" t="str">
        <f>'Normalisasi Data'!B22</f>
        <v>APPLE Iphone 15(8/256 gb)</v>
      </c>
      <c r="C20" s="59">
        <f>SUM('Normalisasi Data'!C22*bobot!$E$5)</f>
        <v>0</v>
      </c>
      <c r="D20" s="59">
        <f>SUM('Normalisasi Data'!D22*bobot!$E$5)</f>
        <v>0</v>
      </c>
      <c r="E20" s="59">
        <f>SUM('Normalisasi Data'!E22*bobot!$E$5)</f>
        <v>0.10317460317460317</v>
      </c>
      <c r="F20" s="59">
        <f>SUM('Normalisasi Data'!F22*bobot!$E$6)</f>
        <v>2.3809523809523808E-2</v>
      </c>
      <c r="G20" s="59">
        <f>SUM('Normalisasi Data'!G22*bobot!$E$6)</f>
        <v>0</v>
      </c>
      <c r="H20" s="59">
        <f>SUM('Normalisasi Data'!H22*bobot!$E$6)</f>
        <v>1.1904761904761904E-2</v>
      </c>
      <c r="I20" s="59">
        <f>SUM('Normalisasi Data'!I22*bobot!$E$7)</f>
        <v>0.22619047619047619</v>
      </c>
      <c r="J20" s="59">
        <f>SUM('Normalisasi Data'!J22*bobot!$E$7)</f>
        <v>0.14354395604395603</v>
      </c>
      <c r="K20" s="59">
        <f>SUM('Normalisasi Data'!K22*bobot!$E$7)</f>
        <v>0</v>
      </c>
      <c r="L20" s="59">
        <f>SUM('Normalisasi Data'!L22*bobot!$E$8)</f>
        <v>7.1428571428571425E-2</v>
      </c>
      <c r="M20" s="59">
        <f>SUM('Normalisasi Data'!M22*bobot!$E$8)</f>
        <v>7.1428571428571425E-2</v>
      </c>
      <c r="N20" s="59">
        <f>SUM('Normalisasi Data'!N22*bobot!$E$9)</f>
        <v>0</v>
      </c>
      <c r="O20" s="59">
        <f>SUM('Normalisasi Data'!O22*bobot!$E$9)</f>
        <v>0</v>
      </c>
      <c r="P20" s="59">
        <f>SUM('Normalisasi Data'!P22*bobot!$E$9)</f>
        <v>0</v>
      </c>
      <c r="Q20" s="59">
        <f>SUM('Normalisasi Data'!Q22*bobot!$E$10)</f>
        <v>0</v>
      </c>
      <c r="R20" s="59">
        <f>SUM('Normalisasi Data'!R22*bobot!$E$10)</f>
        <v>0</v>
      </c>
      <c r="S20" s="59">
        <f>SUM('Normalisasi Data'!S22*bobot!$E$11)</f>
        <v>6.3492063492063489E-2</v>
      </c>
      <c r="T20" s="59">
        <f>SUM('Normalisasi Data'!T22*bobot!$E$11)</f>
        <v>0</v>
      </c>
      <c r="U20" s="59">
        <f>SUM('Normalisasi Data'!U22*bobot!$E$12)</f>
        <v>9.5959595959595967E-2</v>
      </c>
    </row>
    <row r="21" spans="2:21" x14ac:dyDescent="0.25">
      <c r="B21" s="59" t="str">
        <f>'Normalisasi Data'!B23</f>
        <v>APPLE Iphone 15(8/512 gb)</v>
      </c>
      <c r="C21" s="59">
        <f>SUM('Normalisasi Data'!C23*bobot!$E$5)</f>
        <v>0</v>
      </c>
      <c r="D21" s="59">
        <f>SUM('Normalisasi Data'!D23*bobot!$E$5)</f>
        <v>0</v>
      </c>
      <c r="E21" s="59">
        <f>SUM('Normalisasi Data'!E23*bobot!$E$5)</f>
        <v>0.10317460317460317</v>
      </c>
      <c r="F21" s="59">
        <f>SUM('Normalisasi Data'!F23*bobot!$E$6)</f>
        <v>2.3809523809523808E-2</v>
      </c>
      <c r="G21" s="59">
        <f>SUM('Normalisasi Data'!G23*bobot!$E$6)</f>
        <v>0</v>
      </c>
      <c r="H21" s="59">
        <f>SUM('Normalisasi Data'!H23*bobot!$E$6)</f>
        <v>1.1904761904761904E-2</v>
      </c>
      <c r="I21" s="59">
        <f>SUM('Normalisasi Data'!I23*bobot!$E$7)</f>
        <v>0.22619047619047619</v>
      </c>
      <c r="J21" s="59">
        <f>SUM('Normalisasi Data'!J23*bobot!$E$7)</f>
        <v>0.14354395604395603</v>
      </c>
      <c r="K21" s="59">
        <f>SUM('Normalisasi Data'!K23*bobot!$E$7)</f>
        <v>0</v>
      </c>
      <c r="L21" s="59">
        <f>SUM('Normalisasi Data'!L23*bobot!$E$8)</f>
        <v>7.1428571428571425E-2</v>
      </c>
      <c r="M21" s="59">
        <f>SUM('Normalisasi Data'!M23*bobot!$E$8)</f>
        <v>0.14285714285714285</v>
      </c>
      <c r="N21" s="59">
        <f>SUM('Normalisasi Data'!N23*bobot!$E$9)</f>
        <v>0</v>
      </c>
      <c r="O21" s="59">
        <f>SUM('Normalisasi Data'!O23*bobot!$E$9)</f>
        <v>0</v>
      </c>
      <c r="P21" s="59">
        <f>SUM('Normalisasi Data'!P23*bobot!$E$9)</f>
        <v>0</v>
      </c>
      <c r="Q21" s="59">
        <f>SUM('Normalisasi Data'!Q23*bobot!$E$10)</f>
        <v>0</v>
      </c>
      <c r="R21" s="59">
        <f>SUM('Normalisasi Data'!R23*bobot!$E$10)</f>
        <v>0</v>
      </c>
      <c r="S21" s="59">
        <f>SUM('Normalisasi Data'!S23*bobot!$E$11)</f>
        <v>6.3492063492063489E-2</v>
      </c>
      <c r="T21" s="59">
        <f>SUM('Normalisasi Data'!T23*bobot!$E$11)</f>
        <v>0</v>
      </c>
      <c r="U21" s="59">
        <f>SUM('Normalisasi Data'!U23*bobot!$E$12)</f>
        <v>6.6257816257816252E-2</v>
      </c>
    </row>
    <row r="22" spans="2:21" x14ac:dyDescent="0.25">
      <c r="B22" s="59" t="str">
        <f>'Normalisasi Data'!B24</f>
        <v>SAMSUNG Galaxy S24(8/512 gb)</v>
      </c>
      <c r="C22" s="59">
        <f>SUM('Normalisasi Data'!C24*bobot!$E$5)</f>
        <v>0</v>
      </c>
      <c r="D22" s="59">
        <f>SUM('Normalisasi Data'!D24*bobot!$E$5)</f>
        <v>0</v>
      </c>
      <c r="E22" s="59">
        <f>SUM('Normalisasi Data'!E24*bobot!$E$5)</f>
        <v>0.11904761904761904</v>
      </c>
      <c r="F22" s="59">
        <f>SUM('Normalisasi Data'!F24*bobot!$E$6)</f>
        <v>1.8707482993197279E-2</v>
      </c>
      <c r="G22" s="59">
        <f>SUM('Normalisasi Data'!G24*bobot!$E$6)</f>
        <v>0</v>
      </c>
      <c r="H22" s="59">
        <f>SUM('Normalisasi Data'!H24*bobot!$E$6)</f>
        <v>5.9523809523809521E-3</v>
      </c>
      <c r="I22" s="59">
        <f>SUM('Normalisasi Data'!I24*bobot!$E$7)</f>
        <v>0.18849206349206349</v>
      </c>
      <c r="J22" s="59">
        <f>SUM('Normalisasi Data'!J24*bobot!$E$7)</f>
        <v>0.18704212454212454</v>
      </c>
      <c r="K22" s="59">
        <f>SUM('Normalisasi Data'!K24*bobot!$E$7)</f>
        <v>0.1130952380952381</v>
      </c>
      <c r="L22" s="59">
        <f>SUM('Normalisasi Data'!L24*bobot!$E$8)</f>
        <v>7.1428571428571425E-2</v>
      </c>
      <c r="M22" s="59">
        <f>SUM('Normalisasi Data'!M24*bobot!$E$8)</f>
        <v>0.14285714285714285</v>
      </c>
      <c r="N22" s="59">
        <f>SUM('Normalisasi Data'!N24*bobot!$E$9)</f>
        <v>0</v>
      </c>
      <c r="O22" s="59">
        <f>SUM('Normalisasi Data'!O24*bobot!$E$9)</f>
        <v>0</v>
      </c>
      <c r="P22" s="59">
        <f>SUM('Normalisasi Data'!P24*bobot!$E$9)</f>
        <v>0</v>
      </c>
      <c r="Q22" s="59">
        <f>SUM('Normalisasi Data'!Q24*bobot!$E$10)</f>
        <v>0</v>
      </c>
      <c r="R22" s="59">
        <f>SUM('Normalisasi Data'!R24*bobot!$E$10)</f>
        <v>0</v>
      </c>
      <c r="S22" s="59">
        <f>SUM('Normalisasi Data'!S24*bobot!$E$11)</f>
        <v>0.19047619047619047</v>
      </c>
      <c r="T22" s="59">
        <f>SUM('Normalisasi Data'!T24*bobot!$E$11)</f>
        <v>4.7619047619047616E-2</v>
      </c>
      <c r="U22" s="59">
        <f>SUM('Normalisasi Data'!U24*bobot!$E$12)</f>
        <v>0.11652236652236651</v>
      </c>
    </row>
    <row r="23" spans="2:21" x14ac:dyDescent="0.25">
      <c r="B23" s="59" t="str">
        <f>'Normalisasi Data'!B25</f>
        <v>SAMSUNG Galaxy S24 Ultra(12/512 gb)</v>
      </c>
      <c r="C23" s="59">
        <f>SUM('Normalisasi Data'!C25*bobot!$E$5)</f>
        <v>5.9523809523809521E-2</v>
      </c>
      <c r="D23" s="59">
        <f>SUM('Normalisasi Data'!D25*bobot!$E$5)</f>
        <v>8.9285714285714274E-2</v>
      </c>
      <c r="E23" s="59">
        <f>SUM('Normalisasi Data'!E25*bobot!$E$5)</f>
        <v>0.11904761904761904</v>
      </c>
      <c r="F23" s="59">
        <f>SUM('Normalisasi Data'!F25*bobot!$E$6)</f>
        <v>1.8707482993197279E-2</v>
      </c>
      <c r="G23" s="59">
        <f>SUM('Normalisasi Data'!G25*bobot!$E$6)</f>
        <v>2.3809523809523808E-2</v>
      </c>
      <c r="H23" s="59">
        <f>SUM('Normalisasi Data'!H25*bobot!$E$6)</f>
        <v>1.7857142857142856E-2</v>
      </c>
      <c r="I23" s="59">
        <f>SUM('Normalisasi Data'!I25*bobot!$E$7)</f>
        <v>0.18849206349206349</v>
      </c>
      <c r="J23" s="59">
        <f>SUM('Normalisasi Data'!J25*bobot!$E$7)</f>
        <v>0.18704212454212454</v>
      </c>
      <c r="K23" s="59">
        <f>SUM('Normalisasi Data'!K25*bobot!$E$7)</f>
        <v>0.1130952380952381</v>
      </c>
      <c r="L23" s="59">
        <f>SUM('Normalisasi Data'!L25*bobot!$E$8)</f>
        <v>0.14285714285714285</v>
      </c>
      <c r="M23" s="59">
        <f>SUM('Normalisasi Data'!M25*bobot!$E$8)</f>
        <v>0.14285714285714285</v>
      </c>
      <c r="N23" s="59">
        <f>SUM('Normalisasi Data'!N25*bobot!$E$9)</f>
        <v>0</v>
      </c>
      <c r="O23" s="59">
        <f>SUM('Normalisasi Data'!O25*bobot!$E$9)</f>
        <v>0</v>
      </c>
      <c r="P23" s="59">
        <f>SUM('Normalisasi Data'!P25*bobot!$E$9)</f>
        <v>0</v>
      </c>
      <c r="Q23" s="59">
        <f>SUM('Normalisasi Data'!Q25*bobot!$E$10)</f>
        <v>0</v>
      </c>
      <c r="R23" s="59">
        <f>SUM('Normalisasi Data'!R25*bobot!$E$10)</f>
        <v>0</v>
      </c>
      <c r="S23" s="59">
        <f>SUM('Normalisasi Data'!S25*bobot!$E$11)</f>
        <v>0.19047619047619047</v>
      </c>
      <c r="T23" s="59">
        <f>SUM('Normalisasi Data'!T25*bobot!$E$11)</f>
        <v>0.14285714285714285</v>
      </c>
      <c r="U23" s="59">
        <f>SUM('Normalisasi Data'!U25*bobot!$E$12)</f>
        <v>5.7118807118807124E-2</v>
      </c>
    </row>
    <row r="24" spans="2:21" x14ac:dyDescent="0.25">
      <c r="B24" s="59" t="str">
        <f>'Normalisasi Data'!B26</f>
        <v>SAMSUNG Galaxy S24 Ultra(12/1000 gb)</v>
      </c>
      <c r="C24" s="59">
        <f>SUM('Normalisasi Data'!C26*bobot!$E$5)</f>
        <v>5.9523809523809521E-2</v>
      </c>
      <c r="D24" s="59">
        <f>SUM('Normalisasi Data'!D26*bobot!$E$5)</f>
        <v>8.9285714285714274E-2</v>
      </c>
      <c r="E24" s="59">
        <f>SUM('Normalisasi Data'!E26*bobot!$E$5)</f>
        <v>0.11904761904761904</v>
      </c>
      <c r="F24" s="59">
        <f>SUM('Normalisasi Data'!F26*bobot!$E$6)</f>
        <v>1.8707482993197279E-2</v>
      </c>
      <c r="G24" s="59">
        <f>SUM('Normalisasi Data'!G26*bobot!$E$6)</f>
        <v>2.3809523809523808E-2</v>
      </c>
      <c r="H24" s="59">
        <f>SUM('Normalisasi Data'!H26*bobot!$E$6)</f>
        <v>1.7857142857142856E-2</v>
      </c>
      <c r="I24" s="59">
        <f>SUM('Normalisasi Data'!I26*bobot!$E$7)</f>
        <v>0.18849206349206349</v>
      </c>
      <c r="J24" s="59">
        <f>SUM('Normalisasi Data'!J26*bobot!$E$7)</f>
        <v>0.18704212454212454</v>
      </c>
      <c r="K24" s="59">
        <f>SUM('Normalisasi Data'!K26*bobot!$E$7)</f>
        <v>0.1130952380952381</v>
      </c>
      <c r="L24" s="59">
        <f>SUM('Normalisasi Data'!L26*bobot!$E$8)</f>
        <v>0.14285714285714285</v>
      </c>
      <c r="M24" s="59">
        <f>SUM('Normalisasi Data'!M26*bobot!$E$8)</f>
        <v>0.21428571428571427</v>
      </c>
      <c r="N24" s="59">
        <f>SUM('Normalisasi Data'!N26*bobot!$E$9)</f>
        <v>0</v>
      </c>
      <c r="O24" s="59">
        <f>SUM('Normalisasi Data'!O26*bobot!$E$9)</f>
        <v>0</v>
      </c>
      <c r="P24" s="59">
        <f>SUM('Normalisasi Data'!P26*bobot!$E$9)</f>
        <v>0</v>
      </c>
      <c r="Q24" s="59">
        <f>SUM('Normalisasi Data'!Q26*bobot!$E$10)</f>
        <v>0</v>
      </c>
      <c r="R24" s="59">
        <f>SUM('Normalisasi Data'!R26*bobot!$E$10)</f>
        <v>0</v>
      </c>
      <c r="S24" s="59">
        <f>SUM('Normalisasi Data'!S26*bobot!$E$11)</f>
        <v>0.19047619047619047</v>
      </c>
      <c r="T24" s="59">
        <f>SUM('Normalisasi Data'!T26*bobot!$E$11)</f>
        <v>0.14285714285714285</v>
      </c>
      <c r="U24" s="59">
        <f>SUM('Normalisasi Data'!U26*bobot!$E$12)</f>
        <v>2.741702741702742E-2</v>
      </c>
    </row>
    <row r="25" spans="2:21" x14ac:dyDescent="0.25">
      <c r="B25" s="59" t="str">
        <f>'Normalisasi Data'!B27</f>
        <v>SAMSUNG Galaxy S24+(Online Exclusive)(12/512 gb)</v>
      </c>
      <c r="C25" s="59">
        <f>SUM('Normalisasi Data'!C27*bobot!$E$5)</f>
        <v>2.976190476190476E-2</v>
      </c>
      <c r="D25" s="59">
        <f>SUM('Normalisasi Data'!D27*bobot!$E$5)</f>
        <v>2.976190476190476E-2</v>
      </c>
      <c r="E25" s="59">
        <f>SUM('Normalisasi Data'!E27*bobot!$E$5)</f>
        <v>0.10317460317460317</v>
      </c>
      <c r="F25" s="59">
        <f>SUM('Normalisasi Data'!F27*bobot!$E$6)</f>
        <v>1.8707482993197279E-2</v>
      </c>
      <c r="G25" s="59">
        <f>SUM('Normalisasi Data'!G27*bobot!$E$6)</f>
        <v>2.3809523809523808E-2</v>
      </c>
      <c r="H25" s="59">
        <f>SUM('Normalisasi Data'!H27*bobot!$E$6)</f>
        <v>1.7857142857142856E-2</v>
      </c>
      <c r="I25" s="59">
        <f>SUM('Normalisasi Data'!I27*bobot!$E$7)</f>
        <v>0.18849206349206349</v>
      </c>
      <c r="J25" s="59">
        <f>SUM('Normalisasi Data'!J27*bobot!$E$7)</f>
        <v>0.18704212454212454</v>
      </c>
      <c r="K25" s="59">
        <f>SUM('Normalisasi Data'!K27*bobot!$E$7)</f>
        <v>0.22619047619047619</v>
      </c>
      <c r="L25" s="59">
        <f>SUM('Normalisasi Data'!L27*bobot!$E$8)</f>
        <v>0.14285714285714285</v>
      </c>
      <c r="M25" s="59">
        <f>SUM('Normalisasi Data'!M27*bobot!$E$8)</f>
        <v>0.14285714285714285</v>
      </c>
      <c r="N25" s="59">
        <f>SUM('Normalisasi Data'!N27*bobot!$E$9)</f>
        <v>0</v>
      </c>
      <c r="O25" s="59">
        <f>SUM('Normalisasi Data'!O27*bobot!$E$9)</f>
        <v>0</v>
      </c>
      <c r="P25" s="59">
        <f>SUM('Normalisasi Data'!P27*bobot!$E$9)</f>
        <v>0</v>
      </c>
      <c r="Q25" s="59">
        <f>SUM('Normalisasi Data'!Q27*bobot!$E$10)</f>
        <v>0</v>
      </c>
      <c r="R25" s="59">
        <f>SUM('Normalisasi Data'!R27*bobot!$E$10)</f>
        <v>0</v>
      </c>
      <c r="S25" s="59">
        <f>SUM('Normalisasi Data'!S27*bobot!$E$11)</f>
        <v>0.19047619047619047</v>
      </c>
      <c r="T25" s="59">
        <f>SUM('Normalisasi Data'!T27*bobot!$E$11)</f>
        <v>9.5238095238095233E-2</v>
      </c>
      <c r="U25" s="59">
        <f>SUM('Normalisasi Data'!U27*bobot!$E$12)</f>
        <v>9.5959595959595967E-2</v>
      </c>
    </row>
    <row r="26" spans="2:21" x14ac:dyDescent="0.25">
      <c r="B26" s="59" t="str">
        <f>'Normalisasi Data'!B28</f>
        <v>SAMSUNG Galaxy S24 Ultra(12/256 gb)</v>
      </c>
      <c r="C26" s="59">
        <f>SUM('Normalisasi Data'!C28*bobot!$E$5)</f>
        <v>5.9523809523809521E-2</v>
      </c>
      <c r="D26" s="59">
        <f>SUM('Normalisasi Data'!D28*bobot!$E$5)</f>
        <v>8.9285714285714274E-2</v>
      </c>
      <c r="E26" s="59">
        <f>SUM('Normalisasi Data'!E28*bobot!$E$5)</f>
        <v>0.11904761904761904</v>
      </c>
      <c r="F26" s="59">
        <f>SUM('Normalisasi Data'!F28*bobot!$E$6)</f>
        <v>1.8707482993197279E-2</v>
      </c>
      <c r="G26" s="59">
        <f>SUM('Normalisasi Data'!G28*bobot!$E$6)</f>
        <v>2.3809523809523808E-2</v>
      </c>
      <c r="H26" s="59">
        <f>SUM('Normalisasi Data'!H28*bobot!$E$6)</f>
        <v>1.7857142857142856E-2</v>
      </c>
      <c r="I26" s="59">
        <f>SUM('Normalisasi Data'!I28*bobot!$E$7)</f>
        <v>0.18849206349206349</v>
      </c>
      <c r="J26" s="59">
        <f>SUM('Normalisasi Data'!J28*bobot!$E$7)</f>
        <v>0.18704212454212454</v>
      </c>
      <c r="K26" s="59">
        <f>SUM('Normalisasi Data'!K28*bobot!$E$7)</f>
        <v>0.1130952380952381</v>
      </c>
      <c r="L26" s="59">
        <f>SUM('Normalisasi Data'!L28*bobot!$E$8)</f>
        <v>0.14285714285714285</v>
      </c>
      <c r="M26" s="59">
        <f>SUM('Normalisasi Data'!M28*bobot!$E$8)</f>
        <v>7.1428571428571425E-2</v>
      </c>
      <c r="N26" s="59">
        <f>SUM('Normalisasi Data'!N28*bobot!$E$9)</f>
        <v>0</v>
      </c>
      <c r="O26" s="59">
        <f>SUM('Normalisasi Data'!O28*bobot!$E$9)</f>
        <v>0</v>
      </c>
      <c r="P26" s="59">
        <f>SUM('Normalisasi Data'!P28*bobot!$E$9)</f>
        <v>0</v>
      </c>
      <c r="Q26" s="59">
        <f>SUM('Normalisasi Data'!Q28*bobot!$E$10)</f>
        <v>0</v>
      </c>
      <c r="R26" s="59">
        <f>SUM('Normalisasi Data'!R28*bobot!$E$10)</f>
        <v>0</v>
      </c>
      <c r="S26" s="59">
        <f>SUM('Normalisasi Data'!S28*bobot!$E$11)</f>
        <v>0.19047619047619047</v>
      </c>
      <c r="T26" s="59">
        <f>SUM('Normalisasi Data'!T28*bobot!$E$11)</f>
        <v>0.14285714285714285</v>
      </c>
      <c r="U26" s="59">
        <f>SUM('Normalisasi Data'!U28*bobot!$E$12)</f>
        <v>7.7681577681577685E-2</v>
      </c>
    </row>
    <row r="27" spans="2:21" x14ac:dyDescent="0.25">
      <c r="B27" s="59" t="str">
        <f>'Normalisasi Data'!B29</f>
        <v>SAMSUNG Galaxy S23 FE(8/256 gb)</v>
      </c>
      <c r="C27" s="59">
        <f>SUM('Normalisasi Data'!C29*bobot!$E$5)</f>
        <v>2.976190476190476E-2</v>
      </c>
      <c r="D27" s="59">
        <f>SUM('Normalisasi Data'!D29*bobot!$E$5)</f>
        <v>5.9523809523809521E-2</v>
      </c>
      <c r="E27" s="59">
        <f>SUM('Normalisasi Data'!E29*bobot!$E$5)</f>
        <v>0.10317460317460317</v>
      </c>
      <c r="F27" s="59">
        <f>SUM('Normalisasi Data'!F29*bobot!$E$6)</f>
        <v>1.7006802721088433E-2</v>
      </c>
      <c r="G27" s="59">
        <f>SUM('Normalisasi Data'!G29*bobot!$E$6)</f>
        <v>2.3809523809523808E-2</v>
      </c>
      <c r="H27" s="59">
        <f>SUM('Normalisasi Data'!H29*bobot!$E$6)</f>
        <v>5.9523809523809521E-3</v>
      </c>
      <c r="I27" s="59">
        <f>SUM('Normalisasi Data'!I29*bobot!$E$7)</f>
        <v>7.5396825396825393E-2</v>
      </c>
      <c r="J27" s="59">
        <f>SUM('Normalisasi Data'!J29*bobot!$E$7)</f>
        <v>0.19574175824175824</v>
      </c>
      <c r="K27" s="59">
        <f>SUM('Normalisasi Data'!K29*bobot!$E$7)</f>
        <v>0.1130952380952381</v>
      </c>
      <c r="L27" s="59">
        <f>SUM('Normalisasi Data'!L29*bobot!$E$8)</f>
        <v>7.1428571428571425E-2</v>
      </c>
      <c r="M27" s="59">
        <f>SUM('Normalisasi Data'!M29*bobot!$E$8)</f>
        <v>7.1428571428571425E-2</v>
      </c>
      <c r="N27" s="59">
        <f>SUM('Normalisasi Data'!N29*bobot!$E$9)</f>
        <v>0</v>
      </c>
      <c r="O27" s="59">
        <f>SUM('Normalisasi Data'!O29*bobot!$E$9)</f>
        <v>0</v>
      </c>
      <c r="P27" s="59">
        <f>SUM('Normalisasi Data'!P29*bobot!$E$9)</f>
        <v>0</v>
      </c>
      <c r="Q27" s="59">
        <f>SUM('Normalisasi Data'!Q29*bobot!$E$10)</f>
        <v>0</v>
      </c>
      <c r="R27" s="59">
        <f>SUM('Normalisasi Data'!R29*bobot!$E$10)</f>
        <v>0</v>
      </c>
      <c r="S27" s="59">
        <f>SUM('Normalisasi Data'!S29*bobot!$E$11)</f>
        <v>0.12698412698412698</v>
      </c>
      <c r="T27" s="59">
        <f>SUM('Normalisasi Data'!T29*bobot!$E$11)</f>
        <v>9.5238095238095233E-2</v>
      </c>
      <c r="U27" s="59">
        <f>SUM('Normalisasi Data'!U29*bobot!$E$12)</f>
        <v>0.1622174122174122</v>
      </c>
    </row>
    <row r="28" spans="2:21" x14ac:dyDescent="0.25">
      <c r="B28" s="59" t="str">
        <f>'Normalisasi Data'!B30</f>
        <v>SAMSUNG Galaxy S23 FE(8/128 gb)</v>
      </c>
      <c r="C28" s="59">
        <f>SUM('Normalisasi Data'!C30*bobot!$E$5)</f>
        <v>2.976190476190476E-2</v>
      </c>
      <c r="D28" s="59">
        <f>SUM('Normalisasi Data'!D30*bobot!$E$5)</f>
        <v>5.9523809523809521E-2</v>
      </c>
      <c r="E28" s="59">
        <f>SUM('Normalisasi Data'!E30*bobot!$E$5)</f>
        <v>0.10317460317460317</v>
      </c>
      <c r="F28" s="59">
        <f>SUM('Normalisasi Data'!F30*bobot!$E$6)</f>
        <v>1.7006802721088433E-2</v>
      </c>
      <c r="G28" s="59">
        <f>SUM('Normalisasi Data'!G30*bobot!$E$6)</f>
        <v>2.3809523809523808E-2</v>
      </c>
      <c r="H28" s="59">
        <f>SUM('Normalisasi Data'!H30*bobot!$E$6)</f>
        <v>5.9523809523809521E-3</v>
      </c>
      <c r="I28" s="59">
        <f>SUM('Normalisasi Data'!I30*bobot!$E$7)</f>
        <v>7.5396825396825393E-2</v>
      </c>
      <c r="J28" s="59">
        <f>SUM('Normalisasi Data'!J30*bobot!$E$7)</f>
        <v>0.19574175824175824</v>
      </c>
      <c r="K28" s="59">
        <f>SUM('Normalisasi Data'!K30*bobot!$E$7)</f>
        <v>0.1130952380952381</v>
      </c>
      <c r="L28" s="59">
        <f>SUM('Normalisasi Data'!L30*bobot!$E$8)</f>
        <v>7.1428571428571425E-2</v>
      </c>
      <c r="M28" s="59">
        <f>SUM('Normalisasi Data'!M30*bobot!$E$8)</f>
        <v>0</v>
      </c>
      <c r="N28" s="59">
        <f>SUM('Normalisasi Data'!N30*bobot!$E$9)</f>
        <v>0</v>
      </c>
      <c r="O28" s="59">
        <f>SUM('Normalisasi Data'!O30*bobot!$E$9)</f>
        <v>0</v>
      </c>
      <c r="P28" s="59">
        <f>SUM('Normalisasi Data'!P30*bobot!$E$9)</f>
        <v>0</v>
      </c>
      <c r="Q28" s="59">
        <f>SUM('Normalisasi Data'!Q30*bobot!$E$10)</f>
        <v>0</v>
      </c>
      <c r="R28" s="59">
        <f>SUM('Normalisasi Data'!R30*bobot!$E$10)</f>
        <v>0</v>
      </c>
      <c r="S28" s="59">
        <f>SUM('Normalisasi Data'!S30*bobot!$E$11)</f>
        <v>0.12698412698412698</v>
      </c>
      <c r="T28" s="59">
        <f>SUM('Normalisasi Data'!T30*bobot!$E$11)</f>
        <v>9.5238095238095233E-2</v>
      </c>
      <c r="U28" s="59">
        <f>SUM('Normalisasi Data'!U30*bobot!$E$12)</f>
        <v>0.1690716690716691</v>
      </c>
    </row>
    <row r="29" spans="2:21" x14ac:dyDescent="0.25">
      <c r="B29" s="59" t="str">
        <f>'Normalisasi Data'!B31</f>
        <v>SAMSUNG Galaxy S23 Ultra(12/512 gb)</v>
      </c>
      <c r="C29" s="59">
        <f>SUM('Normalisasi Data'!C31*bobot!$E$5)</f>
        <v>5.9523809523809521E-2</v>
      </c>
      <c r="D29" s="59">
        <f>SUM('Normalisasi Data'!D31*bobot!$E$5)</f>
        <v>8.9285714285714274E-2</v>
      </c>
      <c r="E29" s="59">
        <f>SUM('Normalisasi Data'!E31*bobot!$E$5)</f>
        <v>0.10317460317460317</v>
      </c>
      <c r="F29" s="59">
        <f>SUM('Normalisasi Data'!F31*bobot!$E$6)</f>
        <v>1.7006802721088433E-2</v>
      </c>
      <c r="G29" s="59">
        <f>SUM('Normalisasi Data'!G31*bobot!$E$6)</f>
        <v>2.3809523809523808E-2</v>
      </c>
      <c r="H29" s="59">
        <f>SUM('Normalisasi Data'!H31*bobot!$E$6)</f>
        <v>1.7857142857142856E-2</v>
      </c>
      <c r="I29" s="59">
        <f>SUM('Normalisasi Data'!I31*bobot!$E$7)</f>
        <v>7.5396825396825393E-2</v>
      </c>
      <c r="J29" s="59">
        <f>SUM('Normalisasi Data'!J31*bobot!$E$7)</f>
        <v>0.16964285714285715</v>
      </c>
      <c r="K29" s="59">
        <f>SUM('Normalisasi Data'!K31*bobot!$E$7)</f>
        <v>0.1130952380952381</v>
      </c>
      <c r="L29" s="59">
        <f>SUM('Normalisasi Data'!L31*bobot!$E$8)</f>
        <v>0.14285714285714285</v>
      </c>
      <c r="M29" s="59">
        <f>SUM('Normalisasi Data'!M31*bobot!$E$8)</f>
        <v>0.14285714285714285</v>
      </c>
      <c r="N29" s="59">
        <f>SUM('Normalisasi Data'!N31*bobot!$E$9)</f>
        <v>0</v>
      </c>
      <c r="O29" s="59">
        <f>SUM('Normalisasi Data'!O31*bobot!$E$9)</f>
        <v>0</v>
      </c>
      <c r="P29" s="59">
        <f>SUM('Normalisasi Data'!P31*bobot!$E$9)</f>
        <v>0</v>
      </c>
      <c r="Q29" s="59">
        <f>SUM('Normalisasi Data'!Q31*bobot!$E$10)</f>
        <v>0</v>
      </c>
      <c r="R29" s="59">
        <f>SUM('Normalisasi Data'!R31*bobot!$E$10)</f>
        <v>0</v>
      </c>
      <c r="S29" s="59">
        <f>SUM('Normalisasi Data'!S31*bobot!$E$11)</f>
        <v>0.12698412698412698</v>
      </c>
      <c r="T29" s="59">
        <f>SUM('Normalisasi Data'!T31*bobot!$E$11)</f>
        <v>0.14285714285714285</v>
      </c>
      <c r="U29" s="59">
        <f>SUM('Normalisasi Data'!U31*bobot!$E$12)</f>
        <v>8.6820586820586812E-2</v>
      </c>
    </row>
    <row r="30" spans="2:21" x14ac:dyDescent="0.25">
      <c r="B30" s="59" t="str">
        <f>'Normalisasi Data'!B32</f>
        <v>SAMSUNG Galaxy S23+(8/256 gb)</v>
      </c>
      <c r="C30" s="59">
        <f>SUM('Normalisasi Data'!C32*bobot!$E$5)</f>
        <v>2.976190476190476E-2</v>
      </c>
      <c r="D30" s="59">
        <f>SUM('Normalisasi Data'!D32*bobot!$E$5)</f>
        <v>2.976190476190476E-2</v>
      </c>
      <c r="E30" s="59">
        <f>SUM('Normalisasi Data'!E32*bobot!$E$5)</f>
        <v>0.10317460317460317</v>
      </c>
      <c r="F30" s="59">
        <f>SUM('Normalisasi Data'!F32*bobot!$E$6)</f>
        <v>1.7006802721088433E-2</v>
      </c>
      <c r="G30" s="59">
        <f>SUM('Normalisasi Data'!G32*bobot!$E$6)</f>
        <v>2.3809523809523808E-2</v>
      </c>
      <c r="H30" s="59">
        <f>SUM('Normalisasi Data'!H32*bobot!$E$6)</f>
        <v>5.9523809523809521E-3</v>
      </c>
      <c r="I30" s="59">
        <f>SUM('Normalisasi Data'!I32*bobot!$E$7)</f>
        <v>7.5396825396825393E-2</v>
      </c>
      <c r="J30" s="59">
        <f>SUM('Normalisasi Data'!J32*bobot!$E$7)</f>
        <v>0.16964285714285715</v>
      </c>
      <c r="K30" s="59">
        <f>SUM('Normalisasi Data'!K32*bobot!$E$7)</f>
        <v>0.1130952380952381</v>
      </c>
      <c r="L30" s="59">
        <f>SUM('Normalisasi Data'!L32*bobot!$E$8)</f>
        <v>7.1428571428571425E-2</v>
      </c>
      <c r="M30" s="59">
        <f>SUM('Normalisasi Data'!M32*bobot!$E$8)</f>
        <v>7.1428571428571425E-2</v>
      </c>
      <c r="N30" s="59">
        <f>SUM('Normalisasi Data'!N32*bobot!$E$9)</f>
        <v>0</v>
      </c>
      <c r="O30" s="59">
        <f>SUM('Normalisasi Data'!O32*bobot!$E$9)</f>
        <v>0</v>
      </c>
      <c r="P30" s="59">
        <f>SUM('Normalisasi Data'!P32*bobot!$E$9)</f>
        <v>0</v>
      </c>
      <c r="Q30" s="59">
        <f>SUM('Normalisasi Data'!Q32*bobot!$E$10)</f>
        <v>0</v>
      </c>
      <c r="R30" s="59">
        <f>SUM('Normalisasi Data'!R32*bobot!$E$10)</f>
        <v>0</v>
      </c>
      <c r="S30" s="59">
        <f>SUM('Normalisasi Data'!S32*bobot!$E$11)</f>
        <v>0.12698412698412698</v>
      </c>
      <c r="T30" s="59">
        <f>SUM('Normalisasi Data'!T32*bobot!$E$11)</f>
        <v>9.5238095238095233E-2</v>
      </c>
      <c r="U30" s="59">
        <f>SUM('Normalisasi Data'!U32*bobot!$E$12)</f>
        <v>0.11652236652236651</v>
      </c>
    </row>
    <row r="31" spans="2:21" x14ac:dyDescent="0.25">
      <c r="B31" s="59" t="str">
        <f>'Normalisasi Data'!B33</f>
        <v>SAMSUNG Galaxy S23(8/256 gb)</v>
      </c>
      <c r="C31" s="59">
        <f>SUM('Normalisasi Data'!C33*bobot!$E$5)</f>
        <v>0</v>
      </c>
      <c r="D31" s="59">
        <f>SUM('Normalisasi Data'!D33*bobot!$E$5)</f>
        <v>0</v>
      </c>
      <c r="E31" s="59">
        <f>SUM('Normalisasi Data'!E33*bobot!$E$5)</f>
        <v>0.10317460317460317</v>
      </c>
      <c r="F31" s="59">
        <f>SUM('Normalisasi Data'!F33*bobot!$E$6)</f>
        <v>1.7006802721088433E-2</v>
      </c>
      <c r="G31" s="59">
        <f>SUM('Normalisasi Data'!G33*bobot!$E$6)</f>
        <v>0</v>
      </c>
      <c r="H31" s="59">
        <f>SUM('Normalisasi Data'!H33*bobot!$E$6)</f>
        <v>5.9523809523809521E-3</v>
      </c>
      <c r="I31" s="59">
        <f>SUM('Normalisasi Data'!I33*bobot!$E$7)</f>
        <v>7.5396825396825393E-2</v>
      </c>
      <c r="J31" s="59">
        <f>SUM('Normalisasi Data'!J33*bobot!$E$7)</f>
        <v>0.16964285714285715</v>
      </c>
      <c r="K31" s="59">
        <f>SUM('Normalisasi Data'!K33*bobot!$E$7)</f>
        <v>0.1130952380952381</v>
      </c>
      <c r="L31" s="59">
        <f>SUM('Normalisasi Data'!L33*bobot!$E$8)</f>
        <v>7.1428571428571425E-2</v>
      </c>
      <c r="M31" s="59">
        <f>SUM('Normalisasi Data'!M33*bobot!$E$8)</f>
        <v>7.1428571428571425E-2</v>
      </c>
      <c r="N31" s="59">
        <f>SUM('Normalisasi Data'!N33*bobot!$E$9)</f>
        <v>0</v>
      </c>
      <c r="O31" s="59">
        <f>SUM('Normalisasi Data'!O33*bobot!$E$9)</f>
        <v>0</v>
      </c>
      <c r="P31" s="59">
        <f>SUM('Normalisasi Data'!P33*bobot!$E$9)</f>
        <v>0</v>
      </c>
      <c r="Q31" s="59">
        <f>SUM('Normalisasi Data'!Q33*bobot!$E$10)</f>
        <v>0</v>
      </c>
      <c r="R31" s="59">
        <f>SUM('Normalisasi Data'!R33*bobot!$E$10)</f>
        <v>0</v>
      </c>
      <c r="S31" s="59">
        <f>SUM('Normalisasi Data'!S33*bobot!$E$11)</f>
        <v>0.12698412698412698</v>
      </c>
      <c r="T31" s="59">
        <f>SUM('Normalisasi Data'!T33*bobot!$E$11)</f>
        <v>4.7619047619047616E-2</v>
      </c>
      <c r="U31" s="59">
        <f>SUM('Normalisasi Data'!U33*bobot!$E$12)</f>
        <v>0.1325156325156325</v>
      </c>
    </row>
    <row r="32" spans="2:21" x14ac:dyDescent="0.25">
      <c r="B32" s="59" t="str">
        <f>'Normalisasi Data'!B34</f>
        <v>SAMSUNG Galaxy Z Flip5(8/256 gb)</v>
      </c>
      <c r="C32" s="59">
        <f>SUM('Normalisasi Data'!C34*bobot!$E$5)</f>
        <v>0</v>
      </c>
      <c r="D32" s="59">
        <f>SUM('Normalisasi Data'!D34*bobot!$E$5)</f>
        <v>2.976190476190476E-2</v>
      </c>
      <c r="E32" s="59">
        <f>SUM('Normalisasi Data'!E34*bobot!$E$5)</f>
        <v>0.10317460317460317</v>
      </c>
      <c r="F32" s="59">
        <f>SUM('Normalisasi Data'!F34*bobot!$E$6)</f>
        <v>1.7006802721088433E-2</v>
      </c>
      <c r="G32" s="59">
        <f>SUM('Normalisasi Data'!G34*bobot!$E$6)</f>
        <v>2.3809523809523808E-2</v>
      </c>
      <c r="H32" s="59">
        <f>SUM('Normalisasi Data'!H34*bobot!$E$6)</f>
        <v>5.9523809523809521E-3</v>
      </c>
      <c r="I32" s="59">
        <f>SUM('Normalisasi Data'!I34*bobot!$E$7)</f>
        <v>7.5396825396825393E-2</v>
      </c>
      <c r="J32" s="59">
        <f>SUM('Normalisasi Data'!J34*bobot!$E$7)</f>
        <v>0.16964285714285715</v>
      </c>
      <c r="K32" s="59">
        <f>SUM('Normalisasi Data'!K34*bobot!$E$7)</f>
        <v>0.1130952380952381</v>
      </c>
      <c r="L32" s="59">
        <f>SUM('Normalisasi Data'!L34*bobot!$E$8)</f>
        <v>7.1428571428571425E-2</v>
      </c>
      <c r="M32" s="59">
        <f>SUM('Normalisasi Data'!M34*bobot!$E$8)</f>
        <v>7.1428571428571425E-2</v>
      </c>
      <c r="N32" s="59">
        <f>SUM('Normalisasi Data'!N34*bobot!$E$9)</f>
        <v>0</v>
      </c>
      <c r="O32" s="59">
        <f>SUM('Normalisasi Data'!O34*bobot!$E$9)</f>
        <v>0</v>
      </c>
      <c r="P32" s="59">
        <f>SUM('Normalisasi Data'!P34*bobot!$E$9)</f>
        <v>0</v>
      </c>
      <c r="Q32" s="59">
        <f>SUM('Normalisasi Data'!Q34*bobot!$E$10)</f>
        <v>0</v>
      </c>
      <c r="R32" s="59">
        <f>SUM('Normalisasi Data'!R34*bobot!$E$10)</f>
        <v>0</v>
      </c>
      <c r="S32" s="59">
        <f>SUM('Normalisasi Data'!S34*bobot!$E$11)</f>
        <v>0.12698412698412698</v>
      </c>
      <c r="T32" s="59">
        <f>SUM('Normalisasi Data'!T34*bobot!$E$11)</f>
        <v>0</v>
      </c>
      <c r="U32" s="59">
        <f>SUM('Normalisasi Data'!U34*bobot!$E$12)</f>
        <v>0.12566137566137567</v>
      </c>
    </row>
    <row r="33" spans="2:21" x14ac:dyDescent="0.25">
      <c r="B33" s="59" t="str">
        <f>'Normalisasi Data'!B35</f>
        <v>SAMSUNG Galaxy Z Flip5(8/512 gb)</v>
      </c>
      <c r="C33" s="59">
        <f>SUM('Normalisasi Data'!C35*bobot!$E$5)</f>
        <v>0</v>
      </c>
      <c r="D33" s="59">
        <f>SUM('Normalisasi Data'!D35*bobot!$E$5)</f>
        <v>2.976190476190476E-2</v>
      </c>
      <c r="E33" s="59">
        <f>SUM('Normalisasi Data'!E35*bobot!$E$5)</f>
        <v>0.10317460317460317</v>
      </c>
      <c r="F33" s="59">
        <f>SUM('Normalisasi Data'!F35*bobot!$E$6)</f>
        <v>1.7006802721088433E-2</v>
      </c>
      <c r="G33" s="59">
        <f>SUM('Normalisasi Data'!G35*bobot!$E$6)</f>
        <v>2.3809523809523808E-2</v>
      </c>
      <c r="H33" s="59">
        <f>SUM('Normalisasi Data'!H35*bobot!$E$6)</f>
        <v>5.9523809523809521E-3</v>
      </c>
      <c r="I33" s="59">
        <f>SUM('Normalisasi Data'!I35*bobot!$E$7)</f>
        <v>7.5396825396825393E-2</v>
      </c>
      <c r="J33" s="59">
        <f>SUM('Normalisasi Data'!J35*bobot!$E$7)</f>
        <v>0.16964285714285715</v>
      </c>
      <c r="K33" s="59">
        <f>SUM('Normalisasi Data'!K35*bobot!$E$7)</f>
        <v>0.1130952380952381</v>
      </c>
      <c r="L33" s="59">
        <f>SUM('Normalisasi Data'!L35*bobot!$E$8)</f>
        <v>7.1428571428571425E-2</v>
      </c>
      <c r="M33" s="59">
        <f>SUM('Normalisasi Data'!M35*bobot!$E$8)</f>
        <v>0.14285714285714285</v>
      </c>
      <c r="N33" s="59">
        <f>SUM('Normalisasi Data'!N35*bobot!$E$9)</f>
        <v>0</v>
      </c>
      <c r="O33" s="59">
        <f>SUM('Normalisasi Data'!O35*bobot!$E$9)</f>
        <v>0</v>
      </c>
      <c r="P33" s="59">
        <f>SUM('Normalisasi Data'!P35*bobot!$E$9)</f>
        <v>0</v>
      </c>
      <c r="Q33" s="59">
        <f>SUM('Normalisasi Data'!Q35*bobot!$E$10)</f>
        <v>0</v>
      </c>
      <c r="R33" s="59">
        <f>SUM('Normalisasi Data'!R35*bobot!$E$10)</f>
        <v>0</v>
      </c>
      <c r="S33" s="59">
        <f>SUM('Normalisasi Data'!S35*bobot!$E$11)</f>
        <v>0.12698412698412698</v>
      </c>
      <c r="T33" s="59">
        <f>SUM('Normalisasi Data'!T35*bobot!$E$11)</f>
        <v>0</v>
      </c>
      <c r="U33" s="59">
        <f>SUM('Normalisasi Data'!U35*bobot!$E$12)</f>
        <v>0.11423761423761425</v>
      </c>
    </row>
    <row r="34" spans="2:21" x14ac:dyDescent="0.25">
      <c r="B34" s="59" t="str">
        <f>'Normalisasi Data'!B36</f>
        <v>SAMSUNG Galaxy Z Fold5(12/256 gb)</v>
      </c>
      <c r="C34" s="59">
        <f>SUM('Normalisasi Data'!C36*bobot!$E$5)</f>
        <v>8.9285714285714274E-2</v>
      </c>
      <c r="D34" s="59">
        <f>SUM('Normalisasi Data'!D36*bobot!$E$5)</f>
        <v>0.11904761904761904</v>
      </c>
      <c r="E34" s="59">
        <f>SUM('Normalisasi Data'!E36*bobot!$E$5)</f>
        <v>0.10317460317460317</v>
      </c>
      <c r="F34" s="59">
        <f>SUM('Normalisasi Data'!F36*bobot!$E$6)</f>
        <v>1.7006802721088433E-2</v>
      </c>
      <c r="G34" s="59">
        <f>SUM('Normalisasi Data'!G36*bobot!$E$6)</f>
        <v>2.3809523809523808E-2</v>
      </c>
      <c r="H34" s="59">
        <f>SUM('Normalisasi Data'!H36*bobot!$E$6)</f>
        <v>1.7857142857142856E-2</v>
      </c>
      <c r="I34" s="59">
        <f>SUM('Normalisasi Data'!I36*bobot!$E$7)</f>
        <v>7.5396825396825393E-2</v>
      </c>
      <c r="J34" s="59">
        <f>SUM('Normalisasi Data'!J36*bobot!$E$7)</f>
        <v>0.16964285714285715</v>
      </c>
      <c r="K34" s="59">
        <f>SUM('Normalisasi Data'!K36*bobot!$E$7)</f>
        <v>0.1130952380952381</v>
      </c>
      <c r="L34" s="59">
        <f>SUM('Normalisasi Data'!L36*bobot!$E$8)</f>
        <v>0.14285714285714285</v>
      </c>
      <c r="M34" s="59">
        <f>SUM('Normalisasi Data'!M36*bobot!$E$8)</f>
        <v>7.1428571428571425E-2</v>
      </c>
      <c r="N34" s="59">
        <f>SUM('Normalisasi Data'!N36*bobot!$E$9)</f>
        <v>0</v>
      </c>
      <c r="O34" s="59">
        <f>SUM('Normalisasi Data'!O36*bobot!$E$9)</f>
        <v>0</v>
      </c>
      <c r="P34" s="59">
        <f>SUM('Normalisasi Data'!P36*bobot!$E$9)</f>
        <v>0</v>
      </c>
      <c r="Q34" s="59">
        <f>SUM('Normalisasi Data'!Q36*bobot!$E$10)</f>
        <v>0</v>
      </c>
      <c r="R34" s="59">
        <f>SUM('Normalisasi Data'!R36*bobot!$E$10)</f>
        <v>0</v>
      </c>
      <c r="S34" s="59">
        <f>SUM('Normalisasi Data'!S36*bobot!$E$11)</f>
        <v>0.12698412698412698</v>
      </c>
      <c r="T34" s="59">
        <f>SUM('Normalisasi Data'!T36*bobot!$E$11)</f>
        <v>9.5238095238095233E-2</v>
      </c>
      <c r="U34" s="59">
        <f>SUM('Normalisasi Data'!U36*bobot!$E$12)</f>
        <v>6.1688311688311681E-2</v>
      </c>
    </row>
    <row r="35" spans="2:21" x14ac:dyDescent="0.25">
      <c r="B35" s="59" t="str">
        <f>'Normalisasi Data'!B37</f>
        <v>SAMSUNG Galaxy Z Fold5(12/512 gb)</v>
      </c>
      <c r="C35" s="59">
        <f>SUM('Normalisasi Data'!C37*bobot!$E$5)</f>
        <v>8.9285714285714274E-2</v>
      </c>
      <c r="D35" s="59">
        <f>SUM('Normalisasi Data'!D37*bobot!$E$5)</f>
        <v>0.11904761904761904</v>
      </c>
      <c r="E35" s="59">
        <f>SUM('Normalisasi Data'!E37*bobot!$E$5)</f>
        <v>0.10317460317460317</v>
      </c>
      <c r="F35" s="59">
        <f>SUM('Normalisasi Data'!F37*bobot!$E$6)</f>
        <v>1.7006802721088433E-2</v>
      </c>
      <c r="G35" s="59">
        <f>SUM('Normalisasi Data'!G37*bobot!$E$6)</f>
        <v>2.3809523809523808E-2</v>
      </c>
      <c r="H35" s="59">
        <f>SUM('Normalisasi Data'!H37*bobot!$E$6)</f>
        <v>1.7857142857142856E-2</v>
      </c>
      <c r="I35" s="59">
        <f>SUM('Normalisasi Data'!I37*bobot!$E$7)</f>
        <v>7.5396825396825393E-2</v>
      </c>
      <c r="J35" s="59">
        <f>SUM('Normalisasi Data'!J37*bobot!$E$7)</f>
        <v>0.16964285714285715</v>
      </c>
      <c r="K35" s="59">
        <f>SUM('Normalisasi Data'!K37*bobot!$E$7)</f>
        <v>0.1130952380952381</v>
      </c>
      <c r="L35" s="59">
        <f>SUM('Normalisasi Data'!L37*bobot!$E$8)</f>
        <v>0.14285714285714285</v>
      </c>
      <c r="M35" s="59">
        <f>SUM('Normalisasi Data'!M37*bobot!$E$8)</f>
        <v>0.14285714285714285</v>
      </c>
      <c r="N35" s="59">
        <f>SUM('Normalisasi Data'!N37*bobot!$E$9)</f>
        <v>0</v>
      </c>
      <c r="O35" s="59">
        <f>SUM('Normalisasi Data'!O37*bobot!$E$9)</f>
        <v>0</v>
      </c>
      <c r="P35" s="59">
        <f>SUM('Normalisasi Data'!P37*bobot!$E$9)</f>
        <v>0</v>
      </c>
      <c r="Q35" s="59">
        <f>SUM('Normalisasi Data'!Q37*bobot!$E$10)</f>
        <v>0</v>
      </c>
      <c r="R35" s="59">
        <f>SUM('Normalisasi Data'!R37*bobot!$E$10)</f>
        <v>0</v>
      </c>
      <c r="S35" s="59">
        <f>SUM('Normalisasi Data'!S37*bobot!$E$11)</f>
        <v>0.12698412698412698</v>
      </c>
      <c r="T35" s="59">
        <f>SUM('Normalisasi Data'!T37*bobot!$E$11)</f>
        <v>9.5238095238095233E-2</v>
      </c>
      <c r="U35" s="59">
        <f>SUM('Normalisasi Data'!U37*bobot!$E$12)</f>
        <v>5.0264550264550262E-2</v>
      </c>
    </row>
    <row r="36" spans="2:21" x14ac:dyDescent="0.25">
      <c r="B36" s="59" t="str">
        <f>'Normalisasi Data'!B38</f>
        <v>SAMSUNG Galaxy A05S(6/128 gb)</v>
      </c>
      <c r="C36" s="59">
        <f>SUM('Normalisasi Data'!C38*bobot!$E$5)</f>
        <v>8.9285714285714274E-2</v>
      </c>
      <c r="D36" s="59">
        <f>SUM('Normalisasi Data'!D38*bobot!$E$5)</f>
        <v>2.976190476190476E-2</v>
      </c>
      <c r="E36" s="59">
        <f>SUM('Normalisasi Data'!E38*bobot!$E$5)</f>
        <v>0</v>
      </c>
      <c r="F36" s="59">
        <f>SUM('Normalisasi Data'!F38*bobot!$E$6)</f>
        <v>3.4013605442176865E-3</v>
      </c>
      <c r="G36" s="59">
        <f>SUM('Normalisasi Data'!G38*bobot!$E$6)</f>
        <v>2.3809523809523808E-2</v>
      </c>
      <c r="H36" s="59">
        <f>SUM('Normalisasi Data'!H38*bobot!$E$6)</f>
        <v>5.9523809523809521E-3</v>
      </c>
      <c r="I36" s="59">
        <f>SUM('Normalisasi Data'!I38*bobot!$E$7)</f>
        <v>7.5396825396825393E-2</v>
      </c>
      <c r="J36" s="59">
        <f>SUM('Normalisasi Data'!J38*bobot!$E$7)</f>
        <v>5.21978021978022E-2</v>
      </c>
      <c r="K36" s="59">
        <f>SUM('Normalisasi Data'!K38*bobot!$E$7)</f>
        <v>0.1130952380952381</v>
      </c>
      <c r="L36" s="59">
        <f>SUM('Normalisasi Data'!L38*bobot!$E$8)</f>
        <v>0.10714285714285714</v>
      </c>
      <c r="M36" s="59">
        <f>SUM('Normalisasi Data'!M38*bobot!$E$8)</f>
        <v>0</v>
      </c>
      <c r="N36" s="59">
        <f>SUM('Normalisasi Data'!N38*bobot!$E$9)</f>
        <v>0</v>
      </c>
      <c r="O36" s="59">
        <f>SUM('Normalisasi Data'!O38*bobot!$E$9)</f>
        <v>0</v>
      </c>
      <c r="P36" s="59">
        <f>SUM('Normalisasi Data'!P38*bobot!$E$9)</f>
        <v>0</v>
      </c>
      <c r="Q36" s="59">
        <f>SUM('Normalisasi Data'!Q38*bobot!$E$10)</f>
        <v>0</v>
      </c>
      <c r="R36" s="59">
        <f>SUM('Normalisasi Data'!R38*bobot!$E$10)</f>
        <v>0</v>
      </c>
      <c r="S36" s="59">
        <f>SUM('Normalisasi Data'!S38*bobot!$E$11)</f>
        <v>6.3492063492063489E-2</v>
      </c>
      <c r="T36" s="59">
        <f>SUM('Normalisasi Data'!T38*bobot!$E$11)</f>
        <v>0.14285714285714285</v>
      </c>
      <c r="U36" s="59">
        <f>SUM('Normalisasi Data'!U38*bobot!$E$12)</f>
        <v>0.21933621933621936</v>
      </c>
    </row>
    <row r="37" spans="2:21" x14ac:dyDescent="0.25">
      <c r="B37" s="59" t="str">
        <f>'Normalisasi Data'!B39</f>
        <v>SAMSUNG Galaxy A15 5G(8/256 gb)</v>
      </c>
      <c r="C37" s="59">
        <f>SUM('Normalisasi Data'!C39*bobot!$E$5)</f>
        <v>5.9523809523809521E-2</v>
      </c>
      <c r="D37" s="59">
        <f>SUM('Normalisasi Data'!D39*bobot!$E$5)</f>
        <v>2.976190476190476E-2</v>
      </c>
      <c r="E37" s="59">
        <f>SUM('Normalisasi Data'!E39*bobot!$E$5)</f>
        <v>0</v>
      </c>
      <c r="F37" s="59">
        <f>SUM('Normalisasi Data'!F39*bobot!$E$6)</f>
        <v>1.3605442176870746E-2</v>
      </c>
      <c r="G37" s="59">
        <f>SUM('Normalisasi Data'!G39*bobot!$E$6)</f>
        <v>2.3809523809523808E-2</v>
      </c>
      <c r="H37" s="59">
        <f>SUM('Normalisasi Data'!H39*bobot!$E$6)</f>
        <v>5.9523809523809521E-3</v>
      </c>
      <c r="I37" s="59">
        <f>SUM('Normalisasi Data'!I39*bobot!$E$7)</f>
        <v>0.18849206349206349</v>
      </c>
      <c r="J37" s="59">
        <f>SUM('Normalisasi Data'!J39*bobot!$E$7)</f>
        <v>8.6996336996337006E-2</v>
      </c>
      <c r="K37" s="59">
        <f>SUM('Normalisasi Data'!K39*bobot!$E$7)</f>
        <v>0.1130952380952381</v>
      </c>
      <c r="L37" s="59">
        <f>SUM('Normalisasi Data'!L39*bobot!$E$8)</f>
        <v>7.1428571428571425E-2</v>
      </c>
      <c r="M37" s="59">
        <f>SUM('Normalisasi Data'!M39*bobot!$E$8)</f>
        <v>7.1428571428571425E-2</v>
      </c>
      <c r="N37" s="59">
        <f>SUM('Normalisasi Data'!N39*bobot!$E$9)</f>
        <v>0</v>
      </c>
      <c r="O37" s="59">
        <f>SUM('Normalisasi Data'!O39*bobot!$E$9)</f>
        <v>0</v>
      </c>
      <c r="P37" s="59">
        <f>SUM('Normalisasi Data'!P39*bobot!$E$9)</f>
        <v>0</v>
      </c>
      <c r="Q37" s="59">
        <f>SUM('Normalisasi Data'!Q39*bobot!$E$10)</f>
        <v>0</v>
      </c>
      <c r="R37" s="59">
        <f>SUM('Normalisasi Data'!R39*bobot!$E$10)</f>
        <v>0</v>
      </c>
      <c r="S37" s="59">
        <f>SUM('Normalisasi Data'!S39*bobot!$E$11)</f>
        <v>6.3492063492063489E-2</v>
      </c>
      <c r="T37" s="59">
        <f>SUM('Normalisasi Data'!T39*bobot!$E$11)</f>
        <v>0.14285714285714285</v>
      </c>
      <c r="U37" s="59">
        <f>SUM('Normalisasi Data'!U39*bobot!$E$12)</f>
        <v>0.21019721019721019</v>
      </c>
    </row>
    <row r="38" spans="2:21" x14ac:dyDescent="0.25">
      <c r="B38" s="59" t="str">
        <f>'Normalisasi Data'!B40</f>
        <v>SAMSUNG Galaxy A25 5G(8/128 gb)</v>
      </c>
      <c r="C38" s="59">
        <f>SUM('Normalisasi Data'!C40*bobot!$E$5)</f>
        <v>5.9523809523809521E-2</v>
      </c>
      <c r="D38" s="59">
        <f>SUM('Normalisasi Data'!D40*bobot!$E$5)</f>
        <v>2.976190476190476E-2</v>
      </c>
      <c r="E38" s="59">
        <f>SUM('Normalisasi Data'!E40*bobot!$E$5)</f>
        <v>0</v>
      </c>
      <c r="F38" s="59">
        <f>SUM('Normalisasi Data'!F40*bobot!$E$6)</f>
        <v>1.3605442176870746E-2</v>
      </c>
      <c r="G38" s="59">
        <f>SUM('Normalisasi Data'!G40*bobot!$E$6)</f>
        <v>2.3809523809523808E-2</v>
      </c>
      <c r="H38" s="59">
        <f>SUM('Normalisasi Data'!H40*bobot!$E$6)</f>
        <v>5.9523809523809521E-3</v>
      </c>
      <c r="I38" s="59">
        <f>SUM('Normalisasi Data'!I40*bobot!$E$7)</f>
        <v>0.18849206349206349</v>
      </c>
      <c r="J38" s="59">
        <f>SUM('Normalisasi Data'!J40*bobot!$E$7)</f>
        <v>8.2646520146520144E-2</v>
      </c>
      <c r="K38" s="59">
        <f>SUM('Normalisasi Data'!K40*bobot!$E$7)</f>
        <v>0.1130952380952381</v>
      </c>
      <c r="L38" s="59">
        <f>SUM('Normalisasi Data'!L40*bobot!$E$8)</f>
        <v>7.1428571428571425E-2</v>
      </c>
      <c r="M38" s="59">
        <f>SUM('Normalisasi Data'!M40*bobot!$E$8)</f>
        <v>0</v>
      </c>
      <c r="N38" s="59">
        <f>SUM('Normalisasi Data'!N40*bobot!$E$9)</f>
        <v>0</v>
      </c>
      <c r="O38" s="59">
        <f>SUM('Normalisasi Data'!O40*bobot!$E$9)</f>
        <v>0</v>
      </c>
      <c r="P38" s="59">
        <f>SUM('Normalisasi Data'!P40*bobot!$E$9)</f>
        <v>0</v>
      </c>
      <c r="Q38" s="59">
        <f>SUM('Normalisasi Data'!Q40*bobot!$E$10)</f>
        <v>0</v>
      </c>
      <c r="R38" s="59">
        <f>SUM('Normalisasi Data'!R40*bobot!$E$10)</f>
        <v>0</v>
      </c>
      <c r="S38" s="59">
        <f>SUM('Normalisasi Data'!S40*bobot!$E$11)</f>
        <v>6.3492063492063489E-2</v>
      </c>
      <c r="T38" s="59">
        <f>SUM('Normalisasi Data'!T40*bobot!$E$11)</f>
        <v>0.14285714285714285</v>
      </c>
      <c r="U38" s="59">
        <f>SUM('Normalisasi Data'!U40*bobot!$E$12)</f>
        <v>0.20562770562770563</v>
      </c>
    </row>
    <row r="39" spans="2:21" x14ac:dyDescent="0.25">
      <c r="B39" s="59" t="str">
        <f>'Normalisasi Data'!B41</f>
        <v>SAMSUNG Galaxy A15(8/256 gb)</v>
      </c>
      <c r="C39" s="59">
        <f>SUM('Normalisasi Data'!C41*bobot!$E$5)</f>
        <v>5.9523809523809521E-2</v>
      </c>
      <c r="D39" s="59">
        <f>SUM('Normalisasi Data'!D41*bobot!$E$5)</f>
        <v>2.976190476190476E-2</v>
      </c>
      <c r="E39" s="59">
        <f>SUM('Normalisasi Data'!E41*bobot!$E$5)</f>
        <v>0</v>
      </c>
      <c r="F39" s="59">
        <f>SUM('Normalisasi Data'!F41*bobot!$E$6)</f>
        <v>1.3605442176870746E-2</v>
      </c>
      <c r="G39" s="59">
        <f>SUM('Normalisasi Data'!G41*bobot!$E$6)</f>
        <v>2.3809523809523808E-2</v>
      </c>
      <c r="H39" s="59">
        <f>SUM('Normalisasi Data'!H41*bobot!$E$6)</f>
        <v>5.9523809523809521E-3</v>
      </c>
      <c r="I39" s="59">
        <f>SUM('Normalisasi Data'!I41*bobot!$E$7)</f>
        <v>0.18849206349206349</v>
      </c>
      <c r="J39" s="59">
        <f>SUM('Normalisasi Data'!J41*bobot!$E$7)</f>
        <v>6.95970695970696E-2</v>
      </c>
      <c r="K39" s="59">
        <f>SUM('Normalisasi Data'!K41*bobot!$E$7)</f>
        <v>0.1130952380952381</v>
      </c>
      <c r="L39" s="59">
        <f>SUM('Normalisasi Data'!L41*bobot!$E$8)</f>
        <v>7.1428571428571425E-2</v>
      </c>
      <c r="M39" s="59">
        <f>SUM('Normalisasi Data'!M41*bobot!$E$8)</f>
        <v>7.1428571428571425E-2</v>
      </c>
      <c r="N39" s="59">
        <f>SUM('Normalisasi Data'!N41*bobot!$E$9)</f>
        <v>0</v>
      </c>
      <c r="O39" s="59">
        <f>SUM('Normalisasi Data'!O41*bobot!$E$9)</f>
        <v>0</v>
      </c>
      <c r="P39" s="59">
        <f>SUM('Normalisasi Data'!P41*bobot!$E$9)</f>
        <v>0</v>
      </c>
      <c r="Q39" s="59">
        <f>SUM('Normalisasi Data'!Q41*bobot!$E$10)</f>
        <v>0</v>
      </c>
      <c r="R39" s="59">
        <f>SUM('Normalisasi Data'!R41*bobot!$E$10)</f>
        <v>0</v>
      </c>
      <c r="S39" s="59">
        <f>SUM('Normalisasi Data'!S41*bobot!$E$11)</f>
        <v>6.3492063492063489E-2</v>
      </c>
      <c r="T39" s="59">
        <f>SUM('Normalisasi Data'!T41*bobot!$E$11)</f>
        <v>0.14285714285714285</v>
      </c>
      <c r="U39" s="59">
        <f>SUM('Normalisasi Data'!U41*bobot!$E$12)</f>
        <v>0.21476671476671477</v>
      </c>
    </row>
    <row r="40" spans="2:21" x14ac:dyDescent="0.25">
      <c r="B40" s="59" t="str">
        <f>'Normalisasi Data'!B42</f>
        <v>SAMSUNG Galaxy A05(4/128 gb)</v>
      </c>
      <c r="C40" s="59">
        <f>SUM('Normalisasi Data'!C42*bobot!$E$5)</f>
        <v>8.9285714285714274E-2</v>
      </c>
      <c r="D40" s="59">
        <f>SUM('Normalisasi Data'!D42*bobot!$E$5)</f>
        <v>2.976190476190476E-2</v>
      </c>
      <c r="E40" s="59">
        <f>SUM('Normalisasi Data'!E42*bobot!$E$5)</f>
        <v>0</v>
      </c>
      <c r="F40" s="59">
        <f>SUM('Normalisasi Data'!F42*bobot!$E$6)</f>
        <v>3.4013605442176865E-3</v>
      </c>
      <c r="G40" s="59">
        <f>SUM('Normalisasi Data'!G42*bobot!$E$6)</f>
        <v>2.3809523809523808E-2</v>
      </c>
      <c r="H40" s="59">
        <f>SUM('Normalisasi Data'!H42*bobot!$E$6)</f>
        <v>0</v>
      </c>
      <c r="I40" s="59">
        <f>SUM('Normalisasi Data'!I42*bobot!$E$7)</f>
        <v>7.5396825396825393E-2</v>
      </c>
      <c r="J40" s="59">
        <f>SUM('Normalisasi Data'!J42*bobot!$E$7)</f>
        <v>5.6547619047619048E-2</v>
      </c>
      <c r="K40" s="59">
        <f>SUM('Normalisasi Data'!K42*bobot!$E$7)</f>
        <v>0.1130952380952381</v>
      </c>
      <c r="L40" s="59">
        <f>SUM('Normalisasi Data'!L42*bobot!$E$8)</f>
        <v>0</v>
      </c>
      <c r="M40" s="59">
        <f>SUM('Normalisasi Data'!M42*bobot!$E$8)</f>
        <v>0</v>
      </c>
      <c r="N40" s="59">
        <f>SUM('Normalisasi Data'!N42*bobot!$E$9)</f>
        <v>0</v>
      </c>
      <c r="O40" s="59">
        <f>SUM('Normalisasi Data'!O42*bobot!$E$9)</f>
        <v>0</v>
      </c>
      <c r="P40" s="59">
        <f>SUM('Normalisasi Data'!P42*bobot!$E$9)</f>
        <v>0</v>
      </c>
      <c r="Q40" s="59">
        <f>SUM('Normalisasi Data'!Q42*bobot!$E$10)</f>
        <v>0</v>
      </c>
      <c r="R40" s="59">
        <f>SUM('Normalisasi Data'!R42*bobot!$E$10)</f>
        <v>0</v>
      </c>
      <c r="S40" s="59">
        <f>SUM('Normalisasi Data'!S42*bobot!$E$11)</f>
        <v>6.3492063492063489E-2</v>
      </c>
      <c r="T40" s="59">
        <f>SUM('Normalisasi Data'!T42*bobot!$E$11)</f>
        <v>0.14285714285714285</v>
      </c>
      <c r="U40" s="59">
        <f>SUM('Normalisasi Data'!U42*bobot!$E$12)</f>
        <v>0.22390572390572391</v>
      </c>
    </row>
    <row r="41" spans="2:21" x14ac:dyDescent="0.25">
      <c r="B41" s="59" t="str">
        <f>'Normalisasi Data'!B43</f>
        <v>SAMSUNG Galaxy A05(6/128 gb)</v>
      </c>
      <c r="C41" s="59">
        <f>SUM('Normalisasi Data'!C43*bobot!$E$5)</f>
        <v>8.9285714285714274E-2</v>
      </c>
      <c r="D41" s="59">
        <f>SUM('Normalisasi Data'!D43*bobot!$E$5)</f>
        <v>2.976190476190476E-2</v>
      </c>
      <c r="E41" s="59">
        <f>SUM('Normalisasi Data'!E43*bobot!$E$5)</f>
        <v>0</v>
      </c>
      <c r="F41" s="59">
        <f>SUM('Normalisasi Data'!F43*bobot!$E$6)</f>
        <v>3.4013605442176865E-3</v>
      </c>
      <c r="G41" s="59">
        <f>SUM('Normalisasi Data'!G43*bobot!$E$6)</f>
        <v>2.3809523809523808E-2</v>
      </c>
      <c r="H41" s="59">
        <f>SUM('Normalisasi Data'!H43*bobot!$E$6)</f>
        <v>0</v>
      </c>
      <c r="I41" s="59">
        <f>SUM('Normalisasi Data'!I43*bobot!$E$7)</f>
        <v>7.5396825396825393E-2</v>
      </c>
      <c r="J41" s="59">
        <f>SUM('Normalisasi Data'!J43*bobot!$E$7)</f>
        <v>5.6547619047619048E-2</v>
      </c>
      <c r="K41" s="59">
        <f>SUM('Normalisasi Data'!K43*bobot!$E$7)</f>
        <v>0.1130952380952381</v>
      </c>
      <c r="L41" s="59">
        <f>SUM('Normalisasi Data'!L43*bobot!$E$8)</f>
        <v>0.10714285714285714</v>
      </c>
      <c r="M41" s="59">
        <f>SUM('Normalisasi Data'!M43*bobot!$E$8)</f>
        <v>0</v>
      </c>
      <c r="N41" s="59">
        <f>SUM('Normalisasi Data'!N43*bobot!$E$9)</f>
        <v>0</v>
      </c>
      <c r="O41" s="59">
        <f>SUM('Normalisasi Data'!O43*bobot!$E$9)</f>
        <v>0</v>
      </c>
      <c r="P41" s="59">
        <f>SUM('Normalisasi Data'!P43*bobot!$E$9)</f>
        <v>0</v>
      </c>
      <c r="Q41" s="59">
        <f>SUM('Normalisasi Data'!Q43*bobot!$E$10)</f>
        <v>0</v>
      </c>
      <c r="R41" s="59">
        <f>SUM('Normalisasi Data'!R43*bobot!$E$10)</f>
        <v>0</v>
      </c>
      <c r="S41" s="59">
        <f>SUM('Normalisasi Data'!S43*bobot!$E$11)</f>
        <v>6.3492063492063489E-2</v>
      </c>
      <c r="T41" s="59">
        <f>SUM('Normalisasi Data'!T43*bobot!$E$11)</f>
        <v>0.14285714285714285</v>
      </c>
      <c r="U41" s="59">
        <f>SUM('Normalisasi Data'!U43*bobot!$E$12)</f>
        <v>0.22162097162097161</v>
      </c>
    </row>
    <row r="42" spans="2:21" x14ac:dyDescent="0.25">
      <c r="B42" s="59" t="str">
        <f>'Normalisasi Data'!B44</f>
        <v>SAMSUNG Galaxy M54 5G(8/256 gb)</v>
      </c>
      <c r="C42" s="59">
        <f>SUM('Normalisasi Data'!C44*bobot!$E$5)</f>
        <v>5.9523809523809521E-2</v>
      </c>
      <c r="D42" s="59">
        <f>SUM('Normalisasi Data'!D44*bobot!$E$5)</f>
        <v>2.976190476190476E-2</v>
      </c>
      <c r="E42" s="59">
        <f>SUM('Normalisasi Data'!E44*bobot!$E$5)</f>
        <v>0</v>
      </c>
      <c r="F42" s="59">
        <f>SUM('Normalisasi Data'!F44*bobot!$E$6)</f>
        <v>1.3605442176870746E-2</v>
      </c>
      <c r="G42" s="59">
        <f>SUM('Normalisasi Data'!G44*bobot!$E$6)</f>
        <v>2.3809523809523808E-2</v>
      </c>
      <c r="H42" s="59">
        <f>SUM('Normalisasi Data'!H44*bobot!$E$6)</f>
        <v>5.9523809523809521E-3</v>
      </c>
      <c r="I42" s="59">
        <f>SUM('Normalisasi Data'!I44*bobot!$E$7)</f>
        <v>7.5396825396825393E-2</v>
      </c>
      <c r="J42" s="59">
        <f>SUM('Normalisasi Data'!J44*bobot!$E$7)</f>
        <v>8.2646520146520144E-2</v>
      </c>
      <c r="K42" s="59">
        <f>SUM('Normalisasi Data'!K44*bobot!$E$7)</f>
        <v>0.1130952380952381</v>
      </c>
      <c r="L42" s="59">
        <f>SUM('Normalisasi Data'!L44*bobot!$E$8)</f>
        <v>7.1428571428571425E-2</v>
      </c>
      <c r="M42" s="59">
        <f>SUM('Normalisasi Data'!M44*bobot!$E$8)</f>
        <v>7.1428571428571425E-2</v>
      </c>
      <c r="N42" s="59">
        <f>SUM('Normalisasi Data'!N44*bobot!$E$9)</f>
        <v>0</v>
      </c>
      <c r="O42" s="59">
        <f>SUM('Normalisasi Data'!O44*bobot!$E$9)</f>
        <v>0</v>
      </c>
      <c r="P42" s="59">
        <f>SUM('Normalisasi Data'!P44*bobot!$E$9)</f>
        <v>0</v>
      </c>
      <c r="Q42" s="59">
        <f>SUM('Normalisasi Data'!Q44*bobot!$E$10)</f>
        <v>0</v>
      </c>
      <c r="R42" s="59">
        <f>SUM('Normalisasi Data'!R44*bobot!$E$10)</f>
        <v>0</v>
      </c>
      <c r="S42" s="59">
        <f>SUM('Normalisasi Data'!S44*bobot!$E$11)</f>
        <v>6.3492063492063489E-2</v>
      </c>
      <c r="T42" s="59">
        <f>SUM('Normalisasi Data'!T44*bobot!$E$11)</f>
        <v>0.19047619047619047</v>
      </c>
      <c r="U42" s="59">
        <f>SUM('Normalisasi Data'!U44*bobot!$E$12)</f>
        <v>0.18734968734968735</v>
      </c>
    </row>
    <row r="43" spans="2:21" x14ac:dyDescent="0.25">
      <c r="B43" s="59" t="str">
        <f>'Normalisasi Data'!B45</f>
        <v>XIAOMI Xiaomi 14(12/256 gb)</v>
      </c>
      <c r="C43" s="59">
        <f>SUM('Normalisasi Data'!C45*bobot!$E$5)</f>
        <v>0</v>
      </c>
      <c r="D43" s="59">
        <f>SUM('Normalisasi Data'!D45*bobot!$E$5)</f>
        <v>2.976190476190476E-2</v>
      </c>
      <c r="E43" s="59">
        <f>SUM('Normalisasi Data'!E45*bobot!$E$5)</f>
        <v>0.10317460317460317</v>
      </c>
      <c r="F43" s="59">
        <f>SUM('Normalisasi Data'!F45*bobot!$E$6)</f>
        <v>1.020408163265306E-2</v>
      </c>
      <c r="G43" s="59">
        <f>SUM('Normalisasi Data'!G45*bobot!$E$6)</f>
        <v>0</v>
      </c>
      <c r="H43" s="59">
        <f>SUM('Normalisasi Data'!H45*bobot!$E$6)</f>
        <v>1.1904761904761904E-2</v>
      </c>
      <c r="I43" s="59">
        <f>SUM('Normalisasi Data'!I45*bobot!$E$7)</f>
        <v>0.18849206349206349</v>
      </c>
      <c r="J43" s="59">
        <f>SUM('Normalisasi Data'!J45*bobot!$E$7)</f>
        <v>0.18704212454212454</v>
      </c>
      <c r="K43" s="59">
        <f>SUM('Normalisasi Data'!K45*bobot!$E$7)</f>
        <v>0.1130952380952381</v>
      </c>
      <c r="L43" s="59">
        <f>SUM('Normalisasi Data'!L45*bobot!$E$8)</f>
        <v>0.14285714285714285</v>
      </c>
      <c r="M43" s="59">
        <f>SUM('Normalisasi Data'!M45*bobot!$E$8)</f>
        <v>7.1428571428571425E-2</v>
      </c>
      <c r="N43" s="59">
        <f>SUM('Normalisasi Data'!N45*bobot!$E$9)</f>
        <v>0</v>
      </c>
      <c r="O43" s="59">
        <f>SUM('Normalisasi Data'!O45*bobot!$E$9)</f>
        <v>0</v>
      </c>
      <c r="P43" s="59">
        <f>SUM('Normalisasi Data'!P45*bobot!$E$9)</f>
        <v>0</v>
      </c>
      <c r="Q43" s="59">
        <f>SUM('Normalisasi Data'!Q45*bobot!$E$10)</f>
        <v>0</v>
      </c>
      <c r="R43" s="59">
        <f>SUM('Normalisasi Data'!R45*bobot!$E$10)</f>
        <v>0</v>
      </c>
      <c r="S43" s="59">
        <f>SUM('Normalisasi Data'!S45*bobot!$E$11)</f>
        <v>0.12698412698412698</v>
      </c>
      <c r="T43" s="59">
        <f>SUM('Normalisasi Data'!T45*bobot!$E$11)</f>
        <v>9.5238095238095233E-2</v>
      </c>
      <c r="U43" s="59">
        <f>SUM('Normalisasi Data'!U45*bobot!$E$12)</f>
        <v>0.14622414622414623</v>
      </c>
    </row>
    <row r="44" spans="2:21" x14ac:dyDescent="0.25">
      <c r="B44" s="59" t="str">
        <f>'Normalisasi Data'!B46</f>
        <v>XIAOMI Xiaomi 13T(12/256 gb)</v>
      </c>
      <c r="C44" s="59">
        <f>SUM('Normalisasi Data'!C46*bobot!$E$5)</f>
        <v>5.9523809523809521E-2</v>
      </c>
      <c r="D44" s="59">
        <f>SUM('Normalisasi Data'!D46*bobot!$E$5)</f>
        <v>2.976190476190476E-2</v>
      </c>
      <c r="E44" s="59">
        <f>SUM('Normalisasi Data'!E46*bobot!$E$5)</f>
        <v>4.7619047619047616E-2</v>
      </c>
      <c r="F44" s="59">
        <f>SUM('Normalisasi Data'!F46*bobot!$E$6)</f>
        <v>1.1904761904761904E-2</v>
      </c>
      <c r="G44" s="59">
        <f>SUM('Normalisasi Data'!G46*bobot!$E$6)</f>
        <v>2.3809523809523808E-2</v>
      </c>
      <c r="H44" s="59">
        <f>SUM('Normalisasi Data'!H46*bobot!$E$6)</f>
        <v>1.1904761904761904E-2</v>
      </c>
      <c r="I44" s="59">
        <f>SUM('Normalisasi Data'!I46*bobot!$E$7)</f>
        <v>7.5396825396825393E-2</v>
      </c>
      <c r="J44" s="59">
        <f>SUM('Normalisasi Data'!J46*bobot!$E$7)</f>
        <v>0.15659340659340659</v>
      </c>
      <c r="K44" s="59">
        <f>SUM('Normalisasi Data'!K46*bobot!$E$7)</f>
        <v>0.1130952380952381</v>
      </c>
      <c r="L44" s="59">
        <f>SUM('Normalisasi Data'!L46*bobot!$E$8)</f>
        <v>0.14285714285714285</v>
      </c>
      <c r="M44" s="59">
        <f>SUM('Normalisasi Data'!M46*bobot!$E$8)</f>
        <v>7.1428571428571425E-2</v>
      </c>
      <c r="N44" s="59">
        <f>SUM('Normalisasi Data'!N46*bobot!$E$9)</f>
        <v>0</v>
      </c>
      <c r="O44" s="59">
        <f>SUM('Normalisasi Data'!O46*bobot!$E$9)</f>
        <v>0</v>
      </c>
      <c r="P44" s="59">
        <f>SUM('Normalisasi Data'!P46*bobot!$E$9)</f>
        <v>0</v>
      </c>
      <c r="Q44" s="59">
        <f>SUM('Normalisasi Data'!Q46*bobot!$E$10)</f>
        <v>0</v>
      </c>
      <c r="R44" s="59">
        <f>SUM('Normalisasi Data'!R46*bobot!$E$10)</f>
        <v>0</v>
      </c>
      <c r="S44" s="59">
        <f>SUM('Normalisasi Data'!S46*bobot!$E$11)</f>
        <v>6.3492063492063489E-2</v>
      </c>
      <c r="T44" s="59">
        <f>SUM('Normalisasi Data'!T46*bobot!$E$11)</f>
        <v>0.14285714285714285</v>
      </c>
      <c r="U44" s="59">
        <f>SUM('Normalisasi Data'!U46*bobot!$E$12)</f>
        <v>0.18734968734968735</v>
      </c>
    </row>
    <row r="45" spans="2:21" x14ac:dyDescent="0.25">
      <c r="B45" s="59" t="str">
        <f>'Normalisasi Data'!B47</f>
        <v>REDMI Redmi A3(4/128 gb)</v>
      </c>
      <c r="C45" s="59">
        <f>SUM('Normalisasi Data'!C47*bobot!$E$5)</f>
        <v>5.9523809523809521E-2</v>
      </c>
      <c r="D45" s="59">
        <f>SUM('Normalisasi Data'!D47*bobot!$E$5)</f>
        <v>2.976190476190476E-2</v>
      </c>
      <c r="E45" s="59">
        <f>SUM('Normalisasi Data'!E47*bobot!$E$5)</f>
        <v>4.7619047619047616E-2</v>
      </c>
      <c r="F45" s="59">
        <f>SUM('Normalisasi Data'!F47*bobot!$E$6)</f>
        <v>0</v>
      </c>
      <c r="G45" s="59">
        <f>SUM('Normalisasi Data'!G47*bobot!$E$6)</f>
        <v>2.3809523809523808E-2</v>
      </c>
      <c r="H45" s="59">
        <f>SUM('Normalisasi Data'!H47*bobot!$E$6)</f>
        <v>0</v>
      </c>
      <c r="I45" s="59">
        <f>SUM('Normalisasi Data'!I47*bobot!$E$7)</f>
        <v>0.18849206349206349</v>
      </c>
      <c r="J45" s="59">
        <f>SUM('Normalisasi Data'!J47*bobot!$E$7)</f>
        <v>5.21978021978022E-2</v>
      </c>
      <c r="K45" s="59">
        <f>SUM('Normalisasi Data'!K47*bobot!$E$7)</f>
        <v>0.1130952380952381</v>
      </c>
      <c r="L45" s="59">
        <f>SUM('Normalisasi Data'!L47*bobot!$E$8)</f>
        <v>0</v>
      </c>
      <c r="M45" s="59">
        <f>SUM('Normalisasi Data'!M47*bobot!$E$8)</f>
        <v>0</v>
      </c>
      <c r="N45" s="59">
        <f>SUM('Normalisasi Data'!N47*bobot!$E$9)</f>
        <v>0</v>
      </c>
      <c r="O45" s="59">
        <f>SUM('Normalisasi Data'!O47*bobot!$E$9)</f>
        <v>0</v>
      </c>
      <c r="P45" s="59">
        <f>SUM('Normalisasi Data'!P47*bobot!$E$9)</f>
        <v>0</v>
      </c>
      <c r="Q45" s="59">
        <f>SUM('Normalisasi Data'!Q47*bobot!$E$10)</f>
        <v>0</v>
      </c>
      <c r="R45" s="59">
        <f>SUM('Normalisasi Data'!R47*bobot!$E$10)</f>
        <v>0</v>
      </c>
      <c r="S45" s="59">
        <f>SUM('Normalisasi Data'!S47*bobot!$E$11)</f>
        <v>6.3492063492063489E-2</v>
      </c>
      <c r="T45" s="59">
        <f>SUM('Normalisasi Data'!T47*bobot!$E$11)</f>
        <v>0.14285714285714285</v>
      </c>
      <c r="U45" s="59">
        <f>SUM('Normalisasi Data'!U47*bobot!$E$12)</f>
        <v>0.22619047619047619</v>
      </c>
    </row>
    <row r="46" spans="2:21" x14ac:dyDescent="0.25">
      <c r="B46" s="59" t="str">
        <f>'Normalisasi Data'!B48</f>
        <v>REDMI Redmi 13 C(6/128 gb)</v>
      </c>
      <c r="C46" s="59">
        <f>SUM('Normalisasi Data'!C48*bobot!$E$5)</f>
        <v>5.9523809523809521E-2</v>
      </c>
      <c r="D46" s="59">
        <f>SUM('Normalisasi Data'!D48*bobot!$E$5)</f>
        <v>2.976190476190476E-2</v>
      </c>
      <c r="E46" s="59">
        <f>SUM('Normalisasi Data'!E48*bobot!$E$5)</f>
        <v>0</v>
      </c>
      <c r="F46" s="59">
        <f>SUM('Normalisasi Data'!F48*bobot!$E$6)</f>
        <v>0</v>
      </c>
      <c r="G46" s="59">
        <f>SUM('Normalisasi Data'!G48*bobot!$E$6)</f>
        <v>2.3809523809523808E-2</v>
      </c>
      <c r="H46" s="59">
        <f>SUM('Normalisasi Data'!H48*bobot!$E$6)</f>
        <v>0</v>
      </c>
      <c r="I46" s="59">
        <f>SUM('Normalisasi Data'!I48*bobot!$E$7)</f>
        <v>7.5396825396825393E-2</v>
      </c>
      <c r="J46" s="59">
        <f>SUM('Normalisasi Data'!J48*bobot!$E$7)</f>
        <v>5.6547619047619048E-2</v>
      </c>
      <c r="K46" s="59">
        <f>SUM('Normalisasi Data'!K48*bobot!$E$7)</f>
        <v>0.1130952380952381</v>
      </c>
      <c r="L46" s="59">
        <f>SUM('Normalisasi Data'!L48*bobot!$E$8)</f>
        <v>0.10714285714285714</v>
      </c>
      <c r="M46" s="59">
        <f>SUM('Normalisasi Data'!M48*bobot!$E$8)</f>
        <v>0</v>
      </c>
      <c r="N46" s="59">
        <f>SUM('Normalisasi Data'!N48*bobot!$E$9)</f>
        <v>0</v>
      </c>
      <c r="O46" s="59">
        <f>SUM('Normalisasi Data'!O48*bobot!$E$9)</f>
        <v>0</v>
      </c>
      <c r="P46" s="59">
        <f>SUM('Normalisasi Data'!P48*bobot!$E$9)</f>
        <v>0</v>
      </c>
      <c r="Q46" s="59">
        <f>SUM('Normalisasi Data'!Q48*bobot!$E$10)</f>
        <v>0</v>
      </c>
      <c r="R46" s="59">
        <f>SUM('Normalisasi Data'!R48*bobot!$E$10)</f>
        <v>0</v>
      </c>
      <c r="S46" s="59">
        <f>SUM('Normalisasi Data'!S48*bobot!$E$11)</f>
        <v>6.3492063492063489E-2</v>
      </c>
      <c r="T46" s="59">
        <f>SUM('Normalisasi Data'!T48*bobot!$E$11)</f>
        <v>0.14285714285714285</v>
      </c>
      <c r="U46" s="59">
        <f>SUM('Normalisasi Data'!U48*bobot!$E$12)</f>
        <v>0.22390572390572391</v>
      </c>
    </row>
    <row r="47" spans="2:21" x14ac:dyDescent="0.25">
      <c r="B47" s="59" t="str">
        <f>'Normalisasi Data'!B49</f>
        <v>REDMI Redmi 13 C(8/256 gb)</v>
      </c>
      <c r="C47" s="59">
        <f>SUM('Normalisasi Data'!C49*bobot!$E$5)</f>
        <v>5.9523809523809521E-2</v>
      </c>
      <c r="D47" s="59">
        <f>SUM('Normalisasi Data'!D49*bobot!$E$5)</f>
        <v>2.976190476190476E-2</v>
      </c>
      <c r="E47" s="59">
        <f>SUM('Normalisasi Data'!E49*bobot!$E$5)</f>
        <v>0</v>
      </c>
      <c r="F47" s="59">
        <f>SUM('Normalisasi Data'!F49*bobot!$E$6)</f>
        <v>0</v>
      </c>
      <c r="G47" s="59">
        <f>SUM('Normalisasi Data'!G49*bobot!$E$6)</f>
        <v>2.3809523809523808E-2</v>
      </c>
      <c r="H47" s="59">
        <f>SUM('Normalisasi Data'!H49*bobot!$E$6)</f>
        <v>0</v>
      </c>
      <c r="I47" s="59">
        <f>SUM('Normalisasi Data'!I49*bobot!$E$7)</f>
        <v>7.5396825396825393E-2</v>
      </c>
      <c r="J47" s="59">
        <f>SUM('Normalisasi Data'!J49*bobot!$E$7)</f>
        <v>5.6547619047619048E-2</v>
      </c>
      <c r="K47" s="59">
        <f>SUM('Normalisasi Data'!K49*bobot!$E$7)</f>
        <v>0.1130952380952381</v>
      </c>
      <c r="L47" s="59">
        <f>SUM('Normalisasi Data'!L49*bobot!$E$8)</f>
        <v>7.1428571428571425E-2</v>
      </c>
      <c r="M47" s="59">
        <f>SUM('Normalisasi Data'!M49*bobot!$E$8)</f>
        <v>7.1428571428571425E-2</v>
      </c>
      <c r="N47" s="59">
        <f>SUM('Normalisasi Data'!N49*bobot!$E$9)</f>
        <v>0</v>
      </c>
      <c r="O47" s="59">
        <f>SUM('Normalisasi Data'!O49*bobot!$E$9)</f>
        <v>0</v>
      </c>
      <c r="P47" s="59">
        <f>SUM('Normalisasi Data'!P49*bobot!$E$9)</f>
        <v>0</v>
      </c>
      <c r="Q47" s="59">
        <f>SUM('Normalisasi Data'!Q49*bobot!$E$10)</f>
        <v>0</v>
      </c>
      <c r="R47" s="59">
        <f>SUM('Normalisasi Data'!R49*bobot!$E$10)</f>
        <v>0</v>
      </c>
      <c r="S47" s="59">
        <f>SUM('Normalisasi Data'!S49*bobot!$E$11)</f>
        <v>6.3492063492063489E-2</v>
      </c>
      <c r="T47" s="59">
        <f>SUM('Normalisasi Data'!T49*bobot!$E$11)</f>
        <v>0.14285714285714285</v>
      </c>
      <c r="U47" s="59">
        <f>SUM('Normalisasi Data'!U49*bobot!$E$12)</f>
        <v>0.22162097162097161</v>
      </c>
    </row>
    <row r="48" spans="2:21" x14ac:dyDescent="0.25">
      <c r="B48" s="59" t="str">
        <f>'Normalisasi Data'!B50</f>
        <v>REDMI Redmi 12(8/128 gb)</v>
      </c>
      <c r="C48" s="59">
        <f>SUM('Normalisasi Data'!C50*bobot!$E$5)</f>
        <v>5.9523809523809521E-2</v>
      </c>
      <c r="D48" s="59">
        <f>SUM('Normalisasi Data'!D50*bobot!$E$5)</f>
        <v>2.976190476190476E-2</v>
      </c>
      <c r="E48" s="59">
        <f>SUM('Normalisasi Data'!E50*bobot!$E$5)</f>
        <v>4.7619047619047616E-2</v>
      </c>
      <c r="F48" s="59">
        <f>SUM('Normalisasi Data'!F50*bobot!$E$6)</f>
        <v>0</v>
      </c>
      <c r="G48" s="59">
        <f>SUM('Normalisasi Data'!G50*bobot!$E$6)</f>
        <v>2.3809523809523808E-2</v>
      </c>
      <c r="H48" s="59">
        <f>SUM('Normalisasi Data'!H50*bobot!$E$6)</f>
        <v>5.9523809523809521E-3</v>
      </c>
      <c r="I48" s="59">
        <f>SUM('Normalisasi Data'!I50*bobot!$E$7)</f>
        <v>7.5396825396825393E-2</v>
      </c>
      <c r="J48" s="59">
        <f>SUM('Normalisasi Data'!J50*bobot!$E$7)</f>
        <v>6.95970695970696E-2</v>
      </c>
      <c r="K48" s="59">
        <f>SUM('Normalisasi Data'!K50*bobot!$E$7)</f>
        <v>0.1130952380952381</v>
      </c>
      <c r="L48" s="59">
        <f>SUM('Normalisasi Data'!L50*bobot!$E$8)</f>
        <v>7.1428571428571425E-2</v>
      </c>
      <c r="M48" s="59">
        <f>SUM('Normalisasi Data'!M50*bobot!$E$8)</f>
        <v>0</v>
      </c>
      <c r="N48" s="59">
        <f>SUM('Normalisasi Data'!N50*bobot!$E$9)</f>
        <v>0</v>
      </c>
      <c r="O48" s="59">
        <f>SUM('Normalisasi Data'!O50*bobot!$E$9)</f>
        <v>0</v>
      </c>
      <c r="P48" s="59">
        <f>SUM('Normalisasi Data'!P50*bobot!$E$9)</f>
        <v>0</v>
      </c>
      <c r="Q48" s="59">
        <f>SUM('Normalisasi Data'!Q50*bobot!$E$10)</f>
        <v>0</v>
      </c>
      <c r="R48" s="59">
        <f>SUM('Normalisasi Data'!R50*bobot!$E$10)</f>
        <v>0</v>
      </c>
      <c r="S48" s="59">
        <f>SUM('Normalisasi Data'!S50*bobot!$E$11)</f>
        <v>6.3492063492063489E-2</v>
      </c>
      <c r="T48" s="59">
        <f>SUM('Normalisasi Data'!T50*bobot!$E$11)</f>
        <v>0.14285714285714285</v>
      </c>
      <c r="U48" s="59">
        <f>SUM('Normalisasi Data'!U50*bobot!$E$12)</f>
        <v>0.22162097162097161</v>
      </c>
    </row>
    <row r="49" spans="2:21" x14ac:dyDescent="0.25">
      <c r="B49" s="59" t="str">
        <f>'Normalisasi Data'!B51</f>
        <v>REDMI Redmi 12(8/256 gb)</v>
      </c>
      <c r="C49" s="59">
        <f>SUM('Normalisasi Data'!C51*bobot!$E$5)</f>
        <v>5.9523809523809521E-2</v>
      </c>
      <c r="D49" s="59">
        <f>SUM('Normalisasi Data'!D51*bobot!$E$5)</f>
        <v>2.976190476190476E-2</v>
      </c>
      <c r="E49" s="59">
        <f>SUM('Normalisasi Data'!E51*bobot!$E$5)</f>
        <v>4.7619047619047616E-2</v>
      </c>
      <c r="F49" s="59">
        <f>SUM('Normalisasi Data'!F51*bobot!$E$6)</f>
        <v>0</v>
      </c>
      <c r="G49" s="59">
        <f>SUM('Normalisasi Data'!G51*bobot!$E$6)</f>
        <v>2.3809523809523808E-2</v>
      </c>
      <c r="H49" s="59">
        <f>SUM('Normalisasi Data'!H51*bobot!$E$6)</f>
        <v>5.9523809523809521E-3</v>
      </c>
      <c r="I49" s="59">
        <f>SUM('Normalisasi Data'!I51*bobot!$E$7)</f>
        <v>7.5396825396825393E-2</v>
      </c>
      <c r="J49" s="59">
        <f>SUM('Normalisasi Data'!J51*bobot!$E$7)</f>
        <v>6.95970695970696E-2</v>
      </c>
      <c r="K49" s="59">
        <f>SUM('Normalisasi Data'!K51*bobot!$E$7)</f>
        <v>0.1130952380952381</v>
      </c>
      <c r="L49" s="59">
        <f>SUM('Normalisasi Data'!L51*bobot!$E$8)</f>
        <v>7.1428571428571425E-2</v>
      </c>
      <c r="M49" s="59">
        <f>SUM('Normalisasi Data'!M51*bobot!$E$8)</f>
        <v>7.1428571428571425E-2</v>
      </c>
      <c r="N49" s="59">
        <f>SUM('Normalisasi Data'!N51*bobot!$E$9)</f>
        <v>0</v>
      </c>
      <c r="O49" s="59">
        <f>SUM('Normalisasi Data'!O51*bobot!$E$9)</f>
        <v>0</v>
      </c>
      <c r="P49" s="59">
        <f>SUM('Normalisasi Data'!P51*bobot!$E$9)</f>
        <v>0</v>
      </c>
      <c r="Q49" s="59">
        <f>SUM('Normalisasi Data'!Q51*bobot!$E$10)</f>
        <v>0</v>
      </c>
      <c r="R49" s="59">
        <f>SUM('Normalisasi Data'!R51*bobot!$E$10)</f>
        <v>0</v>
      </c>
      <c r="S49" s="59">
        <f>SUM('Normalisasi Data'!S51*bobot!$E$11)</f>
        <v>6.3492063492063489E-2</v>
      </c>
      <c r="T49" s="59">
        <f>SUM('Normalisasi Data'!T51*bobot!$E$11)</f>
        <v>0.14285714285714285</v>
      </c>
      <c r="U49" s="59">
        <f>SUM('Normalisasi Data'!U51*bobot!$E$12)</f>
        <v>0.22162097162097161</v>
      </c>
    </row>
    <row r="50" spans="2:21" x14ac:dyDescent="0.25">
      <c r="B50" s="59" t="str">
        <f>'Normalisasi Data'!B52</f>
        <v>REDMI Redmi Note 13 Pro 5G(8/256 gb)</v>
      </c>
      <c r="C50" s="59">
        <f>SUM('Normalisasi Data'!C52*bobot!$E$5)</f>
        <v>2.976190476190476E-2</v>
      </c>
      <c r="D50" s="59">
        <f>SUM('Normalisasi Data'!D52*bobot!$E$5)</f>
        <v>2.976190476190476E-2</v>
      </c>
      <c r="E50" s="59">
        <f>SUM('Normalisasi Data'!E52*bobot!$E$5)</f>
        <v>4.7619047619047616E-2</v>
      </c>
      <c r="F50" s="59">
        <f>SUM('Normalisasi Data'!F52*bobot!$E$6)</f>
        <v>1.1904761904761904E-2</v>
      </c>
      <c r="G50" s="59">
        <f>SUM('Normalisasi Data'!G52*bobot!$E$6)</f>
        <v>2.3809523809523808E-2</v>
      </c>
      <c r="H50" s="59">
        <f>SUM('Normalisasi Data'!H52*bobot!$E$6)</f>
        <v>1.1904761904761904E-2</v>
      </c>
      <c r="I50" s="59">
        <f>SUM('Normalisasi Data'!I52*bobot!$E$7)</f>
        <v>7.5396825396825393E-2</v>
      </c>
      <c r="J50" s="59">
        <f>SUM('Normalisasi Data'!J52*bobot!$E$7)</f>
        <v>0.14354395604395603</v>
      </c>
      <c r="K50" s="59">
        <f>SUM('Normalisasi Data'!K52*bobot!$E$7)</f>
        <v>0.1130952380952381</v>
      </c>
      <c r="L50" s="59">
        <f>SUM('Normalisasi Data'!L52*bobot!$E$8)</f>
        <v>7.1428571428571425E-2</v>
      </c>
      <c r="M50" s="59">
        <f>SUM('Normalisasi Data'!M52*bobot!$E$8)</f>
        <v>7.1428571428571425E-2</v>
      </c>
      <c r="N50" s="59">
        <f>SUM('Normalisasi Data'!N52*bobot!$E$9)</f>
        <v>0</v>
      </c>
      <c r="O50" s="59">
        <f>SUM('Normalisasi Data'!O52*bobot!$E$9)</f>
        <v>0</v>
      </c>
      <c r="P50" s="59">
        <f>SUM('Normalisasi Data'!P52*bobot!$E$9)</f>
        <v>0</v>
      </c>
      <c r="Q50" s="59">
        <f>SUM('Normalisasi Data'!Q52*bobot!$E$10)</f>
        <v>0</v>
      </c>
      <c r="R50" s="59">
        <f>SUM('Normalisasi Data'!R52*bobot!$E$10)</f>
        <v>0</v>
      </c>
      <c r="S50" s="59">
        <f>SUM('Normalisasi Data'!S52*bobot!$E$11)</f>
        <v>6.3492063492063489E-2</v>
      </c>
      <c r="T50" s="59">
        <f>SUM('Normalisasi Data'!T52*bobot!$E$11)</f>
        <v>0.14285714285714285</v>
      </c>
      <c r="U50" s="59">
        <f>SUM('Normalisasi Data'!U52*bobot!$E$12)</f>
        <v>0.20334295334295335</v>
      </c>
    </row>
    <row r="51" spans="2:21" x14ac:dyDescent="0.25">
      <c r="B51" s="59" t="str">
        <f>'Normalisasi Data'!B53</f>
        <v>ASUS ROG Phone 8 Pro(16/512 gb)</v>
      </c>
      <c r="C51" s="59">
        <f>SUM('Normalisasi Data'!C53*bobot!$E$5)</f>
        <v>5.9523809523809521E-2</v>
      </c>
      <c r="D51" s="59">
        <f>SUM('Normalisasi Data'!D53*bobot!$E$5)</f>
        <v>8.9285714285714274E-2</v>
      </c>
      <c r="E51" s="59">
        <f>SUM('Normalisasi Data'!E53*bobot!$E$5)</f>
        <v>0.10317460317460317</v>
      </c>
      <c r="F51" s="59">
        <f>SUM('Normalisasi Data'!F53*bobot!$E$6)</f>
        <v>1.5306122448979591E-2</v>
      </c>
      <c r="G51" s="59">
        <f>SUM('Normalisasi Data'!G53*bobot!$E$6)</f>
        <v>2.3809523809523808E-2</v>
      </c>
      <c r="H51" s="59">
        <f>SUM('Normalisasi Data'!H53*bobot!$E$6)</f>
        <v>5.9523809523809521E-3</v>
      </c>
      <c r="I51" s="59">
        <f>SUM('Normalisasi Data'!I53*bobot!$E$7)</f>
        <v>0.18849206349206349</v>
      </c>
      <c r="J51" s="59">
        <f>SUM('Normalisasi Data'!J53*bobot!$E$7)</f>
        <v>0.18704212454212454</v>
      </c>
      <c r="K51" s="59">
        <f>SUM('Normalisasi Data'!K53*bobot!$E$7)</f>
        <v>0.1130952380952381</v>
      </c>
      <c r="L51" s="59">
        <f>SUM('Normalisasi Data'!L53*bobot!$E$8)</f>
        <v>0.21428571428571427</v>
      </c>
      <c r="M51" s="59">
        <f>SUM('Normalisasi Data'!M53*bobot!$E$8)</f>
        <v>0.14285714285714285</v>
      </c>
      <c r="N51" s="59">
        <f>SUM('Normalisasi Data'!N53*bobot!$E$9)</f>
        <v>0</v>
      </c>
      <c r="O51" s="59">
        <f>SUM('Normalisasi Data'!O53*bobot!$E$9)</f>
        <v>0</v>
      </c>
      <c r="P51" s="59">
        <f>SUM('Normalisasi Data'!P53*bobot!$E$9)</f>
        <v>0</v>
      </c>
      <c r="Q51" s="59">
        <f>SUM('Normalisasi Data'!Q53*bobot!$E$10)</f>
        <v>0</v>
      </c>
      <c r="R51" s="59">
        <f>SUM('Normalisasi Data'!R53*bobot!$E$10)</f>
        <v>0</v>
      </c>
      <c r="S51" s="59">
        <f>SUM('Normalisasi Data'!S53*bobot!$E$11)</f>
        <v>0.19047619047619047</v>
      </c>
      <c r="T51" s="59">
        <f>SUM('Normalisasi Data'!T53*bobot!$E$11)</f>
        <v>0.19047619047619047</v>
      </c>
      <c r="U51" s="59">
        <f>SUM('Normalisasi Data'!U53*bobot!$E$12)</f>
        <v>0.12566137566137567</v>
      </c>
    </row>
    <row r="52" spans="2:21" x14ac:dyDescent="0.25">
      <c r="B52" s="59" t="str">
        <f>'Normalisasi Data'!B54</f>
        <v>ASUS ROG Phone 8(12/256 gb)</v>
      </c>
      <c r="C52" s="59">
        <f>SUM('Normalisasi Data'!C54*bobot!$E$5)</f>
        <v>5.9523809523809521E-2</v>
      </c>
      <c r="D52" s="59">
        <f>SUM('Normalisasi Data'!D54*bobot!$E$5)</f>
        <v>8.9285714285714274E-2</v>
      </c>
      <c r="E52" s="59">
        <f>SUM('Normalisasi Data'!E54*bobot!$E$5)</f>
        <v>0.10317460317460317</v>
      </c>
      <c r="F52" s="59">
        <f>SUM('Normalisasi Data'!F54*bobot!$E$6)</f>
        <v>1.5306122448979591E-2</v>
      </c>
      <c r="G52" s="59">
        <f>SUM('Normalisasi Data'!G54*bobot!$E$6)</f>
        <v>2.3809523809523808E-2</v>
      </c>
      <c r="H52" s="59">
        <f>SUM('Normalisasi Data'!H54*bobot!$E$6)</f>
        <v>5.9523809523809521E-3</v>
      </c>
      <c r="I52" s="59">
        <f>SUM('Normalisasi Data'!I54*bobot!$E$7)</f>
        <v>0.18849206349206349</v>
      </c>
      <c r="J52" s="59">
        <f>SUM('Normalisasi Data'!J54*bobot!$E$7)</f>
        <v>0.18704212454212454</v>
      </c>
      <c r="K52" s="59">
        <f>SUM('Normalisasi Data'!K54*bobot!$E$7)</f>
        <v>0.1130952380952381</v>
      </c>
      <c r="L52" s="59">
        <f>SUM('Normalisasi Data'!L54*bobot!$E$8)</f>
        <v>0.14285714285714285</v>
      </c>
      <c r="M52" s="59">
        <f>SUM('Normalisasi Data'!M54*bobot!$E$8)</f>
        <v>7.1428571428571425E-2</v>
      </c>
      <c r="N52" s="59">
        <f>SUM('Normalisasi Data'!N54*bobot!$E$9)</f>
        <v>0</v>
      </c>
      <c r="O52" s="59">
        <f>SUM('Normalisasi Data'!O54*bobot!$E$9)</f>
        <v>0</v>
      </c>
      <c r="P52" s="59">
        <f>SUM('Normalisasi Data'!P54*bobot!$E$9)</f>
        <v>0</v>
      </c>
      <c r="Q52" s="59">
        <f>SUM('Normalisasi Data'!Q54*bobot!$E$10)</f>
        <v>0</v>
      </c>
      <c r="R52" s="59">
        <f>SUM('Normalisasi Data'!R54*bobot!$E$10)</f>
        <v>0</v>
      </c>
      <c r="S52" s="59">
        <f>SUM('Normalisasi Data'!S54*bobot!$E$11)</f>
        <v>0.19047619047619047</v>
      </c>
      <c r="T52" s="59">
        <f>SUM('Normalisasi Data'!T54*bobot!$E$11)</f>
        <v>0.19047619047619047</v>
      </c>
      <c r="U52" s="59">
        <f>SUM('Normalisasi Data'!U54*bobot!$E$12)</f>
        <v>0.15536315536315537</v>
      </c>
    </row>
    <row r="53" spans="2:21" x14ac:dyDescent="0.25">
      <c r="B53" s="59" t="str">
        <f>'Normalisasi Data'!B55</f>
        <v>REALME Realme 10 Pro 5G(8/128 gb)</v>
      </c>
      <c r="C53" s="59">
        <f>SUM('Normalisasi Data'!C55*bobot!$E$5)</f>
        <v>2.976190476190476E-2</v>
      </c>
      <c r="D53" s="59">
        <f>SUM('Normalisasi Data'!D55*bobot!$E$5)</f>
        <v>2.976190476190476E-2</v>
      </c>
      <c r="E53" s="59">
        <f>SUM('Normalisasi Data'!E55*bobot!$E$5)</f>
        <v>0</v>
      </c>
      <c r="F53" s="59">
        <f>SUM('Normalisasi Data'!F55*bobot!$E$6)</f>
        <v>0</v>
      </c>
      <c r="G53" s="59">
        <f>SUM('Normalisasi Data'!G55*bobot!$E$6)</f>
        <v>2.3809523809523808E-2</v>
      </c>
      <c r="H53" s="59">
        <f>SUM('Normalisasi Data'!H55*bobot!$E$6)</f>
        <v>5.9523809523809521E-3</v>
      </c>
      <c r="I53" s="59">
        <f>SUM('Normalisasi Data'!I55*bobot!$E$7)</f>
        <v>7.5396825396825393E-2</v>
      </c>
      <c r="J53" s="59">
        <f>SUM('Normalisasi Data'!J55*bobot!$E$7)</f>
        <v>0.11744505494505496</v>
      </c>
      <c r="K53" s="59">
        <f>SUM('Normalisasi Data'!K55*bobot!$E$7)</f>
        <v>0.1130952380952381</v>
      </c>
      <c r="L53" s="59">
        <f>SUM('Normalisasi Data'!L55*bobot!$E$8)</f>
        <v>7.1428571428571425E-2</v>
      </c>
      <c r="M53" s="59">
        <f>SUM('Normalisasi Data'!M55*bobot!$E$8)</f>
        <v>0</v>
      </c>
      <c r="N53" s="59">
        <f>SUM('Normalisasi Data'!N55*bobot!$E$9)</f>
        <v>0</v>
      </c>
      <c r="O53" s="59">
        <f>SUM('Normalisasi Data'!O55*bobot!$E$9)</f>
        <v>0</v>
      </c>
      <c r="P53" s="59">
        <f>SUM('Normalisasi Data'!P55*bobot!$E$9)</f>
        <v>0</v>
      </c>
      <c r="Q53" s="59">
        <f>SUM('Normalisasi Data'!Q55*bobot!$E$10)</f>
        <v>0</v>
      </c>
      <c r="R53" s="59">
        <f>SUM('Normalisasi Data'!R55*bobot!$E$10)</f>
        <v>0</v>
      </c>
      <c r="S53" s="59">
        <f>SUM('Normalisasi Data'!S55*bobot!$E$11)</f>
        <v>6.3492063492063489E-2</v>
      </c>
      <c r="T53" s="59">
        <f>SUM('Normalisasi Data'!T55*bobot!$E$11)</f>
        <v>0.14285714285714285</v>
      </c>
      <c r="U53" s="59">
        <f>SUM('Normalisasi Data'!U55*bobot!$E$12)</f>
        <v>0.20334295334295335</v>
      </c>
    </row>
    <row r="54" spans="2:21" x14ac:dyDescent="0.25">
      <c r="B54" s="59" t="str">
        <f>'Normalisasi Data'!B56</f>
        <v>REALME Realme 10 Pro+ 5G(8/256 gb)</v>
      </c>
      <c r="C54" s="59">
        <f>SUM('Normalisasi Data'!C56*bobot!$E$5)</f>
        <v>2.976190476190476E-2</v>
      </c>
      <c r="D54" s="59">
        <f>SUM('Normalisasi Data'!D56*bobot!$E$5)</f>
        <v>0</v>
      </c>
      <c r="E54" s="59">
        <f>SUM('Normalisasi Data'!E56*bobot!$E$5)</f>
        <v>0</v>
      </c>
      <c r="F54" s="59">
        <f>SUM('Normalisasi Data'!F56*bobot!$E$6)</f>
        <v>0</v>
      </c>
      <c r="G54" s="59">
        <f>SUM('Normalisasi Data'!G56*bobot!$E$6)</f>
        <v>2.3809523809523808E-2</v>
      </c>
      <c r="H54" s="59">
        <f>SUM('Normalisasi Data'!H56*bobot!$E$6)</f>
        <v>5.9523809523809521E-3</v>
      </c>
      <c r="I54" s="59">
        <f>SUM('Normalisasi Data'!I56*bobot!$E$7)</f>
        <v>7.5396825396825393E-2</v>
      </c>
      <c r="J54" s="59">
        <f>SUM('Normalisasi Data'!J56*bobot!$E$7)</f>
        <v>0.11744505494505496</v>
      </c>
      <c r="K54" s="59">
        <f>SUM('Normalisasi Data'!K56*bobot!$E$7)</f>
        <v>0.1130952380952381</v>
      </c>
      <c r="L54" s="59">
        <f>SUM('Normalisasi Data'!L56*bobot!$E$8)</f>
        <v>7.1428571428571425E-2</v>
      </c>
      <c r="M54" s="59">
        <f>SUM('Normalisasi Data'!M56*bobot!$E$8)</f>
        <v>7.1428571428571425E-2</v>
      </c>
      <c r="N54" s="59">
        <f>SUM('Normalisasi Data'!N56*bobot!$E$9)</f>
        <v>0</v>
      </c>
      <c r="O54" s="59">
        <f>SUM('Normalisasi Data'!O56*bobot!$E$9)</f>
        <v>0</v>
      </c>
      <c r="P54" s="59">
        <f>SUM('Normalisasi Data'!P56*bobot!$E$9)</f>
        <v>0</v>
      </c>
      <c r="Q54" s="59">
        <f>SUM('Normalisasi Data'!Q56*bobot!$E$10)</f>
        <v>0</v>
      </c>
      <c r="R54" s="59">
        <f>SUM('Normalisasi Data'!R56*bobot!$E$10)</f>
        <v>0</v>
      </c>
      <c r="S54" s="59">
        <f>SUM('Normalisasi Data'!S56*bobot!$E$11)</f>
        <v>6.3492063492063489E-2</v>
      </c>
      <c r="T54" s="59">
        <f>SUM('Normalisasi Data'!T56*bobot!$E$11)</f>
        <v>0.14285714285714285</v>
      </c>
      <c r="U54" s="59">
        <f>SUM('Normalisasi Data'!U56*bobot!$E$12)</f>
        <v>0.19191919191919193</v>
      </c>
    </row>
    <row r="55" spans="2:21" x14ac:dyDescent="0.25">
      <c r="B55" s="59" t="str">
        <f>'Normalisasi Data'!B57</f>
        <v>REALME Realme 10 Pro+ 5G(12/512 gb)</v>
      </c>
      <c r="C55" s="59">
        <f>SUM('Normalisasi Data'!C57*bobot!$E$5)</f>
        <v>2.976190476190476E-2</v>
      </c>
      <c r="D55" s="59">
        <f>SUM('Normalisasi Data'!D57*bobot!$E$5)</f>
        <v>0</v>
      </c>
      <c r="E55" s="59">
        <f>SUM('Normalisasi Data'!E57*bobot!$E$5)</f>
        <v>0</v>
      </c>
      <c r="F55" s="59">
        <f>SUM('Normalisasi Data'!F57*bobot!$E$6)</f>
        <v>1.1904761904761904E-2</v>
      </c>
      <c r="G55" s="59">
        <f>SUM('Normalisasi Data'!G57*bobot!$E$6)</f>
        <v>2.3809523809523808E-2</v>
      </c>
      <c r="H55" s="59">
        <f>SUM('Normalisasi Data'!H57*bobot!$E$6)</f>
        <v>5.9523809523809521E-3</v>
      </c>
      <c r="I55" s="59">
        <f>SUM('Normalisasi Data'!I57*bobot!$E$7)</f>
        <v>7.5396825396825393E-2</v>
      </c>
      <c r="J55" s="59">
        <f>SUM('Normalisasi Data'!J57*bobot!$E$7)</f>
        <v>0.11744505494505496</v>
      </c>
      <c r="K55" s="59">
        <f>SUM('Normalisasi Data'!K57*bobot!$E$7)</f>
        <v>0.1130952380952381</v>
      </c>
      <c r="L55" s="59">
        <f>SUM('Normalisasi Data'!L57*bobot!$E$8)</f>
        <v>0.14285714285714285</v>
      </c>
      <c r="M55" s="59">
        <f>SUM('Normalisasi Data'!M57*bobot!$E$8)</f>
        <v>0.14285714285714285</v>
      </c>
      <c r="N55" s="59">
        <f>SUM('Normalisasi Data'!N57*bobot!$E$9)</f>
        <v>0</v>
      </c>
      <c r="O55" s="59">
        <f>SUM('Normalisasi Data'!O57*bobot!$E$9)</f>
        <v>0</v>
      </c>
      <c r="P55" s="59">
        <f>SUM('Normalisasi Data'!P57*bobot!$E$9)</f>
        <v>0</v>
      </c>
      <c r="Q55" s="59">
        <f>SUM('Normalisasi Data'!Q57*bobot!$E$10)</f>
        <v>0</v>
      </c>
      <c r="R55" s="59">
        <f>SUM('Normalisasi Data'!R57*bobot!$E$10)</f>
        <v>0</v>
      </c>
      <c r="S55" s="59">
        <f>SUM('Normalisasi Data'!S57*bobot!$E$11)</f>
        <v>6.3492063492063489E-2</v>
      </c>
      <c r="T55" s="59">
        <f>SUM('Normalisasi Data'!T57*bobot!$E$11)</f>
        <v>0.14285714285714285</v>
      </c>
      <c r="U55" s="59">
        <f>SUM('Normalisasi Data'!U57*bobot!$E$12)</f>
        <v>0.18506493506493507</v>
      </c>
    </row>
    <row r="56" spans="2:21" x14ac:dyDescent="0.25">
      <c r="B56" s="59" t="str">
        <f>'Normalisasi Data'!B58</f>
        <v>REALME Realme C55 NFC(6/128 gb)</v>
      </c>
      <c r="C56" s="59">
        <f>SUM('Normalisasi Data'!C58*bobot!$E$5)</f>
        <v>2.976190476190476E-2</v>
      </c>
      <c r="D56" s="59">
        <f>SUM('Normalisasi Data'!D58*bobot!$E$5)</f>
        <v>2.976190476190476E-2</v>
      </c>
      <c r="E56" s="59">
        <f>SUM('Normalisasi Data'!E58*bobot!$E$5)</f>
        <v>0</v>
      </c>
      <c r="F56" s="59">
        <f>SUM('Normalisasi Data'!F58*bobot!$E$6)</f>
        <v>0</v>
      </c>
      <c r="G56" s="59">
        <f>SUM('Normalisasi Data'!G58*bobot!$E$6)</f>
        <v>2.3809523809523808E-2</v>
      </c>
      <c r="H56" s="59">
        <f>SUM('Normalisasi Data'!H58*bobot!$E$6)</f>
        <v>5.9523809523809521E-3</v>
      </c>
      <c r="I56" s="59">
        <f>SUM('Normalisasi Data'!I58*bobot!$E$7)</f>
        <v>7.5396825396825393E-2</v>
      </c>
      <c r="J56" s="59">
        <f>SUM('Normalisasi Data'!J58*bobot!$E$7)</f>
        <v>6.95970695970696E-2</v>
      </c>
      <c r="K56" s="59">
        <f>SUM('Normalisasi Data'!K58*bobot!$E$7)</f>
        <v>0.1130952380952381</v>
      </c>
      <c r="L56" s="59">
        <f>SUM('Normalisasi Data'!L58*bobot!$E$8)</f>
        <v>0.10714285714285714</v>
      </c>
      <c r="M56" s="59">
        <f>SUM('Normalisasi Data'!M58*bobot!$E$8)</f>
        <v>0</v>
      </c>
      <c r="N56" s="59">
        <f>SUM('Normalisasi Data'!N58*bobot!$E$9)</f>
        <v>0</v>
      </c>
      <c r="O56" s="59">
        <f>SUM('Normalisasi Data'!O58*bobot!$E$9)</f>
        <v>0</v>
      </c>
      <c r="P56" s="59">
        <f>SUM('Normalisasi Data'!P58*bobot!$E$9)</f>
        <v>0</v>
      </c>
      <c r="Q56" s="59">
        <f>SUM('Normalisasi Data'!Q58*bobot!$E$10)</f>
        <v>0</v>
      </c>
      <c r="R56" s="59">
        <f>SUM('Normalisasi Data'!R58*bobot!$E$10)</f>
        <v>0</v>
      </c>
      <c r="S56" s="59">
        <f>SUM('Normalisasi Data'!S58*bobot!$E$11)</f>
        <v>6.3492063492063489E-2</v>
      </c>
      <c r="T56" s="59">
        <f>SUM('Normalisasi Data'!T58*bobot!$E$11)</f>
        <v>0.14285714285714285</v>
      </c>
      <c r="U56" s="59">
        <f>SUM('Normalisasi Data'!U58*bobot!$E$12)</f>
        <v>0.21933621933621936</v>
      </c>
    </row>
    <row r="57" spans="2:21" x14ac:dyDescent="0.25">
      <c r="B57" s="59" t="str">
        <f>'Normalisasi Data'!B59</f>
        <v>REALME Realme C53 NFC(6/128 gb)</v>
      </c>
      <c r="C57" s="59">
        <f>SUM('Normalisasi Data'!C59*bobot!$E$5)</f>
        <v>2.976190476190476E-2</v>
      </c>
      <c r="D57" s="59">
        <f>SUM('Normalisasi Data'!D59*bobot!$E$5)</f>
        <v>0</v>
      </c>
      <c r="E57" s="59">
        <f>SUM('Normalisasi Data'!E59*bobot!$E$5)</f>
        <v>0</v>
      </c>
      <c r="F57" s="59">
        <f>SUM('Normalisasi Data'!F59*bobot!$E$6)</f>
        <v>0</v>
      </c>
      <c r="G57" s="59">
        <f>SUM('Normalisasi Data'!G59*bobot!$E$6)</f>
        <v>2.3809523809523808E-2</v>
      </c>
      <c r="H57" s="59">
        <f>SUM('Normalisasi Data'!H59*bobot!$E$6)</f>
        <v>5.9523809523809521E-3</v>
      </c>
      <c r="I57" s="59">
        <f>SUM('Normalisasi Data'!I59*bobot!$E$7)</f>
        <v>7.5396825396825393E-2</v>
      </c>
      <c r="J57" s="59">
        <f>SUM('Normalisasi Data'!J59*bobot!$E$7)</f>
        <v>0</v>
      </c>
      <c r="K57" s="59">
        <f>SUM('Normalisasi Data'!K59*bobot!$E$7)</f>
        <v>0.1130952380952381</v>
      </c>
      <c r="L57" s="59">
        <f>SUM('Normalisasi Data'!L59*bobot!$E$8)</f>
        <v>0.10714285714285714</v>
      </c>
      <c r="M57" s="59">
        <f>SUM('Normalisasi Data'!M59*bobot!$E$8)</f>
        <v>0</v>
      </c>
      <c r="N57" s="59">
        <f>SUM('Normalisasi Data'!N59*bobot!$E$9)</f>
        <v>0</v>
      </c>
      <c r="O57" s="59">
        <f>SUM('Normalisasi Data'!O59*bobot!$E$9)</f>
        <v>0</v>
      </c>
      <c r="P57" s="59">
        <f>SUM('Normalisasi Data'!P59*bobot!$E$9)</f>
        <v>0</v>
      </c>
      <c r="Q57" s="59">
        <f>SUM('Normalisasi Data'!Q59*bobot!$E$10)</f>
        <v>0</v>
      </c>
      <c r="R57" s="59">
        <f>SUM('Normalisasi Data'!R59*bobot!$E$10)</f>
        <v>0</v>
      </c>
      <c r="S57" s="59">
        <f>SUM('Normalisasi Data'!S59*bobot!$E$11)</f>
        <v>6.3492063492063489E-2</v>
      </c>
      <c r="T57" s="59">
        <f>SUM('Normalisasi Data'!T59*bobot!$E$11)</f>
        <v>0.14285714285714285</v>
      </c>
      <c r="U57" s="59">
        <f>SUM('Normalisasi Data'!U59*bobot!$E$12)</f>
        <v>0.22162097162097161</v>
      </c>
    </row>
    <row r="58" spans="2:21" x14ac:dyDescent="0.25">
      <c r="B58" s="59" t="str">
        <f>'Normalisasi Data'!B60</f>
        <v>REALME Realme C53 NFC(8/256 gb)</v>
      </c>
      <c r="C58" s="59">
        <f>SUM('Normalisasi Data'!C60*bobot!$E$5)</f>
        <v>2.976190476190476E-2</v>
      </c>
      <c r="D58" s="59">
        <f>SUM('Normalisasi Data'!D60*bobot!$E$5)</f>
        <v>0</v>
      </c>
      <c r="E58" s="59">
        <f>SUM('Normalisasi Data'!E60*bobot!$E$5)</f>
        <v>0</v>
      </c>
      <c r="F58" s="59">
        <f>SUM('Normalisasi Data'!F60*bobot!$E$6)</f>
        <v>0</v>
      </c>
      <c r="G58" s="59">
        <f>SUM('Normalisasi Data'!G60*bobot!$E$6)</f>
        <v>2.3809523809523808E-2</v>
      </c>
      <c r="H58" s="59">
        <f>SUM('Normalisasi Data'!H60*bobot!$E$6)</f>
        <v>5.9523809523809521E-3</v>
      </c>
      <c r="I58" s="59">
        <f>SUM('Normalisasi Data'!I60*bobot!$E$7)</f>
        <v>7.5396825396825393E-2</v>
      </c>
      <c r="J58" s="59">
        <f>SUM('Normalisasi Data'!J60*bobot!$E$7)</f>
        <v>0</v>
      </c>
      <c r="K58" s="59">
        <f>SUM('Normalisasi Data'!K60*bobot!$E$7)</f>
        <v>0.1130952380952381</v>
      </c>
      <c r="L58" s="59">
        <f>SUM('Normalisasi Data'!L60*bobot!$E$8)</f>
        <v>7.1428571428571425E-2</v>
      </c>
      <c r="M58" s="59">
        <f>SUM('Normalisasi Data'!M60*bobot!$E$8)</f>
        <v>7.1428571428571425E-2</v>
      </c>
      <c r="N58" s="59">
        <f>SUM('Normalisasi Data'!N60*bobot!$E$9)</f>
        <v>0</v>
      </c>
      <c r="O58" s="59">
        <f>SUM('Normalisasi Data'!O60*bobot!$E$9)</f>
        <v>0</v>
      </c>
      <c r="P58" s="59">
        <f>SUM('Normalisasi Data'!P60*bobot!$E$9)</f>
        <v>0</v>
      </c>
      <c r="Q58" s="59">
        <f>SUM('Normalisasi Data'!Q60*bobot!$E$10)</f>
        <v>0</v>
      </c>
      <c r="R58" s="59">
        <f>SUM('Normalisasi Data'!R60*bobot!$E$10)</f>
        <v>0</v>
      </c>
      <c r="S58" s="59">
        <f>SUM('Normalisasi Data'!S60*bobot!$E$11)</f>
        <v>6.3492063492063489E-2</v>
      </c>
      <c r="T58" s="59">
        <f>SUM('Normalisasi Data'!T60*bobot!$E$11)</f>
        <v>0.14285714285714285</v>
      </c>
      <c r="U58" s="59">
        <f>SUM('Normalisasi Data'!U60*bobot!$E$12)</f>
        <v>0.21933621933621936</v>
      </c>
    </row>
    <row r="59" spans="2:21" x14ac:dyDescent="0.25">
      <c r="B59" s="59" t="str">
        <f>'Normalisasi Data'!B61</f>
        <v>REALME Realme 11 Pro 5G(8/256 gb)</v>
      </c>
      <c r="C59" s="59">
        <f>SUM('Normalisasi Data'!C61*bobot!$E$5)</f>
        <v>2.976190476190476E-2</v>
      </c>
      <c r="D59" s="59">
        <f>SUM('Normalisasi Data'!D61*bobot!$E$5)</f>
        <v>0</v>
      </c>
      <c r="E59" s="59">
        <f>SUM('Normalisasi Data'!E61*bobot!$E$5)</f>
        <v>0</v>
      </c>
      <c r="F59" s="59">
        <f>SUM('Normalisasi Data'!F61*bobot!$E$6)</f>
        <v>1.1904761904761904E-2</v>
      </c>
      <c r="G59" s="59">
        <f>SUM('Normalisasi Data'!G61*bobot!$E$6)</f>
        <v>2.3809523809523808E-2</v>
      </c>
      <c r="H59" s="59">
        <f>SUM('Normalisasi Data'!H61*bobot!$E$6)</f>
        <v>5.9523809523809521E-3</v>
      </c>
      <c r="I59" s="59">
        <f>SUM('Normalisasi Data'!I61*bobot!$E$7)</f>
        <v>7.5396825396825393E-2</v>
      </c>
      <c r="J59" s="59">
        <f>SUM('Normalisasi Data'!J61*bobot!$E$7)</f>
        <v>0.12179487179487179</v>
      </c>
      <c r="K59" s="59">
        <f>SUM('Normalisasi Data'!K61*bobot!$E$7)</f>
        <v>0.1130952380952381</v>
      </c>
      <c r="L59" s="59">
        <f>SUM('Normalisasi Data'!L61*bobot!$E$8)</f>
        <v>7.1428571428571425E-2</v>
      </c>
      <c r="M59" s="59">
        <f>SUM('Normalisasi Data'!M61*bobot!$E$8)</f>
        <v>7.1428571428571425E-2</v>
      </c>
      <c r="N59" s="59">
        <f>SUM('Normalisasi Data'!N61*bobot!$E$9)</f>
        <v>0</v>
      </c>
      <c r="O59" s="59">
        <f>SUM('Normalisasi Data'!O61*bobot!$E$9)</f>
        <v>0</v>
      </c>
      <c r="P59" s="59">
        <f>SUM('Normalisasi Data'!P61*bobot!$E$9)</f>
        <v>0</v>
      </c>
      <c r="Q59" s="59">
        <f>SUM('Normalisasi Data'!Q61*bobot!$E$10)</f>
        <v>0</v>
      </c>
      <c r="R59" s="59">
        <f>SUM('Normalisasi Data'!R61*bobot!$E$10)</f>
        <v>0</v>
      </c>
      <c r="S59" s="59">
        <f>SUM('Normalisasi Data'!S61*bobot!$E$11)</f>
        <v>6.3492063492063489E-2</v>
      </c>
      <c r="T59" s="59">
        <f>SUM('Normalisasi Data'!T61*bobot!$E$11)</f>
        <v>0.14285714285714285</v>
      </c>
      <c r="U59" s="59">
        <f>SUM('Normalisasi Data'!U61*bobot!$E$12)</f>
        <v>0.20105820105820105</v>
      </c>
    </row>
    <row r="60" spans="2:21" x14ac:dyDescent="0.25">
      <c r="B60" s="59" t="str">
        <f>'Normalisasi Data'!B62</f>
        <v>REALME Realme 11 Pro+ 5G(12/512 gb)</v>
      </c>
      <c r="C60" s="59">
        <f>SUM('Normalisasi Data'!C62*bobot!$E$5)</f>
        <v>2.976190476190476E-2</v>
      </c>
      <c r="D60" s="59">
        <f>SUM('Normalisasi Data'!D62*bobot!$E$5)</f>
        <v>0</v>
      </c>
      <c r="E60" s="59">
        <f>SUM('Normalisasi Data'!E62*bobot!$E$5)</f>
        <v>0</v>
      </c>
      <c r="F60" s="59">
        <f>SUM('Normalisasi Data'!F62*bobot!$E$6)</f>
        <v>1.1904761904761904E-2</v>
      </c>
      <c r="G60" s="59">
        <f>SUM('Normalisasi Data'!G62*bobot!$E$6)</f>
        <v>2.3809523809523808E-2</v>
      </c>
      <c r="H60" s="59">
        <f>SUM('Normalisasi Data'!H62*bobot!$E$6)</f>
        <v>5.9523809523809521E-3</v>
      </c>
      <c r="I60" s="59">
        <f>SUM('Normalisasi Data'!I62*bobot!$E$7)</f>
        <v>7.5396825396825393E-2</v>
      </c>
      <c r="J60" s="59">
        <f>SUM('Normalisasi Data'!J62*bobot!$E$7)</f>
        <v>0.12179487179487179</v>
      </c>
      <c r="K60" s="59">
        <f>SUM('Normalisasi Data'!K62*bobot!$E$7)</f>
        <v>0.1130952380952381</v>
      </c>
      <c r="L60" s="59">
        <f>SUM('Normalisasi Data'!L62*bobot!$E$8)</f>
        <v>0.14285714285714285</v>
      </c>
      <c r="M60" s="59">
        <f>SUM('Normalisasi Data'!M62*bobot!$E$8)</f>
        <v>0.14285714285714285</v>
      </c>
      <c r="N60" s="59">
        <f>SUM('Normalisasi Data'!N62*bobot!$E$9)</f>
        <v>0</v>
      </c>
      <c r="O60" s="59">
        <f>SUM('Normalisasi Data'!O62*bobot!$E$9)</f>
        <v>0</v>
      </c>
      <c r="P60" s="59">
        <f>SUM('Normalisasi Data'!P62*bobot!$E$9)</f>
        <v>0</v>
      </c>
      <c r="Q60" s="59">
        <f>SUM('Normalisasi Data'!Q62*bobot!$E$10)</f>
        <v>0</v>
      </c>
      <c r="R60" s="59">
        <f>SUM('Normalisasi Data'!R62*bobot!$E$10)</f>
        <v>0</v>
      </c>
      <c r="S60" s="59">
        <f>SUM('Normalisasi Data'!S62*bobot!$E$11)</f>
        <v>6.3492063492063489E-2</v>
      </c>
      <c r="T60" s="59">
        <f>SUM('Normalisasi Data'!T62*bobot!$E$11)</f>
        <v>0.14285714285714285</v>
      </c>
      <c r="U60" s="59">
        <f>SUM('Normalisasi Data'!U62*bobot!$E$12)</f>
        <v>0.18734968734968735</v>
      </c>
    </row>
    <row r="61" spans="2:21" x14ac:dyDescent="0.25">
      <c r="B61" s="59" t="str">
        <f>'Normalisasi Data'!B63</f>
        <v>REALME Realme C51 NFC(4/128 gb)</v>
      </c>
      <c r="C61" s="59">
        <f>SUM('Normalisasi Data'!C63*bobot!$E$5)</f>
        <v>5.9523809523809521E-2</v>
      </c>
      <c r="D61" s="59">
        <f>SUM('Normalisasi Data'!D63*bobot!$E$5)</f>
        <v>2.976190476190476E-2</v>
      </c>
      <c r="E61" s="59">
        <f>SUM('Normalisasi Data'!E63*bobot!$E$5)</f>
        <v>0</v>
      </c>
      <c r="F61" s="59">
        <f>SUM('Normalisasi Data'!F63*bobot!$E$6)</f>
        <v>0</v>
      </c>
      <c r="G61" s="59">
        <f>SUM('Normalisasi Data'!G63*bobot!$E$6)</f>
        <v>2.3809523809523808E-2</v>
      </c>
      <c r="H61" s="59">
        <f>SUM('Normalisasi Data'!H63*bobot!$E$6)</f>
        <v>0</v>
      </c>
      <c r="I61" s="59">
        <f>SUM('Normalisasi Data'!I63*bobot!$E$7)</f>
        <v>7.5396825396825393E-2</v>
      </c>
      <c r="J61" s="59">
        <f>SUM('Normalisasi Data'!J63*bobot!$E$7)</f>
        <v>0</v>
      </c>
      <c r="K61" s="59">
        <f>SUM('Normalisasi Data'!K63*bobot!$E$7)</f>
        <v>0.1130952380952381</v>
      </c>
      <c r="L61" s="59">
        <f>SUM('Normalisasi Data'!L63*bobot!$E$8)</f>
        <v>0</v>
      </c>
      <c r="M61" s="59">
        <f>SUM('Normalisasi Data'!M63*bobot!$E$8)</f>
        <v>0</v>
      </c>
      <c r="N61" s="59">
        <f>SUM('Normalisasi Data'!N63*bobot!$E$9)</f>
        <v>0</v>
      </c>
      <c r="O61" s="59">
        <f>SUM('Normalisasi Data'!O63*bobot!$E$9)</f>
        <v>0</v>
      </c>
      <c r="P61" s="59">
        <f>SUM('Normalisasi Data'!P63*bobot!$E$9)</f>
        <v>0</v>
      </c>
      <c r="Q61" s="59">
        <f>SUM('Normalisasi Data'!Q63*bobot!$E$10)</f>
        <v>0</v>
      </c>
      <c r="R61" s="59">
        <f>SUM('Normalisasi Data'!R63*bobot!$E$10)</f>
        <v>0</v>
      </c>
      <c r="S61" s="59">
        <f>SUM('Normalisasi Data'!S63*bobot!$E$11)</f>
        <v>6.3492063492063489E-2</v>
      </c>
      <c r="T61" s="59">
        <f>SUM('Normalisasi Data'!T63*bobot!$E$11)</f>
        <v>0.14285714285714285</v>
      </c>
      <c r="U61" s="59">
        <f>SUM('Normalisasi Data'!U63*bobot!$E$12)</f>
        <v>0.22390572390572391</v>
      </c>
    </row>
    <row r="62" spans="2:21" x14ac:dyDescent="0.25">
      <c r="B62" s="59" t="str">
        <f>'Normalisasi Data'!B64</f>
        <v>REALME Realme 11 NFC(8/256 gb)</v>
      </c>
      <c r="C62" s="59">
        <f>SUM('Normalisasi Data'!C64*bobot!$E$5)</f>
        <v>2.976190476190476E-2</v>
      </c>
      <c r="D62" s="59">
        <f>SUM('Normalisasi Data'!D64*bobot!$E$5)</f>
        <v>0</v>
      </c>
      <c r="E62" s="59">
        <f>SUM('Normalisasi Data'!E64*bobot!$E$5)</f>
        <v>0</v>
      </c>
      <c r="F62" s="59">
        <f>SUM('Normalisasi Data'!F64*bobot!$E$6)</f>
        <v>1.3605442176870746E-2</v>
      </c>
      <c r="G62" s="59">
        <f>SUM('Normalisasi Data'!G64*bobot!$E$6)</f>
        <v>0</v>
      </c>
      <c r="H62" s="59">
        <f>SUM('Normalisasi Data'!H64*bobot!$E$6)</f>
        <v>5.9523809523809521E-3</v>
      </c>
      <c r="I62" s="59">
        <f>SUM('Normalisasi Data'!I64*bobot!$E$7)</f>
        <v>0</v>
      </c>
      <c r="J62" s="59">
        <f>SUM('Normalisasi Data'!J64*bobot!$E$7)</f>
        <v>6.95970695970696E-2</v>
      </c>
      <c r="K62" s="59">
        <f>SUM('Normalisasi Data'!K64*bobot!$E$7)</f>
        <v>0.1130952380952381</v>
      </c>
      <c r="L62" s="59">
        <f>SUM('Normalisasi Data'!L64*bobot!$E$8)</f>
        <v>7.1428571428571425E-2</v>
      </c>
      <c r="M62" s="59">
        <f>SUM('Normalisasi Data'!M64*bobot!$E$8)</f>
        <v>7.1428571428571425E-2</v>
      </c>
      <c r="N62" s="59">
        <f>SUM('Normalisasi Data'!N64*bobot!$E$9)</f>
        <v>0</v>
      </c>
      <c r="O62" s="59">
        <f>SUM('Normalisasi Data'!O64*bobot!$E$9)</f>
        <v>0</v>
      </c>
      <c r="P62" s="59">
        <f>SUM('Normalisasi Data'!P64*bobot!$E$9)</f>
        <v>0</v>
      </c>
      <c r="Q62" s="59">
        <f>SUM('Normalisasi Data'!Q64*bobot!$E$10)</f>
        <v>0</v>
      </c>
      <c r="R62" s="59">
        <f>SUM('Normalisasi Data'!R64*bobot!$E$10)</f>
        <v>0</v>
      </c>
      <c r="S62" s="59">
        <f>SUM('Normalisasi Data'!S64*bobot!$E$11)</f>
        <v>6.3492063492063489E-2</v>
      </c>
      <c r="T62" s="59">
        <f>SUM('Normalisasi Data'!T64*bobot!$E$11)</f>
        <v>0.14285714285714285</v>
      </c>
      <c r="U62" s="59">
        <f>SUM('Normalisasi Data'!U64*bobot!$E$12)</f>
        <v>0.21248196248196249</v>
      </c>
    </row>
    <row r="63" spans="2:21" x14ac:dyDescent="0.25">
      <c r="B63" s="59" t="str">
        <f>'Normalisasi Data'!B65</f>
        <v>REALME Realme C67(8/128 gb)</v>
      </c>
      <c r="C63" s="59">
        <f>SUM('Normalisasi Data'!C65*bobot!$E$5)</f>
        <v>2.976190476190476E-2</v>
      </c>
      <c r="D63" s="59">
        <f>SUM('Normalisasi Data'!D65*bobot!$E$5)</f>
        <v>2.976190476190476E-2</v>
      </c>
      <c r="E63" s="59">
        <f>SUM('Normalisasi Data'!E65*bobot!$E$5)</f>
        <v>0</v>
      </c>
      <c r="F63" s="59">
        <f>SUM('Normalisasi Data'!F65*bobot!$E$6)</f>
        <v>0</v>
      </c>
      <c r="G63" s="59">
        <f>SUM('Normalisasi Data'!G65*bobot!$E$6)</f>
        <v>2.3809523809523808E-2</v>
      </c>
      <c r="H63" s="59">
        <f>SUM('Normalisasi Data'!H65*bobot!$E$6)</f>
        <v>5.9523809523809521E-3</v>
      </c>
      <c r="I63" s="59">
        <f>SUM('Normalisasi Data'!I65*bobot!$E$7)</f>
        <v>7.5396825396825393E-2</v>
      </c>
      <c r="J63" s="59">
        <f>SUM('Normalisasi Data'!J65*bobot!$E$7)</f>
        <v>8.6996336996337006E-2</v>
      </c>
      <c r="K63" s="59">
        <f>SUM('Normalisasi Data'!K65*bobot!$E$7)</f>
        <v>0.1130952380952381</v>
      </c>
      <c r="L63" s="59">
        <f>SUM('Normalisasi Data'!L65*bobot!$E$8)</f>
        <v>7.1428571428571425E-2</v>
      </c>
      <c r="M63" s="59">
        <f>SUM('Normalisasi Data'!M65*bobot!$E$8)</f>
        <v>0</v>
      </c>
      <c r="N63" s="59">
        <f>SUM('Normalisasi Data'!N65*bobot!$E$9)</f>
        <v>0</v>
      </c>
      <c r="O63" s="59">
        <f>SUM('Normalisasi Data'!O65*bobot!$E$9)</f>
        <v>0</v>
      </c>
      <c r="P63" s="59">
        <f>SUM('Normalisasi Data'!P65*bobot!$E$9)</f>
        <v>0</v>
      </c>
      <c r="Q63" s="59">
        <f>SUM('Normalisasi Data'!Q65*bobot!$E$10)</f>
        <v>0</v>
      </c>
      <c r="R63" s="59">
        <f>SUM('Normalisasi Data'!R65*bobot!$E$10)</f>
        <v>0</v>
      </c>
      <c r="S63" s="59">
        <f>SUM('Normalisasi Data'!S65*bobot!$E$11)</f>
        <v>6.3492063492063489E-2</v>
      </c>
      <c r="T63" s="59">
        <f>SUM('Normalisasi Data'!T65*bobot!$E$11)</f>
        <v>0.14285714285714285</v>
      </c>
      <c r="U63" s="59">
        <f>SUM('Normalisasi Data'!U65*bobot!$E$12)</f>
        <v>0.21705146705146705</v>
      </c>
    </row>
    <row r="64" spans="2:21" x14ac:dyDescent="0.25">
      <c r="B64" s="59" t="str">
        <f>'Normalisasi Data'!B66</f>
        <v>REALME Realme C67(8/256 gb)</v>
      </c>
      <c r="C64" s="59">
        <f>SUM('Normalisasi Data'!C66*bobot!$E$5)</f>
        <v>2.976190476190476E-2</v>
      </c>
      <c r="D64" s="59">
        <f>SUM('Normalisasi Data'!D66*bobot!$E$5)</f>
        <v>2.976190476190476E-2</v>
      </c>
      <c r="E64" s="59">
        <f>SUM('Normalisasi Data'!E66*bobot!$E$5)</f>
        <v>0</v>
      </c>
      <c r="F64" s="59">
        <f>SUM('Normalisasi Data'!F66*bobot!$E$6)</f>
        <v>0</v>
      </c>
      <c r="G64" s="59">
        <f>SUM('Normalisasi Data'!G66*bobot!$E$6)</f>
        <v>2.3809523809523808E-2</v>
      </c>
      <c r="H64" s="59">
        <f>SUM('Normalisasi Data'!H66*bobot!$E$6)</f>
        <v>5.9523809523809521E-3</v>
      </c>
      <c r="I64" s="59">
        <f>SUM('Normalisasi Data'!I66*bobot!$E$7)</f>
        <v>7.5396825396825393E-2</v>
      </c>
      <c r="J64" s="59">
        <f>SUM('Normalisasi Data'!J66*bobot!$E$7)</f>
        <v>8.6996336996337006E-2</v>
      </c>
      <c r="K64" s="59">
        <f>SUM('Normalisasi Data'!K66*bobot!$E$7)</f>
        <v>0.1130952380952381</v>
      </c>
      <c r="L64" s="59">
        <f>SUM('Normalisasi Data'!L66*bobot!$E$8)</f>
        <v>7.1428571428571425E-2</v>
      </c>
      <c r="M64" s="59">
        <f>SUM('Normalisasi Data'!M66*bobot!$E$8)</f>
        <v>7.1428571428571425E-2</v>
      </c>
      <c r="N64" s="59">
        <f>SUM('Normalisasi Data'!N66*bobot!$E$9)</f>
        <v>0</v>
      </c>
      <c r="O64" s="59">
        <f>SUM('Normalisasi Data'!O66*bobot!$E$9)</f>
        <v>0</v>
      </c>
      <c r="P64" s="59">
        <f>SUM('Normalisasi Data'!P66*bobot!$E$9)</f>
        <v>0</v>
      </c>
      <c r="Q64" s="59">
        <f>SUM('Normalisasi Data'!Q66*bobot!$E$10)</f>
        <v>0</v>
      </c>
      <c r="R64" s="59">
        <f>SUM('Normalisasi Data'!R66*bobot!$E$10)</f>
        <v>0</v>
      </c>
      <c r="S64" s="59">
        <f>SUM('Normalisasi Data'!S66*bobot!$E$11)</f>
        <v>6.3492063492063489E-2</v>
      </c>
      <c r="T64" s="59">
        <f>SUM('Normalisasi Data'!T66*bobot!$E$11)</f>
        <v>0.14285714285714285</v>
      </c>
      <c r="U64" s="59">
        <f>SUM('Normalisasi Data'!U66*bobot!$E$12)</f>
        <v>0.21476671476671477</v>
      </c>
    </row>
    <row r="65" spans="2:21" x14ac:dyDescent="0.25">
      <c r="B65" s="59" t="str">
        <f>'Normalisasi Data'!B67</f>
        <v>REALME Realme 12 Pro + 5G(8/256 gb)</v>
      </c>
      <c r="C65" s="59">
        <f>SUM('Normalisasi Data'!C67*bobot!$E$5)</f>
        <v>5.9523809523809521E-2</v>
      </c>
      <c r="D65" s="59">
        <f>SUM('Normalisasi Data'!D67*bobot!$E$5)</f>
        <v>2.976190476190476E-2</v>
      </c>
      <c r="E65" s="59">
        <f>SUM('Normalisasi Data'!E67*bobot!$E$5)</f>
        <v>2.3809523809523808E-2</v>
      </c>
      <c r="F65" s="59">
        <f>SUM('Normalisasi Data'!F67*bobot!$E$6)</f>
        <v>1.1904761904761904E-2</v>
      </c>
      <c r="G65" s="59">
        <f>SUM('Normalisasi Data'!G67*bobot!$E$6)</f>
        <v>2.3809523809523808E-2</v>
      </c>
      <c r="H65" s="59">
        <f>SUM('Normalisasi Data'!H67*bobot!$E$6)</f>
        <v>5.9523809523809521E-3</v>
      </c>
      <c r="I65" s="59">
        <f>SUM('Normalisasi Data'!I67*bobot!$E$7)</f>
        <v>0.18849206349206349</v>
      </c>
      <c r="J65" s="59">
        <f>SUM('Normalisasi Data'!J67*bobot!$E$7)</f>
        <v>0.14354395604395603</v>
      </c>
      <c r="K65" s="59">
        <f>SUM('Normalisasi Data'!K67*bobot!$E$7)</f>
        <v>0.1130952380952381</v>
      </c>
      <c r="L65" s="59">
        <f>SUM('Normalisasi Data'!L67*bobot!$E$8)</f>
        <v>7.1428571428571425E-2</v>
      </c>
      <c r="M65" s="59">
        <f>SUM('Normalisasi Data'!M67*bobot!$E$8)</f>
        <v>7.1428571428571425E-2</v>
      </c>
      <c r="N65" s="59">
        <f>SUM('Normalisasi Data'!N67*bobot!$E$9)</f>
        <v>0</v>
      </c>
      <c r="O65" s="59">
        <f>SUM('Normalisasi Data'!O67*bobot!$E$9)</f>
        <v>0</v>
      </c>
      <c r="P65" s="59">
        <f>SUM('Normalisasi Data'!P67*bobot!$E$9)</f>
        <v>0</v>
      </c>
      <c r="Q65" s="59">
        <f>SUM('Normalisasi Data'!Q67*bobot!$E$10)</f>
        <v>0</v>
      </c>
      <c r="R65" s="59">
        <f>SUM('Normalisasi Data'!R67*bobot!$E$10)</f>
        <v>0</v>
      </c>
      <c r="S65" s="59">
        <f>SUM('Normalisasi Data'!S67*bobot!$E$11)</f>
        <v>6.3492063492063489E-2</v>
      </c>
      <c r="T65" s="59">
        <f>SUM('Normalisasi Data'!T67*bobot!$E$11)</f>
        <v>0.14285714285714285</v>
      </c>
      <c r="U65" s="59">
        <f>SUM('Normalisasi Data'!U67*bobot!$E$12)</f>
        <v>0.19191919191919193</v>
      </c>
    </row>
    <row r="66" spans="2:21" x14ac:dyDescent="0.25">
      <c r="B66" s="59" t="str">
        <f>'Normalisasi Data'!B68</f>
        <v>REALME Realme 12 Pro + 5G(12/512 gb)</v>
      </c>
      <c r="C66" s="59">
        <f>SUM('Normalisasi Data'!C68*bobot!$E$5)</f>
        <v>5.9523809523809521E-2</v>
      </c>
      <c r="D66" s="59">
        <f>SUM('Normalisasi Data'!D68*bobot!$E$5)</f>
        <v>2.976190476190476E-2</v>
      </c>
      <c r="E66" s="59">
        <f>SUM('Normalisasi Data'!E68*bobot!$E$5)</f>
        <v>2.3809523809523808E-2</v>
      </c>
      <c r="F66" s="59">
        <f>SUM('Normalisasi Data'!F68*bobot!$E$6)</f>
        <v>1.1904761904761904E-2</v>
      </c>
      <c r="G66" s="59">
        <f>SUM('Normalisasi Data'!G68*bobot!$E$6)</f>
        <v>2.3809523809523808E-2</v>
      </c>
      <c r="H66" s="59">
        <f>SUM('Normalisasi Data'!H68*bobot!$E$6)</f>
        <v>5.9523809523809521E-3</v>
      </c>
      <c r="I66" s="59">
        <f>SUM('Normalisasi Data'!I68*bobot!$E$7)</f>
        <v>0.18849206349206349</v>
      </c>
      <c r="J66" s="59">
        <f>SUM('Normalisasi Data'!J68*bobot!$E$7)</f>
        <v>0.14354395604395603</v>
      </c>
      <c r="K66" s="59">
        <f>SUM('Normalisasi Data'!K68*bobot!$E$7)</f>
        <v>0.1130952380952381</v>
      </c>
      <c r="L66" s="59">
        <f>SUM('Normalisasi Data'!L68*bobot!$E$8)</f>
        <v>0.14285714285714285</v>
      </c>
      <c r="M66" s="59">
        <f>SUM('Normalisasi Data'!M68*bobot!$E$8)</f>
        <v>0.14285714285714285</v>
      </c>
      <c r="N66" s="59">
        <f>SUM('Normalisasi Data'!N68*bobot!$E$9)</f>
        <v>0</v>
      </c>
      <c r="O66" s="59">
        <f>SUM('Normalisasi Data'!O68*bobot!$E$9)</f>
        <v>0</v>
      </c>
      <c r="P66" s="59">
        <f>SUM('Normalisasi Data'!P68*bobot!$E$9)</f>
        <v>0</v>
      </c>
      <c r="Q66" s="59">
        <f>SUM('Normalisasi Data'!Q68*bobot!$E$10)</f>
        <v>0</v>
      </c>
      <c r="R66" s="59">
        <f>SUM('Normalisasi Data'!R68*bobot!$E$10)</f>
        <v>0</v>
      </c>
      <c r="S66" s="59">
        <f>SUM('Normalisasi Data'!S68*bobot!$E$11)</f>
        <v>6.3492063492063489E-2</v>
      </c>
      <c r="T66" s="59">
        <f>SUM('Normalisasi Data'!T68*bobot!$E$11)</f>
        <v>0.14285714285714285</v>
      </c>
      <c r="U66" s="59">
        <f>SUM('Normalisasi Data'!U68*bobot!$E$12)</f>
        <v>0.18506493506493507</v>
      </c>
    </row>
    <row r="67" spans="2:21" x14ac:dyDescent="0.25">
      <c r="B67" s="59" t="str">
        <f>'Normalisasi Data'!B69</f>
        <v>REALME Realme Note 5G(4/128 gb)</v>
      </c>
      <c r="C67" s="59">
        <f>SUM('Normalisasi Data'!C69*bobot!$E$5)</f>
        <v>5.9523809523809521E-2</v>
      </c>
      <c r="D67" s="59">
        <f>SUM('Normalisasi Data'!D69*bobot!$E$5)</f>
        <v>2.976190476190476E-2</v>
      </c>
      <c r="E67" s="59">
        <f>SUM('Normalisasi Data'!E69*bobot!$E$5)</f>
        <v>0</v>
      </c>
      <c r="F67" s="59">
        <f>SUM('Normalisasi Data'!F69*bobot!$E$6)</f>
        <v>0</v>
      </c>
      <c r="G67" s="59">
        <f>SUM('Normalisasi Data'!G69*bobot!$E$6)</f>
        <v>2.3809523809523808E-2</v>
      </c>
      <c r="H67" s="59">
        <f>SUM('Normalisasi Data'!H69*bobot!$E$6)</f>
        <v>0</v>
      </c>
      <c r="I67" s="59">
        <f>SUM('Normalisasi Data'!I69*bobot!$E$7)</f>
        <v>7.5396825396825393E-2</v>
      </c>
      <c r="J67" s="59">
        <f>SUM('Normalisasi Data'!J69*bobot!$E$7)</f>
        <v>0</v>
      </c>
      <c r="K67" s="59">
        <f>SUM('Normalisasi Data'!K69*bobot!$E$7)</f>
        <v>0.1130952380952381</v>
      </c>
      <c r="L67" s="59">
        <f>SUM('Normalisasi Data'!L69*bobot!$E$8)</f>
        <v>0</v>
      </c>
      <c r="M67" s="59">
        <f>SUM('Normalisasi Data'!M69*bobot!$E$8)</f>
        <v>0</v>
      </c>
      <c r="N67" s="59">
        <f>SUM('Normalisasi Data'!N69*bobot!$E$9)</f>
        <v>0</v>
      </c>
      <c r="O67" s="59">
        <f>SUM('Normalisasi Data'!O69*bobot!$E$9)</f>
        <v>0</v>
      </c>
      <c r="P67" s="59">
        <f>SUM('Normalisasi Data'!P69*bobot!$E$9)</f>
        <v>0</v>
      </c>
      <c r="Q67" s="59">
        <f>SUM('Normalisasi Data'!Q69*bobot!$E$10)</f>
        <v>0</v>
      </c>
      <c r="R67" s="59">
        <f>SUM('Normalisasi Data'!R69*bobot!$E$10)</f>
        <v>0</v>
      </c>
      <c r="S67" s="59">
        <f>SUM('Normalisasi Data'!S69*bobot!$E$11)</f>
        <v>6.3492063492063489E-2</v>
      </c>
      <c r="T67" s="59">
        <f>SUM('Normalisasi Data'!T69*bobot!$E$11)</f>
        <v>0.14285714285714285</v>
      </c>
      <c r="U67" s="59">
        <f>SUM('Normalisasi Data'!U69*bobot!$E$12)</f>
        <v>0.22390572390572391</v>
      </c>
    </row>
    <row r="68" spans="2:21" x14ac:dyDescent="0.25">
      <c r="B68" s="59" t="str">
        <f>'Normalisasi Data'!B70</f>
        <v>REALME Realme 12+ 5G(8/256 gb)</v>
      </c>
      <c r="C68" s="59">
        <f>SUM('Normalisasi Data'!C70*bobot!$E$5)</f>
        <v>2.976190476190476E-2</v>
      </c>
      <c r="D68" s="59">
        <f>SUM('Normalisasi Data'!D70*bobot!$E$5)</f>
        <v>2.976190476190476E-2</v>
      </c>
      <c r="E68" s="59">
        <f>SUM('Normalisasi Data'!E70*bobot!$E$5)</f>
        <v>2.3809523809523808E-2</v>
      </c>
      <c r="F68" s="59">
        <f>SUM('Normalisasi Data'!F70*bobot!$E$6)</f>
        <v>1.1904761904761904E-2</v>
      </c>
      <c r="G68" s="59">
        <f>SUM('Normalisasi Data'!G70*bobot!$E$6)</f>
        <v>2.3809523809523808E-2</v>
      </c>
      <c r="H68" s="59">
        <f>SUM('Normalisasi Data'!H70*bobot!$E$6)</f>
        <v>5.9523809523809521E-3</v>
      </c>
      <c r="I68" s="59">
        <f>SUM('Normalisasi Data'!I70*bobot!$E$7)</f>
        <v>0.18849206349206349</v>
      </c>
      <c r="J68" s="59">
        <f>SUM('Normalisasi Data'!J70*bobot!$E$7)</f>
        <v>0.12179487179487179</v>
      </c>
      <c r="K68" s="59">
        <f>SUM('Normalisasi Data'!K70*bobot!$E$7)</f>
        <v>0.1130952380952381</v>
      </c>
      <c r="L68" s="59">
        <f>SUM('Normalisasi Data'!L70*bobot!$E$8)</f>
        <v>7.1428571428571425E-2</v>
      </c>
      <c r="M68" s="59">
        <f>SUM('Normalisasi Data'!M70*bobot!$E$8)</f>
        <v>7.1428571428571425E-2</v>
      </c>
      <c r="N68" s="59">
        <f>SUM('Normalisasi Data'!N70*bobot!$E$9)</f>
        <v>0</v>
      </c>
      <c r="O68" s="59">
        <f>SUM('Normalisasi Data'!O70*bobot!$E$9)</f>
        <v>0</v>
      </c>
      <c r="P68" s="59">
        <f>SUM('Normalisasi Data'!P70*bobot!$E$9)</f>
        <v>0</v>
      </c>
      <c r="Q68" s="59">
        <f>SUM('Normalisasi Data'!Q70*bobot!$E$10)</f>
        <v>0</v>
      </c>
      <c r="R68" s="59">
        <f>SUM('Normalisasi Data'!R70*bobot!$E$10)</f>
        <v>0</v>
      </c>
      <c r="S68" s="59">
        <f>SUM('Normalisasi Data'!S70*bobot!$E$11)</f>
        <v>6.3492063492063489E-2</v>
      </c>
      <c r="T68" s="59">
        <f>SUM('Normalisasi Data'!T70*bobot!$E$11)</f>
        <v>0.14285714285714285</v>
      </c>
      <c r="U68" s="59">
        <f>SUM('Normalisasi Data'!U70*bobot!$E$12)</f>
        <v>0.20562770562770563</v>
      </c>
    </row>
    <row r="69" spans="2:21" x14ac:dyDescent="0.25">
      <c r="B69" s="59" t="str">
        <f>'Normalisasi Data'!B71</f>
        <v>REALME Realme 12+ 5G(12/512 gb)</v>
      </c>
      <c r="C69" s="59">
        <f>SUM('Normalisasi Data'!C71*bobot!$E$5)</f>
        <v>2.976190476190476E-2</v>
      </c>
      <c r="D69" s="59">
        <f>SUM('Normalisasi Data'!D71*bobot!$E$5)</f>
        <v>2.976190476190476E-2</v>
      </c>
      <c r="E69" s="59">
        <f>SUM('Normalisasi Data'!E71*bobot!$E$5)</f>
        <v>2.3809523809523808E-2</v>
      </c>
      <c r="F69" s="59">
        <f>SUM('Normalisasi Data'!F71*bobot!$E$6)</f>
        <v>1.1904761904761904E-2</v>
      </c>
      <c r="G69" s="59">
        <f>SUM('Normalisasi Data'!G71*bobot!$E$6)</f>
        <v>2.3809523809523808E-2</v>
      </c>
      <c r="H69" s="59">
        <f>SUM('Normalisasi Data'!H71*bobot!$E$6)</f>
        <v>5.9523809523809521E-3</v>
      </c>
      <c r="I69" s="59">
        <f>SUM('Normalisasi Data'!I71*bobot!$E$7)</f>
        <v>0.18849206349206349</v>
      </c>
      <c r="J69" s="59">
        <f>SUM('Normalisasi Data'!J71*bobot!$E$7)</f>
        <v>0.12179487179487179</v>
      </c>
      <c r="K69" s="59">
        <f>SUM('Normalisasi Data'!K71*bobot!$E$7)</f>
        <v>0.1130952380952381</v>
      </c>
      <c r="L69" s="59">
        <f>SUM('Normalisasi Data'!L71*bobot!$E$8)</f>
        <v>0.14285714285714285</v>
      </c>
      <c r="M69" s="59">
        <f>SUM('Normalisasi Data'!M71*bobot!$E$8)</f>
        <v>0.14285714285714285</v>
      </c>
      <c r="N69" s="59">
        <f>SUM('Normalisasi Data'!N71*bobot!$E$9)</f>
        <v>0</v>
      </c>
      <c r="O69" s="59">
        <f>SUM('Normalisasi Data'!O71*bobot!$E$9)</f>
        <v>0</v>
      </c>
      <c r="P69" s="59">
        <f>SUM('Normalisasi Data'!P71*bobot!$E$9)</f>
        <v>0</v>
      </c>
      <c r="Q69" s="59">
        <f>SUM('Normalisasi Data'!Q71*bobot!$E$10)</f>
        <v>0</v>
      </c>
      <c r="R69" s="59">
        <f>SUM('Normalisasi Data'!R71*bobot!$E$10)</f>
        <v>0</v>
      </c>
      <c r="S69" s="59">
        <f>SUM('Normalisasi Data'!S71*bobot!$E$11)</f>
        <v>6.3492063492063489E-2</v>
      </c>
      <c r="T69" s="59">
        <f>SUM('Normalisasi Data'!T71*bobot!$E$11)</f>
        <v>0.14285714285714285</v>
      </c>
      <c r="U69" s="59">
        <f>SUM('Normalisasi Data'!U71*bobot!$E$12)</f>
        <v>0.19877344877344877</v>
      </c>
    </row>
    <row r="70" spans="2:21" x14ac:dyDescent="0.25">
      <c r="B70" s="59" t="str">
        <f>'Normalisasi Data'!B72</f>
        <v>OPPO Find N3 Flip(12/256 gb)</v>
      </c>
      <c r="C70" s="59">
        <f>SUM('Normalisasi Data'!C72*bobot!$E$5)</f>
        <v>2.976190476190476E-2</v>
      </c>
      <c r="D70" s="59">
        <f>SUM('Normalisasi Data'!D72*bobot!$E$5)</f>
        <v>2.976190476190476E-2</v>
      </c>
      <c r="E70" s="59">
        <f>SUM('Normalisasi Data'!E72*bobot!$E$5)</f>
        <v>0.10317460317460317</v>
      </c>
      <c r="F70" s="59">
        <f>SUM('Normalisasi Data'!F72*bobot!$E$6)</f>
        <v>1.1904761904761904E-2</v>
      </c>
      <c r="G70" s="59">
        <f>SUM('Normalisasi Data'!G72*bobot!$E$6)</f>
        <v>2.3809523809523808E-2</v>
      </c>
      <c r="H70" s="59">
        <f>SUM('Normalisasi Data'!H72*bobot!$E$6)</f>
        <v>5.9523809523809521E-3</v>
      </c>
      <c r="I70" s="59">
        <f>SUM('Normalisasi Data'!I72*bobot!$E$7)</f>
        <v>7.5396825396825393E-2</v>
      </c>
      <c r="J70" s="59">
        <f>SUM('Normalisasi Data'!J72*bobot!$E$7)</f>
        <v>0.16529304029304029</v>
      </c>
      <c r="K70" s="59">
        <f>SUM('Normalisasi Data'!K72*bobot!$E$7)</f>
        <v>0.1130952380952381</v>
      </c>
      <c r="L70" s="59">
        <f>SUM('Normalisasi Data'!L72*bobot!$E$8)</f>
        <v>0.14285714285714285</v>
      </c>
      <c r="M70" s="59">
        <f>SUM('Normalisasi Data'!M72*bobot!$E$8)</f>
        <v>7.1428571428571425E-2</v>
      </c>
      <c r="N70" s="59">
        <f>SUM('Normalisasi Data'!N72*bobot!$E$9)</f>
        <v>0</v>
      </c>
      <c r="O70" s="59">
        <f>SUM('Normalisasi Data'!O72*bobot!$E$9)</f>
        <v>0</v>
      </c>
      <c r="P70" s="59">
        <f>SUM('Normalisasi Data'!P72*bobot!$E$9)</f>
        <v>0</v>
      </c>
      <c r="Q70" s="59">
        <f>SUM('Normalisasi Data'!Q72*bobot!$E$10)</f>
        <v>0</v>
      </c>
      <c r="R70" s="59">
        <f>SUM('Normalisasi Data'!R72*bobot!$E$10)</f>
        <v>0</v>
      </c>
      <c r="S70" s="59">
        <f>SUM('Normalisasi Data'!S72*bobot!$E$11)</f>
        <v>6.3492063492063489E-2</v>
      </c>
      <c r="T70" s="59">
        <f>SUM('Normalisasi Data'!T72*bobot!$E$11)</f>
        <v>4.7619047619047616E-2</v>
      </c>
      <c r="U70" s="59">
        <f>SUM('Normalisasi Data'!U72*bobot!$E$12)</f>
        <v>0.12794612794612795</v>
      </c>
    </row>
    <row r="71" spans="2:21" x14ac:dyDescent="0.25">
      <c r="B71" s="59" t="str">
        <f>'Normalisasi Data'!B73</f>
        <v>OPPO Find N3(16/512 gb)</v>
      </c>
      <c r="C71" s="59">
        <f>SUM('Normalisasi Data'!C73*bobot!$E$5)</f>
        <v>0.11904761904761904</v>
      </c>
      <c r="D71" s="59">
        <f>SUM('Normalisasi Data'!D73*bobot!$E$5)</f>
        <v>0.11904761904761904</v>
      </c>
      <c r="E71" s="59">
        <f>SUM('Normalisasi Data'!E73*bobot!$E$5)</f>
        <v>0.10317460317460317</v>
      </c>
      <c r="F71" s="59">
        <f>SUM('Normalisasi Data'!F73*bobot!$E$6)</f>
        <v>1.020408163265306E-2</v>
      </c>
      <c r="G71" s="59">
        <f>SUM('Normalisasi Data'!G73*bobot!$E$6)</f>
        <v>2.3809523809523808E-2</v>
      </c>
      <c r="H71" s="59">
        <f>SUM('Normalisasi Data'!H73*bobot!$E$6)</f>
        <v>2.3809523809523808E-2</v>
      </c>
      <c r="I71" s="59">
        <f>SUM('Normalisasi Data'!I73*bobot!$E$7)</f>
        <v>7.5396825396825393E-2</v>
      </c>
      <c r="J71" s="59">
        <f>SUM('Normalisasi Data'!J73*bobot!$E$7)</f>
        <v>0.16964285714285715</v>
      </c>
      <c r="K71" s="59">
        <f>SUM('Normalisasi Data'!K73*bobot!$E$7)</f>
        <v>0.1130952380952381</v>
      </c>
      <c r="L71" s="59">
        <f>SUM('Normalisasi Data'!L73*bobot!$E$8)</f>
        <v>0.21428571428571427</v>
      </c>
      <c r="M71" s="59">
        <f>SUM('Normalisasi Data'!M73*bobot!$E$8)</f>
        <v>0.14285714285714285</v>
      </c>
      <c r="N71" s="59">
        <f>SUM('Normalisasi Data'!N73*bobot!$E$9)</f>
        <v>0</v>
      </c>
      <c r="O71" s="59">
        <f>SUM('Normalisasi Data'!O73*bobot!$E$9)</f>
        <v>0</v>
      </c>
      <c r="P71" s="59">
        <f>SUM('Normalisasi Data'!P73*bobot!$E$9)</f>
        <v>0</v>
      </c>
      <c r="Q71" s="59">
        <f>SUM('Normalisasi Data'!Q73*bobot!$E$10)</f>
        <v>0</v>
      </c>
      <c r="R71" s="59">
        <f>SUM('Normalisasi Data'!R73*bobot!$E$10)</f>
        <v>0</v>
      </c>
      <c r="S71" s="59">
        <f>SUM('Normalisasi Data'!S73*bobot!$E$11)</f>
        <v>6.3492063492063489E-2</v>
      </c>
      <c r="T71" s="59">
        <f>SUM('Normalisasi Data'!T73*bobot!$E$11)</f>
        <v>9.5238095238095233E-2</v>
      </c>
      <c r="U71" s="59">
        <f>SUM('Normalisasi Data'!U73*bobot!$E$12)</f>
        <v>3.6556036556036557E-2</v>
      </c>
    </row>
    <row r="72" spans="2:21" x14ac:dyDescent="0.25">
      <c r="B72" s="59" t="str">
        <f>'Normalisasi Data'!B74</f>
        <v>OPPO Reno 11 Pro(12/512 gb)</v>
      </c>
      <c r="C72" s="59">
        <f>SUM('Normalisasi Data'!C74*bobot!$E$5)</f>
        <v>2.976190476190476E-2</v>
      </c>
      <c r="D72" s="59">
        <f>SUM('Normalisasi Data'!D74*bobot!$E$5)</f>
        <v>0</v>
      </c>
      <c r="E72" s="59">
        <f>SUM('Normalisasi Data'!E74*bobot!$E$5)</f>
        <v>4.7619047619047616E-2</v>
      </c>
      <c r="F72" s="59">
        <f>SUM('Normalisasi Data'!F74*bobot!$E$6)</f>
        <v>1.1904761904761904E-2</v>
      </c>
      <c r="G72" s="59">
        <f>SUM('Normalisasi Data'!G74*bobot!$E$6)</f>
        <v>2.3809523809523808E-2</v>
      </c>
      <c r="H72" s="59">
        <f>SUM('Normalisasi Data'!H74*bobot!$E$6)</f>
        <v>5.9523809523809521E-3</v>
      </c>
      <c r="I72" s="59">
        <f>SUM('Normalisasi Data'!I74*bobot!$E$7)</f>
        <v>0.18849206349206349</v>
      </c>
      <c r="J72" s="59">
        <f>SUM('Normalisasi Data'!J74*bobot!$E$7)</f>
        <v>0.15659340659340659</v>
      </c>
      <c r="K72" s="59">
        <f>SUM('Normalisasi Data'!K74*bobot!$E$7)</f>
        <v>0.1130952380952381</v>
      </c>
      <c r="L72" s="59">
        <f>SUM('Normalisasi Data'!L74*bobot!$E$8)</f>
        <v>0.14285714285714285</v>
      </c>
      <c r="M72" s="59">
        <f>SUM('Normalisasi Data'!M74*bobot!$E$8)</f>
        <v>0.14285714285714285</v>
      </c>
      <c r="N72" s="59">
        <f>SUM('Normalisasi Data'!N74*bobot!$E$9)</f>
        <v>0</v>
      </c>
      <c r="O72" s="59">
        <f>SUM('Normalisasi Data'!O74*bobot!$E$9)</f>
        <v>0</v>
      </c>
      <c r="P72" s="59">
        <f>SUM('Normalisasi Data'!P74*bobot!$E$9)</f>
        <v>0</v>
      </c>
      <c r="Q72" s="59">
        <f>SUM('Normalisasi Data'!Q74*bobot!$E$10)</f>
        <v>0</v>
      </c>
      <c r="R72" s="59">
        <f>SUM('Normalisasi Data'!R74*bobot!$E$10)</f>
        <v>0</v>
      </c>
      <c r="S72" s="59">
        <f>SUM('Normalisasi Data'!S74*bobot!$E$11)</f>
        <v>6.3492063492063489E-2</v>
      </c>
      <c r="T72" s="59">
        <f>SUM('Normalisasi Data'!T74*bobot!$E$11)</f>
        <v>9.5238095238095233E-2</v>
      </c>
      <c r="U72" s="59">
        <f>SUM('Normalisasi Data'!U74*bobot!$E$12)</f>
        <v>0.1690716690716691</v>
      </c>
    </row>
    <row r="73" spans="2:21" x14ac:dyDescent="0.25">
      <c r="B73" s="59" t="str">
        <f>'Normalisasi Data'!B75</f>
        <v>OPPO Reno 11(8/256 gb)</v>
      </c>
      <c r="C73" s="59">
        <f>SUM('Normalisasi Data'!C75*bobot!$E$5)</f>
        <v>2.976190476190476E-2</v>
      </c>
      <c r="D73" s="59">
        <f>SUM('Normalisasi Data'!D75*bobot!$E$5)</f>
        <v>0</v>
      </c>
      <c r="E73" s="59">
        <f>SUM('Normalisasi Data'!E75*bobot!$E$5)</f>
        <v>4.7619047619047616E-2</v>
      </c>
      <c r="F73" s="59">
        <f>SUM('Normalisasi Data'!F75*bobot!$E$6)</f>
        <v>1.1904761904761904E-2</v>
      </c>
      <c r="G73" s="59">
        <f>SUM('Normalisasi Data'!G75*bobot!$E$6)</f>
        <v>2.3809523809523808E-2</v>
      </c>
      <c r="H73" s="59">
        <f>SUM('Normalisasi Data'!H75*bobot!$E$6)</f>
        <v>5.9523809523809521E-3</v>
      </c>
      <c r="I73" s="59">
        <f>SUM('Normalisasi Data'!I75*bobot!$E$7)</f>
        <v>0.18849206349206349</v>
      </c>
      <c r="J73" s="59">
        <f>SUM('Normalisasi Data'!J75*bobot!$E$7)</f>
        <v>0.12179487179487179</v>
      </c>
      <c r="K73" s="59">
        <f>SUM('Normalisasi Data'!K75*bobot!$E$7)</f>
        <v>0.1130952380952381</v>
      </c>
      <c r="L73" s="59">
        <f>SUM('Normalisasi Data'!L75*bobot!$E$8)</f>
        <v>7.1428571428571425E-2</v>
      </c>
      <c r="M73" s="59">
        <f>SUM('Normalisasi Data'!M75*bobot!$E$8)</f>
        <v>7.1428571428571425E-2</v>
      </c>
      <c r="N73" s="59">
        <f>SUM('Normalisasi Data'!N75*bobot!$E$9)</f>
        <v>0</v>
      </c>
      <c r="O73" s="59">
        <f>SUM('Normalisasi Data'!O75*bobot!$E$9)</f>
        <v>0</v>
      </c>
      <c r="P73" s="59">
        <f>SUM('Normalisasi Data'!P75*bobot!$E$9)</f>
        <v>0</v>
      </c>
      <c r="Q73" s="59">
        <f>SUM('Normalisasi Data'!Q75*bobot!$E$10)</f>
        <v>0</v>
      </c>
      <c r="R73" s="59">
        <f>SUM('Normalisasi Data'!R75*bobot!$E$10)</f>
        <v>0</v>
      </c>
      <c r="S73" s="59">
        <f>SUM('Normalisasi Data'!S75*bobot!$E$11)</f>
        <v>6.3492063492063489E-2</v>
      </c>
      <c r="T73" s="59">
        <f>SUM('Normalisasi Data'!T75*bobot!$E$11)</f>
        <v>0.14285714285714285</v>
      </c>
      <c r="U73" s="59">
        <f>SUM('Normalisasi Data'!U75*bobot!$E$12)</f>
        <v>0.19420394420394421</v>
      </c>
    </row>
    <row r="74" spans="2:21" x14ac:dyDescent="0.25">
      <c r="B74" s="59" t="str">
        <f>'Normalisasi Data'!B76</f>
        <v>OPPO Reno 11 F(8/256 gb)</v>
      </c>
      <c r="C74" s="59">
        <f>SUM('Normalisasi Data'!C76*bobot!$E$5)</f>
        <v>0</v>
      </c>
      <c r="D74" s="59">
        <f>SUM('Normalisasi Data'!D76*bobot!$E$5)</f>
        <v>0</v>
      </c>
      <c r="E74" s="59">
        <f>SUM('Normalisasi Data'!E76*bobot!$E$5)</f>
        <v>4.7619047619047616E-2</v>
      </c>
      <c r="F74" s="59">
        <f>SUM('Normalisasi Data'!F76*bobot!$E$6)</f>
        <v>1.1904761904761904E-2</v>
      </c>
      <c r="G74" s="59">
        <f>SUM('Normalisasi Data'!G76*bobot!$E$6)</f>
        <v>2.3809523809523808E-2</v>
      </c>
      <c r="H74" s="59">
        <f>SUM('Normalisasi Data'!H76*bobot!$E$6)</f>
        <v>5.9523809523809521E-3</v>
      </c>
      <c r="I74" s="59">
        <f>SUM('Normalisasi Data'!I76*bobot!$E$7)</f>
        <v>0.18849206349206349</v>
      </c>
      <c r="J74" s="59">
        <f>SUM('Normalisasi Data'!J76*bobot!$E$7)</f>
        <v>0.12179487179487179</v>
      </c>
      <c r="K74" s="59">
        <f>SUM('Normalisasi Data'!K76*bobot!$E$7)</f>
        <v>0.1130952380952381</v>
      </c>
      <c r="L74" s="59">
        <f>SUM('Normalisasi Data'!L76*bobot!$E$8)</f>
        <v>7.1428571428571425E-2</v>
      </c>
      <c r="M74" s="59">
        <f>SUM('Normalisasi Data'!M76*bobot!$E$8)</f>
        <v>7.1428571428571425E-2</v>
      </c>
      <c r="N74" s="59">
        <f>SUM('Normalisasi Data'!N76*bobot!$E$9)</f>
        <v>0</v>
      </c>
      <c r="O74" s="59">
        <f>SUM('Normalisasi Data'!O76*bobot!$E$9)</f>
        <v>0</v>
      </c>
      <c r="P74" s="59">
        <f>SUM('Normalisasi Data'!P76*bobot!$E$9)</f>
        <v>0</v>
      </c>
      <c r="Q74" s="59">
        <f>SUM('Normalisasi Data'!Q76*bobot!$E$10)</f>
        <v>0</v>
      </c>
      <c r="R74" s="59">
        <f>SUM('Normalisasi Data'!R76*bobot!$E$10)</f>
        <v>0</v>
      </c>
      <c r="S74" s="59">
        <f>SUM('Normalisasi Data'!S76*bobot!$E$11)</f>
        <v>6.3492063492063489E-2</v>
      </c>
      <c r="T74" s="59">
        <f>SUM('Normalisasi Data'!T76*bobot!$E$11)</f>
        <v>0.14285714285714285</v>
      </c>
      <c r="U74" s="59">
        <f>SUM('Normalisasi Data'!U76*bobot!$E$12)</f>
        <v>0.20334295334295335</v>
      </c>
    </row>
    <row r="75" spans="2:21" x14ac:dyDescent="0.25">
      <c r="B75" s="59" t="str">
        <f>'Normalisasi Data'!B77</f>
        <v>OPPO Reno 10(8/256 gb)</v>
      </c>
      <c r="C75" s="59">
        <f>SUM('Normalisasi Data'!C77*bobot!$E$5)</f>
        <v>2.976190476190476E-2</v>
      </c>
      <c r="D75" s="59">
        <f>SUM('Normalisasi Data'!D77*bobot!$E$5)</f>
        <v>2.976190476190476E-2</v>
      </c>
      <c r="E75" s="59">
        <f>SUM('Normalisasi Data'!E77*bobot!$E$5)</f>
        <v>4.7619047619047616E-2</v>
      </c>
      <c r="F75" s="59">
        <f>SUM('Normalisasi Data'!F77*bobot!$E$6)</f>
        <v>1.1904761904761904E-2</v>
      </c>
      <c r="G75" s="59">
        <f>SUM('Normalisasi Data'!G77*bobot!$E$6)</f>
        <v>2.3809523809523808E-2</v>
      </c>
      <c r="H75" s="59">
        <f>SUM('Normalisasi Data'!H77*bobot!$E$6)</f>
        <v>5.9523809523809521E-3</v>
      </c>
      <c r="I75" s="59">
        <f>SUM('Normalisasi Data'!I77*bobot!$E$7)</f>
        <v>7.5396825396825393E-2</v>
      </c>
      <c r="J75" s="59">
        <f>SUM('Normalisasi Data'!J77*bobot!$E$7)</f>
        <v>0.12179487179487179</v>
      </c>
      <c r="K75" s="59">
        <f>SUM('Normalisasi Data'!K77*bobot!$E$7)</f>
        <v>0.1130952380952381</v>
      </c>
      <c r="L75" s="59">
        <f>SUM('Normalisasi Data'!L77*bobot!$E$8)</f>
        <v>7.1428571428571425E-2</v>
      </c>
      <c r="M75" s="59">
        <f>SUM('Normalisasi Data'!M77*bobot!$E$8)</f>
        <v>7.1428571428571425E-2</v>
      </c>
      <c r="N75" s="59">
        <f>SUM('Normalisasi Data'!N77*bobot!$E$9)</f>
        <v>0</v>
      </c>
      <c r="O75" s="59">
        <f>SUM('Normalisasi Data'!O77*bobot!$E$9)</f>
        <v>0</v>
      </c>
      <c r="P75" s="59">
        <f>SUM('Normalisasi Data'!P77*bobot!$E$9)</f>
        <v>0</v>
      </c>
      <c r="Q75" s="59">
        <f>SUM('Normalisasi Data'!Q77*bobot!$E$10)</f>
        <v>0</v>
      </c>
      <c r="R75" s="59">
        <f>SUM('Normalisasi Data'!R77*bobot!$E$10)</f>
        <v>0</v>
      </c>
      <c r="S75" s="59">
        <f>SUM('Normalisasi Data'!S77*bobot!$E$11)</f>
        <v>6.3492063492063489E-2</v>
      </c>
      <c r="T75" s="59">
        <f>SUM('Normalisasi Data'!T77*bobot!$E$11)</f>
        <v>0.14285714285714285</v>
      </c>
      <c r="U75" s="59">
        <f>SUM('Normalisasi Data'!U77*bobot!$E$12)</f>
        <v>0.19648869648869649</v>
      </c>
    </row>
    <row r="76" spans="2:21" x14ac:dyDescent="0.25">
      <c r="B76" s="59" t="str">
        <f>'Normalisasi Data'!B78</f>
        <v>OPPO OPPO A98(8/256 gb)</v>
      </c>
      <c r="C76" s="59">
        <f>SUM('Normalisasi Data'!C78*bobot!$E$5)</f>
        <v>5.9523809523809521E-2</v>
      </c>
      <c r="D76" s="59">
        <f>SUM('Normalisasi Data'!D78*bobot!$E$5)</f>
        <v>2.976190476190476E-2</v>
      </c>
      <c r="E76" s="59">
        <f>SUM('Normalisasi Data'!E78*bobot!$E$5)</f>
        <v>4.7619047619047616E-2</v>
      </c>
      <c r="F76" s="59">
        <f>SUM('Normalisasi Data'!F78*bobot!$E$6)</f>
        <v>0</v>
      </c>
      <c r="G76" s="59">
        <f>SUM('Normalisasi Data'!G78*bobot!$E$6)</f>
        <v>2.3809523809523808E-2</v>
      </c>
      <c r="H76" s="59">
        <f>SUM('Normalisasi Data'!H78*bobot!$E$6)</f>
        <v>5.9523809523809521E-3</v>
      </c>
      <c r="I76" s="59">
        <f>SUM('Normalisasi Data'!I78*bobot!$E$7)</f>
        <v>7.5396825396825393E-2</v>
      </c>
      <c r="J76" s="59">
        <f>SUM('Normalisasi Data'!J78*bobot!$E$7)</f>
        <v>0.11744505494505496</v>
      </c>
      <c r="K76" s="59">
        <f>SUM('Normalisasi Data'!K78*bobot!$E$7)</f>
        <v>0.1130952380952381</v>
      </c>
      <c r="L76" s="59">
        <f>SUM('Normalisasi Data'!L78*bobot!$E$8)</f>
        <v>7.1428571428571425E-2</v>
      </c>
      <c r="M76" s="59">
        <f>SUM('Normalisasi Data'!M78*bobot!$E$8)</f>
        <v>7.1428571428571425E-2</v>
      </c>
      <c r="N76" s="59">
        <f>SUM('Normalisasi Data'!N78*bobot!$E$9)</f>
        <v>0</v>
      </c>
      <c r="O76" s="59">
        <f>SUM('Normalisasi Data'!O78*bobot!$E$9)</f>
        <v>0</v>
      </c>
      <c r="P76" s="59">
        <f>SUM('Normalisasi Data'!P78*bobot!$E$9)</f>
        <v>0</v>
      </c>
      <c r="Q76" s="59">
        <f>SUM('Normalisasi Data'!Q78*bobot!$E$10)</f>
        <v>0</v>
      </c>
      <c r="R76" s="59">
        <f>SUM('Normalisasi Data'!R78*bobot!$E$10)</f>
        <v>0</v>
      </c>
      <c r="S76" s="59">
        <f>SUM('Normalisasi Data'!S78*bobot!$E$11)</f>
        <v>6.3492063492063489E-2</v>
      </c>
      <c r="T76" s="59">
        <f>SUM('Normalisasi Data'!T78*bobot!$E$11)</f>
        <v>0.14285714285714285</v>
      </c>
      <c r="U76" s="59">
        <f>SUM('Normalisasi Data'!U78*bobot!$E$12)</f>
        <v>0.20791245791245791</v>
      </c>
    </row>
    <row r="77" spans="2:21" x14ac:dyDescent="0.25">
      <c r="B77" s="59" t="str">
        <f>'Normalisasi Data'!B79</f>
        <v>OPPO OPPO A79(8/256 gb)</v>
      </c>
      <c r="C77" s="59">
        <f>SUM('Normalisasi Data'!C79*bobot!$E$5)</f>
        <v>2.976190476190476E-2</v>
      </c>
      <c r="D77" s="59">
        <f>SUM('Normalisasi Data'!D79*bobot!$E$5)</f>
        <v>2.976190476190476E-2</v>
      </c>
      <c r="E77" s="59">
        <f>SUM('Normalisasi Data'!E79*bobot!$E$5)</f>
        <v>4.7619047619047616E-2</v>
      </c>
      <c r="F77" s="59">
        <f>SUM('Normalisasi Data'!F79*bobot!$E$6)</f>
        <v>0</v>
      </c>
      <c r="G77" s="59">
        <f>SUM('Normalisasi Data'!G79*bobot!$E$6)</f>
        <v>2.3809523809523808E-2</v>
      </c>
      <c r="H77" s="59">
        <f>SUM('Normalisasi Data'!H79*bobot!$E$6)</f>
        <v>5.9523809523809521E-3</v>
      </c>
      <c r="I77" s="59">
        <f>SUM('Normalisasi Data'!I79*bobot!$E$7)</f>
        <v>7.5396825396825393E-2</v>
      </c>
      <c r="J77" s="59">
        <f>SUM('Normalisasi Data'!J79*bobot!$E$7)</f>
        <v>5.21978021978022E-2</v>
      </c>
      <c r="K77" s="59">
        <f>SUM('Normalisasi Data'!K79*bobot!$E$7)</f>
        <v>0.1130952380952381</v>
      </c>
      <c r="L77" s="59">
        <f>SUM('Normalisasi Data'!L79*bobot!$E$8)</f>
        <v>7.1428571428571425E-2</v>
      </c>
      <c r="M77" s="59">
        <f>SUM('Normalisasi Data'!M79*bobot!$E$8)</f>
        <v>7.1428571428571425E-2</v>
      </c>
      <c r="N77" s="59">
        <f>SUM('Normalisasi Data'!N79*bobot!$E$9)</f>
        <v>0</v>
      </c>
      <c r="O77" s="59">
        <f>SUM('Normalisasi Data'!O79*bobot!$E$9)</f>
        <v>0</v>
      </c>
      <c r="P77" s="59">
        <f>SUM('Normalisasi Data'!P79*bobot!$E$9)</f>
        <v>0</v>
      </c>
      <c r="Q77" s="59">
        <f>SUM('Normalisasi Data'!Q79*bobot!$E$10)</f>
        <v>0</v>
      </c>
      <c r="R77" s="59">
        <f>SUM('Normalisasi Data'!R79*bobot!$E$10)</f>
        <v>0</v>
      </c>
      <c r="S77" s="59">
        <f>SUM('Normalisasi Data'!S79*bobot!$E$11)</f>
        <v>6.3492063492063489E-2</v>
      </c>
      <c r="T77" s="59">
        <f>SUM('Normalisasi Data'!T79*bobot!$E$11)</f>
        <v>0.14285714285714285</v>
      </c>
      <c r="U77" s="59">
        <f>SUM('Normalisasi Data'!U79*bobot!$E$12)</f>
        <v>0.21019721019721019</v>
      </c>
    </row>
    <row r="78" spans="2:21" x14ac:dyDescent="0.25">
      <c r="B78" s="59" t="str">
        <f>'Normalisasi Data'!B80</f>
        <v>VIVO Vivo X100 Pro(16/512 gb)</v>
      </c>
      <c r="C78" s="59">
        <f>SUM('Normalisasi Data'!C80*bobot!$E$5)</f>
        <v>5.9523809523809521E-2</v>
      </c>
      <c r="D78" s="59">
        <f>SUM('Normalisasi Data'!D80*bobot!$E$5)</f>
        <v>8.9285714285714274E-2</v>
      </c>
      <c r="E78" s="59">
        <f>SUM('Normalisasi Data'!E80*bobot!$E$5)</f>
        <v>0.10317460317460317</v>
      </c>
      <c r="F78" s="59">
        <f>SUM('Normalisasi Data'!F80*bobot!$E$6)</f>
        <v>1.5306122448979591E-2</v>
      </c>
      <c r="G78" s="59">
        <f>SUM('Normalisasi Data'!G80*bobot!$E$6)</f>
        <v>2.3809523809523808E-2</v>
      </c>
      <c r="H78" s="59">
        <f>SUM('Normalisasi Data'!H80*bobot!$E$6)</f>
        <v>1.1904761904761904E-2</v>
      </c>
      <c r="I78" s="59">
        <f>SUM('Normalisasi Data'!I80*bobot!$E$7)</f>
        <v>0.18849206349206349</v>
      </c>
      <c r="J78" s="59">
        <f>SUM('Normalisasi Data'!J80*bobot!$E$7)</f>
        <v>0.22619047619047619</v>
      </c>
      <c r="K78" s="59">
        <f>SUM('Normalisasi Data'!K80*bobot!$E$7)</f>
        <v>0.1130952380952381</v>
      </c>
      <c r="L78" s="59">
        <f>SUM('Normalisasi Data'!L80*bobot!$E$8)</f>
        <v>0.21428571428571427</v>
      </c>
      <c r="M78" s="59">
        <f>SUM('Normalisasi Data'!M80*bobot!$E$8)</f>
        <v>0.14285714285714285</v>
      </c>
      <c r="N78" s="59">
        <f>SUM('Normalisasi Data'!N80*bobot!$E$9)</f>
        <v>0</v>
      </c>
      <c r="O78" s="59">
        <f>SUM('Normalisasi Data'!O80*bobot!$E$9)</f>
        <v>0</v>
      </c>
      <c r="P78" s="59">
        <f>SUM('Normalisasi Data'!P80*bobot!$E$9)</f>
        <v>0</v>
      </c>
      <c r="Q78" s="59">
        <f>SUM('Normalisasi Data'!Q80*bobot!$E$10)</f>
        <v>0</v>
      </c>
      <c r="R78" s="59">
        <f>SUM('Normalisasi Data'!R80*bobot!$E$10)</f>
        <v>0</v>
      </c>
      <c r="S78" s="59">
        <f>SUM('Normalisasi Data'!S80*bobot!$E$11)</f>
        <v>0.12698412698412698</v>
      </c>
      <c r="T78" s="59">
        <f>SUM('Normalisasi Data'!T80*bobot!$E$11)</f>
        <v>0.14285714285714285</v>
      </c>
      <c r="U78" s="59">
        <f>SUM('Normalisasi Data'!U80*bobot!$E$12)</f>
        <v>0.10966810966810968</v>
      </c>
    </row>
    <row r="79" spans="2:21" x14ac:dyDescent="0.25">
      <c r="B79" s="59" t="str">
        <f>'Normalisasi Data'!B81</f>
        <v>VIVO Vivo Y28(8/128 gb)</v>
      </c>
      <c r="C79" s="59">
        <f>SUM('Normalisasi Data'!C81*bobot!$E$5)</f>
        <v>2.976190476190476E-2</v>
      </c>
      <c r="D79" s="59">
        <f>SUM('Normalisasi Data'!D81*bobot!$E$5)</f>
        <v>2.976190476190476E-2</v>
      </c>
      <c r="E79" s="59">
        <f>SUM('Normalisasi Data'!E81*bobot!$E$5)</f>
        <v>0</v>
      </c>
      <c r="F79" s="59">
        <f>SUM('Normalisasi Data'!F81*bobot!$E$6)</f>
        <v>0</v>
      </c>
      <c r="G79" s="59">
        <f>SUM('Normalisasi Data'!G81*bobot!$E$6)</f>
        <v>2.3809523809523808E-2</v>
      </c>
      <c r="H79" s="59">
        <f>SUM('Normalisasi Data'!H81*bobot!$E$6)</f>
        <v>0</v>
      </c>
      <c r="I79" s="59">
        <f>SUM('Normalisasi Data'!I81*bobot!$E$7)</f>
        <v>7.5396825396825393E-2</v>
      </c>
      <c r="J79" s="59">
        <f>SUM('Normalisasi Data'!J81*bobot!$E$7)</f>
        <v>5.21978021978022E-2</v>
      </c>
      <c r="K79" s="59">
        <f>SUM('Normalisasi Data'!K81*bobot!$E$7)</f>
        <v>0.1130952380952381</v>
      </c>
      <c r="L79" s="59">
        <f>SUM('Normalisasi Data'!L81*bobot!$E$8)</f>
        <v>7.1428571428571425E-2</v>
      </c>
      <c r="M79" s="59">
        <f>SUM('Normalisasi Data'!M81*bobot!$E$8)</f>
        <v>0</v>
      </c>
      <c r="N79" s="59">
        <f>SUM('Normalisasi Data'!N81*bobot!$E$9)</f>
        <v>0</v>
      </c>
      <c r="O79" s="59">
        <f>SUM('Normalisasi Data'!O81*bobot!$E$9)</f>
        <v>0</v>
      </c>
      <c r="P79" s="59">
        <f>SUM('Normalisasi Data'!P81*bobot!$E$9)</f>
        <v>0</v>
      </c>
      <c r="Q79" s="59">
        <f>SUM('Normalisasi Data'!Q81*bobot!$E$10)</f>
        <v>0</v>
      </c>
      <c r="R79" s="59">
        <f>SUM('Normalisasi Data'!R81*bobot!$E$10)</f>
        <v>0</v>
      </c>
      <c r="S79" s="59">
        <f>SUM('Normalisasi Data'!S81*bobot!$E$11)</f>
        <v>6.3492063492063489E-2</v>
      </c>
      <c r="T79" s="59">
        <f>SUM('Normalisasi Data'!T81*bobot!$E$11)</f>
        <v>0.14285714285714285</v>
      </c>
      <c r="U79" s="59">
        <f>SUM('Normalisasi Data'!U81*bobot!$E$12)</f>
        <v>0.21705146705146705</v>
      </c>
    </row>
    <row r="80" spans="2:21" x14ac:dyDescent="0.25">
      <c r="B80" s="59" t="str">
        <f>'Normalisasi Data'!B82</f>
        <v>VIVO Vivo Y28(8/256 gb)</v>
      </c>
      <c r="C80" s="59">
        <f>SUM('Normalisasi Data'!C82*bobot!$E$5)</f>
        <v>2.976190476190476E-2</v>
      </c>
      <c r="D80" s="59">
        <f>SUM('Normalisasi Data'!D82*bobot!$E$5)</f>
        <v>2.976190476190476E-2</v>
      </c>
      <c r="E80" s="59">
        <f>SUM('Normalisasi Data'!E82*bobot!$E$5)</f>
        <v>0</v>
      </c>
      <c r="F80" s="59">
        <f>SUM('Normalisasi Data'!F82*bobot!$E$6)</f>
        <v>0</v>
      </c>
      <c r="G80" s="59">
        <f>SUM('Normalisasi Data'!G82*bobot!$E$6)</f>
        <v>2.3809523809523808E-2</v>
      </c>
      <c r="H80" s="59">
        <f>SUM('Normalisasi Data'!H82*bobot!$E$6)</f>
        <v>0</v>
      </c>
      <c r="I80" s="59">
        <f>SUM('Normalisasi Data'!I82*bobot!$E$7)</f>
        <v>7.5396825396825393E-2</v>
      </c>
      <c r="J80" s="59">
        <f>SUM('Normalisasi Data'!J82*bobot!$E$7)</f>
        <v>5.21978021978022E-2</v>
      </c>
      <c r="K80" s="59">
        <f>SUM('Normalisasi Data'!K82*bobot!$E$7)</f>
        <v>0.1130952380952381</v>
      </c>
      <c r="L80" s="59">
        <f>SUM('Normalisasi Data'!L82*bobot!$E$8)</f>
        <v>7.1428571428571425E-2</v>
      </c>
      <c r="M80" s="59">
        <f>SUM('Normalisasi Data'!M82*bobot!$E$8)</f>
        <v>7.1428571428571425E-2</v>
      </c>
      <c r="N80" s="59">
        <f>SUM('Normalisasi Data'!N82*bobot!$E$9)</f>
        <v>0</v>
      </c>
      <c r="O80" s="59">
        <f>SUM('Normalisasi Data'!O82*bobot!$E$9)</f>
        <v>0</v>
      </c>
      <c r="P80" s="59">
        <f>SUM('Normalisasi Data'!P82*bobot!$E$9)</f>
        <v>0</v>
      </c>
      <c r="Q80" s="59">
        <f>SUM('Normalisasi Data'!Q82*bobot!$E$10)</f>
        <v>0</v>
      </c>
      <c r="R80" s="59">
        <f>SUM('Normalisasi Data'!R82*bobot!$E$10)</f>
        <v>0</v>
      </c>
      <c r="S80" s="59">
        <f>SUM('Normalisasi Data'!S82*bobot!$E$11)</f>
        <v>6.3492063492063489E-2</v>
      </c>
      <c r="T80" s="59">
        <f>SUM('Normalisasi Data'!T82*bobot!$E$11)</f>
        <v>0.14285714285714285</v>
      </c>
      <c r="U80" s="59">
        <f>SUM('Normalisasi Data'!U82*bobot!$E$12)</f>
        <v>0.21476671476671477</v>
      </c>
    </row>
    <row r="81" spans="2:21" x14ac:dyDescent="0.25">
      <c r="B81" s="59" t="str">
        <f>'Normalisasi Data'!B83</f>
        <v>VIVO Vivo Y27s(8/256 gb)</v>
      </c>
      <c r="C81" s="59">
        <f>SUM('Normalisasi Data'!C83*bobot!$E$5)</f>
        <v>5.9523809523809521E-2</v>
      </c>
      <c r="D81" s="59">
        <f>SUM('Normalisasi Data'!D83*bobot!$E$5)</f>
        <v>2.976190476190476E-2</v>
      </c>
      <c r="E81" s="59">
        <f>SUM('Normalisasi Data'!E83*bobot!$E$5)</f>
        <v>0</v>
      </c>
      <c r="F81" s="59">
        <f>SUM('Normalisasi Data'!F83*bobot!$E$6)</f>
        <v>0</v>
      </c>
      <c r="G81" s="59">
        <f>SUM('Normalisasi Data'!G83*bobot!$E$6)</f>
        <v>2.3809523809523808E-2</v>
      </c>
      <c r="H81" s="59">
        <f>SUM('Normalisasi Data'!H83*bobot!$E$6)</f>
        <v>5.9523809523809521E-3</v>
      </c>
      <c r="I81" s="59">
        <f>SUM('Normalisasi Data'!I83*bobot!$E$7)</f>
        <v>7.5396825396825393E-2</v>
      </c>
      <c r="J81" s="59">
        <f>SUM('Normalisasi Data'!J83*bobot!$E$7)</f>
        <v>5.21978021978022E-2</v>
      </c>
      <c r="K81" s="59">
        <f>SUM('Normalisasi Data'!K83*bobot!$E$7)</f>
        <v>0.1130952380952381</v>
      </c>
      <c r="L81" s="59">
        <f>SUM('Normalisasi Data'!L83*bobot!$E$8)</f>
        <v>7.1428571428571425E-2</v>
      </c>
      <c r="M81" s="59">
        <f>SUM('Normalisasi Data'!M83*bobot!$E$8)</f>
        <v>7.1428571428571425E-2</v>
      </c>
      <c r="N81" s="59">
        <f>SUM('Normalisasi Data'!N83*bobot!$E$9)</f>
        <v>0</v>
      </c>
      <c r="O81" s="59">
        <f>SUM('Normalisasi Data'!O83*bobot!$E$9)</f>
        <v>0</v>
      </c>
      <c r="P81" s="59">
        <f>SUM('Normalisasi Data'!P83*bobot!$E$9)</f>
        <v>0</v>
      </c>
      <c r="Q81" s="59">
        <f>SUM('Normalisasi Data'!Q83*bobot!$E$10)</f>
        <v>0</v>
      </c>
      <c r="R81" s="59">
        <f>SUM('Normalisasi Data'!R83*bobot!$E$10)</f>
        <v>0</v>
      </c>
      <c r="S81" s="59">
        <f>SUM('Normalisasi Data'!S83*bobot!$E$11)</f>
        <v>6.3492063492063489E-2</v>
      </c>
      <c r="T81" s="59">
        <f>SUM('Normalisasi Data'!T83*bobot!$E$11)</f>
        <v>0.14285714285714285</v>
      </c>
      <c r="U81" s="59">
        <f>SUM('Normalisasi Data'!U83*bobot!$E$12)</f>
        <v>0.21476671476671477</v>
      </c>
    </row>
    <row r="82" spans="2:21" x14ac:dyDescent="0.25">
      <c r="B82" s="59" t="str">
        <f>'Normalisasi Data'!B84</f>
        <v>VIVO Vivo Y100 5G(8/128 gb)</v>
      </c>
      <c r="C82" s="59">
        <f>SUM('Normalisasi Data'!C84*bobot!$E$5)</f>
        <v>2.976190476190476E-2</v>
      </c>
      <c r="D82" s="59">
        <f>SUM('Normalisasi Data'!D84*bobot!$E$5)</f>
        <v>2.976190476190476E-2</v>
      </c>
      <c r="E82" s="59">
        <f>SUM('Normalisasi Data'!E84*bobot!$E$5)</f>
        <v>2.3809523809523808E-2</v>
      </c>
      <c r="F82" s="59">
        <f>SUM('Normalisasi Data'!F84*bobot!$E$6)</f>
        <v>1.1904761904761904E-2</v>
      </c>
      <c r="G82" s="59">
        <f>SUM('Normalisasi Data'!G84*bobot!$E$6)</f>
        <v>2.3809523809523808E-2</v>
      </c>
      <c r="H82" s="59">
        <f>SUM('Normalisasi Data'!H84*bobot!$E$6)</f>
        <v>5.9523809523809521E-3</v>
      </c>
      <c r="I82" s="59">
        <f>SUM('Normalisasi Data'!I84*bobot!$E$7)</f>
        <v>0.18849206349206349</v>
      </c>
      <c r="J82" s="59">
        <f>SUM('Normalisasi Data'!J84*bobot!$E$7)</f>
        <v>8.6996336996337006E-2</v>
      </c>
      <c r="K82" s="59">
        <f>SUM('Normalisasi Data'!K84*bobot!$E$7)</f>
        <v>0.1130952380952381</v>
      </c>
      <c r="L82" s="59">
        <f>SUM('Normalisasi Data'!L84*bobot!$E$8)</f>
        <v>7.1428571428571425E-2</v>
      </c>
      <c r="M82" s="59">
        <f>SUM('Normalisasi Data'!M84*bobot!$E$8)</f>
        <v>0</v>
      </c>
      <c r="N82" s="59">
        <f>SUM('Normalisasi Data'!N84*bobot!$E$9)</f>
        <v>0</v>
      </c>
      <c r="O82" s="59">
        <f>SUM('Normalisasi Data'!O84*bobot!$E$9)</f>
        <v>0</v>
      </c>
      <c r="P82" s="59">
        <f>SUM('Normalisasi Data'!P84*bobot!$E$9)</f>
        <v>0</v>
      </c>
      <c r="Q82" s="59">
        <f>SUM('Normalisasi Data'!Q84*bobot!$E$10)</f>
        <v>0</v>
      </c>
      <c r="R82" s="59">
        <f>SUM('Normalisasi Data'!R84*bobot!$E$10)</f>
        <v>0</v>
      </c>
      <c r="S82" s="59">
        <f>SUM('Normalisasi Data'!S84*bobot!$E$11)</f>
        <v>6.3492063492063489E-2</v>
      </c>
      <c r="T82" s="59">
        <f>SUM('Normalisasi Data'!T84*bobot!$E$11)</f>
        <v>0.14285714285714285</v>
      </c>
      <c r="U82" s="59">
        <f>SUM('Normalisasi Data'!U84*bobot!$E$12)</f>
        <v>0.21019721019721019</v>
      </c>
    </row>
    <row r="83" spans="2:21" x14ac:dyDescent="0.25">
      <c r="B83" s="59" t="str">
        <f>'Normalisasi Data'!B85</f>
        <v>VIVO Vivo Y100 5G(8/256 gb)</v>
      </c>
      <c r="C83" s="59">
        <f>SUM('Normalisasi Data'!C85*bobot!$E$5)</f>
        <v>2.976190476190476E-2</v>
      </c>
      <c r="D83" s="59">
        <f>SUM('Normalisasi Data'!D85*bobot!$E$5)</f>
        <v>2.976190476190476E-2</v>
      </c>
      <c r="E83" s="59">
        <f>SUM('Normalisasi Data'!E85*bobot!$E$5)</f>
        <v>2.3809523809523808E-2</v>
      </c>
      <c r="F83" s="59">
        <f>SUM('Normalisasi Data'!F85*bobot!$E$6)</f>
        <v>1.1904761904761904E-2</v>
      </c>
      <c r="G83" s="59">
        <f>SUM('Normalisasi Data'!G85*bobot!$E$6)</f>
        <v>2.3809523809523808E-2</v>
      </c>
      <c r="H83" s="59">
        <f>SUM('Normalisasi Data'!H85*bobot!$E$6)</f>
        <v>5.9523809523809521E-3</v>
      </c>
      <c r="I83" s="59">
        <f>SUM('Normalisasi Data'!I85*bobot!$E$7)</f>
        <v>0.18849206349206349</v>
      </c>
      <c r="J83" s="59">
        <f>SUM('Normalisasi Data'!J85*bobot!$E$7)</f>
        <v>8.6996336996337006E-2</v>
      </c>
      <c r="K83" s="59">
        <f>SUM('Normalisasi Data'!K85*bobot!$E$7)</f>
        <v>0.1130952380952381</v>
      </c>
      <c r="L83" s="59">
        <f>SUM('Normalisasi Data'!L85*bobot!$E$8)</f>
        <v>7.1428571428571425E-2</v>
      </c>
      <c r="M83" s="59">
        <f>SUM('Normalisasi Data'!M85*bobot!$E$8)</f>
        <v>7.1428571428571425E-2</v>
      </c>
      <c r="N83" s="59">
        <f>SUM('Normalisasi Data'!N85*bobot!$E$9)</f>
        <v>0</v>
      </c>
      <c r="O83" s="59">
        <f>SUM('Normalisasi Data'!O85*bobot!$E$9)</f>
        <v>0</v>
      </c>
      <c r="P83" s="59">
        <f>SUM('Normalisasi Data'!P85*bobot!$E$9)</f>
        <v>0</v>
      </c>
      <c r="Q83" s="59">
        <f>SUM('Normalisasi Data'!Q85*bobot!$E$10)</f>
        <v>0</v>
      </c>
      <c r="R83" s="59">
        <f>SUM('Normalisasi Data'!R85*bobot!$E$10)</f>
        <v>0</v>
      </c>
      <c r="S83" s="59">
        <f>SUM('Normalisasi Data'!S85*bobot!$E$11)</f>
        <v>6.3492063492063489E-2</v>
      </c>
      <c r="T83" s="59">
        <f>SUM('Normalisasi Data'!T85*bobot!$E$11)</f>
        <v>0.14285714285714285</v>
      </c>
      <c r="U83" s="59">
        <f>SUM('Normalisasi Data'!U85*bobot!$E$12)</f>
        <v>0.20791245791245791</v>
      </c>
    </row>
    <row r="84" spans="2:21" x14ac:dyDescent="0.25">
      <c r="B84" s="59" t="str">
        <f>'Normalisasi Data'!B86</f>
        <v>VIVO Vivo Y100(8/128 gb)</v>
      </c>
      <c r="C84" s="59">
        <f>SUM('Normalisasi Data'!C86*bobot!$E$5)</f>
        <v>2.976190476190476E-2</v>
      </c>
      <c r="D84" s="59">
        <f>SUM('Normalisasi Data'!D86*bobot!$E$5)</f>
        <v>2.976190476190476E-2</v>
      </c>
      <c r="E84" s="59">
        <f>SUM('Normalisasi Data'!E86*bobot!$E$5)</f>
        <v>2.3809523809523808E-2</v>
      </c>
      <c r="F84" s="59">
        <f>SUM('Normalisasi Data'!F86*bobot!$E$6)</f>
        <v>1.1904761904761904E-2</v>
      </c>
      <c r="G84" s="59">
        <f>SUM('Normalisasi Data'!G86*bobot!$E$6)</f>
        <v>2.3809523809523808E-2</v>
      </c>
      <c r="H84" s="59">
        <f>SUM('Normalisasi Data'!H86*bobot!$E$6)</f>
        <v>5.9523809523809521E-3</v>
      </c>
      <c r="I84" s="59">
        <f>SUM('Normalisasi Data'!I86*bobot!$E$7)</f>
        <v>0.18849206349206349</v>
      </c>
      <c r="J84" s="59">
        <f>SUM('Normalisasi Data'!J86*bobot!$E$7)</f>
        <v>8.2646520146520144E-2</v>
      </c>
      <c r="K84" s="59">
        <f>SUM('Normalisasi Data'!K86*bobot!$E$7)</f>
        <v>0.1130952380952381</v>
      </c>
      <c r="L84" s="59">
        <f>SUM('Normalisasi Data'!L86*bobot!$E$8)</f>
        <v>7.1428571428571425E-2</v>
      </c>
      <c r="M84" s="59">
        <f>SUM('Normalisasi Data'!M86*bobot!$E$8)</f>
        <v>0</v>
      </c>
      <c r="N84" s="59">
        <f>SUM('Normalisasi Data'!N86*bobot!$E$9)</f>
        <v>0</v>
      </c>
      <c r="O84" s="59">
        <f>SUM('Normalisasi Data'!O86*bobot!$E$9)</f>
        <v>0</v>
      </c>
      <c r="P84" s="59">
        <f>SUM('Normalisasi Data'!P86*bobot!$E$9)</f>
        <v>0</v>
      </c>
      <c r="Q84" s="59">
        <f>SUM('Normalisasi Data'!Q86*bobot!$E$10)</f>
        <v>0</v>
      </c>
      <c r="R84" s="59">
        <f>SUM('Normalisasi Data'!R86*bobot!$E$10)</f>
        <v>0</v>
      </c>
      <c r="S84" s="59">
        <f>SUM('Normalisasi Data'!S86*bobot!$E$11)</f>
        <v>6.3492063492063489E-2</v>
      </c>
      <c r="T84" s="59">
        <f>SUM('Normalisasi Data'!T86*bobot!$E$11)</f>
        <v>0.14285714285714285</v>
      </c>
      <c r="U84" s="59">
        <f>SUM('Normalisasi Data'!U86*bobot!$E$12)</f>
        <v>0.21248196248196249</v>
      </c>
    </row>
    <row r="85" spans="2:21" x14ac:dyDescent="0.25">
      <c r="B85" s="59" t="str">
        <f>'Normalisasi Data'!B87</f>
        <v>VIVO Vivo Y100(8/256 gb)</v>
      </c>
      <c r="C85" s="59">
        <f>SUM('Normalisasi Data'!C87*bobot!$E$5)</f>
        <v>2.976190476190476E-2</v>
      </c>
      <c r="D85" s="59">
        <f>SUM('Normalisasi Data'!D87*bobot!$E$5)</f>
        <v>2.976190476190476E-2</v>
      </c>
      <c r="E85" s="59">
        <f>SUM('Normalisasi Data'!E87*bobot!$E$5)</f>
        <v>2.3809523809523808E-2</v>
      </c>
      <c r="F85" s="59">
        <f>SUM('Normalisasi Data'!F87*bobot!$E$6)</f>
        <v>1.1904761904761904E-2</v>
      </c>
      <c r="G85" s="59">
        <f>SUM('Normalisasi Data'!G87*bobot!$E$6)</f>
        <v>2.3809523809523808E-2</v>
      </c>
      <c r="H85" s="59">
        <f>SUM('Normalisasi Data'!H87*bobot!$E$6)</f>
        <v>5.9523809523809521E-3</v>
      </c>
      <c r="I85" s="59">
        <f>SUM('Normalisasi Data'!I87*bobot!$E$7)</f>
        <v>0.18849206349206349</v>
      </c>
      <c r="J85" s="59">
        <f>SUM('Normalisasi Data'!J87*bobot!$E$7)</f>
        <v>8.2646520146520144E-2</v>
      </c>
      <c r="K85" s="59">
        <f>SUM('Normalisasi Data'!K87*bobot!$E$7)</f>
        <v>0.1130952380952381</v>
      </c>
      <c r="L85" s="59">
        <f>SUM('Normalisasi Data'!L87*bobot!$E$8)</f>
        <v>7.1428571428571425E-2</v>
      </c>
      <c r="M85" s="59">
        <f>SUM('Normalisasi Data'!M87*bobot!$E$8)</f>
        <v>7.1428571428571425E-2</v>
      </c>
      <c r="N85" s="59">
        <f>SUM('Normalisasi Data'!N87*bobot!$E$9)</f>
        <v>0</v>
      </c>
      <c r="O85" s="59">
        <f>SUM('Normalisasi Data'!O87*bobot!$E$9)</f>
        <v>0</v>
      </c>
      <c r="P85" s="59">
        <f>SUM('Normalisasi Data'!P87*bobot!$E$9)</f>
        <v>0</v>
      </c>
      <c r="Q85" s="59">
        <f>SUM('Normalisasi Data'!Q87*bobot!$E$10)</f>
        <v>0</v>
      </c>
      <c r="R85" s="59">
        <f>SUM('Normalisasi Data'!R87*bobot!$E$10)</f>
        <v>0</v>
      </c>
      <c r="S85" s="59">
        <f>SUM('Normalisasi Data'!S87*bobot!$E$11)</f>
        <v>6.3492063492063489E-2</v>
      </c>
      <c r="T85" s="59">
        <f>SUM('Normalisasi Data'!T87*bobot!$E$11)</f>
        <v>0.14285714285714285</v>
      </c>
      <c r="U85" s="59">
        <f>SUM('Normalisasi Data'!U87*bobot!$E$12)</f>
        <v>0.21019721019721019</v>
      </c>
    </row>
    <row r="86" spans="2:21" x14ac:dyDescent="0.25">
      <c r="B86" s="59" t="str">
        <f>'Normalisasi Data'!B88</f>
        <v>VIVO Vivo V29e 5G(8/256 gb)</v>
      </c>
      <c r="C86" s="59">
        <f>SUM('Normalisasi Data'!C88*bobot!$E$5)</f>
        <v>2.976190476190476E-2</v>
      </c>
      <c r="D86" s="59">
        <f>SUM('Normalisasi Data'!D88*bobot!$E$5)</f>
        <v>2.976190476190476E-2</v>
      </c>
      <c r="E86" s="59">
        <f>SUM('Normalisasi Data'!E88*bobot!$E$5)</f>
        <v>4.7619047619047616E-2</v>
      </c>
      <c r="F86" s="59">
        <f>SUM('Normalisasi Data'!F88*bobot!$E$6)</f>
        <v>1.1904761904761904E-2</v>
      </c>
      <c r="G86" s="59">
        <f>SUM('Normalisasi Data'!G88*bobot!$E$6)</f>
        <v>2.3809523809523808E-2</v>
      </c>
      <c r="H86" s="59">
        <f>SUM('Normalisasi Data'!H88*bobot!$E$6)</f>
        <v>5.9523809523809521E-3</v>
      </c>
      <c r="I86" s="59">
        <f>SUM('Normalisasi Data'!I88*bobot!$E$7)</f>
        <v>7.5396825396825393E-2</v>
      </c>
      <c r="J86" s="59">
        <f>SUM('Normalisasi Data'!J88*bobot!$E$7)</f>
        <v>0.11744505494505496</v>
      </c>
      <c r="K86" s="59">
        <f>SUM('Normalisasi Data'!K88*bobot!$E$7)</f>
        <v>0.1130952380952381</v>
      </c>
      <c r="L86" s="59">
        <f>SUM('Normalisasi Data'!L88*bobot!$E$8)</f>
        <v>7.1428571428571425E-2</v>
      </c>
      <c r="M86" s="59">
        <f>SUM('Normalisasi Data'!M88*bobot!$E$8)</f>
        <v>7.1428571428571425E-2</v>
      </c>
      <c r="N86" s="59">
        <f>SUM('Normalisasi Data'!N88*bobot!$E$9)</f>
        <v>0</v>
      </c>
      <c r="O86" s="59">
        <f>SUM('Normalisasi Data'!O88*bobot!$E$9)</f>
        <v>0</v>
      </c>
      <c r="P86" s="59">
        <f>SUM('Normalisasi Data'!P88*bobot!$E$9)</f>
        <v>0</v>
      </c>
      <c r="Q86" s="59">
        <f>SUM('Normalisasi Data'!Q88*bobot!$E$10)</f>
        <v>0</v>
      </c>
      <c r="R86" s="59">
        <f>SUM('Normalisasi Data'!R88*bobot!$E$10)</f>
        <v>0</v>
      </c>
      <c r="S86" s="59">
        <f>SUM('Normalisasi Data'!S88*bobot!$E$11)</f>
        <v>6.3492063492063489E-2</v>
      </c>
      <c r="T86" s="59">
        <f>SUM('Normalisasi Data'!T88*bobot!$E$11)</f>
        <v>9.5238095238095233E-2</v>
      </c>
      <c r="U86" s="59">
        <f>SUM('Normalisasi Data'!U88*bobot!$E$12)</f>
        <v>0.20334295334295335</v>
      </c>
    </row>
    <row r="87" spans="2:21" x14ac:dyDescent="0.25">
      <c r="B87" s="59" t="str">
        <f>'Normalisasi Data'!B89</f>
        <v>VIVO Vivo Y17s(4/64 gb)</v>
      </c>
      <c r="C87" s="59">
        <f>SUM('Normalisasi Data'!C89*bobot!$E$5)</f>
        <v>2.976190476190476E-2</v>
      </c>
      <c r="D87" s="59">
        <f>SUM('Normalisasi Data'!D89*bobot!$E$5)</f>
        <v>2.976190476190476E-2</v>
      </c>
      <c r="E87" s="59">
        <f>SUM('Normalisasi Data'!E89*bobot!$E$5)</f>
        <v>0</v>
      </c>
      <c r="F87" s="59">
        <f>SUM('Normalisasi Data'!F89*bobot!$E$6)</f>
        <v>0</v>
      </c>
      <c r="G87" s="59">
        <f>SUM('Normalisasi Data'!G89*bobot!$E$6)</f>
        <v>2.3809523809523808E-2</v>
      </c>
      <c r="H87" s="59">
        <f>SUM('Normalisasi Data'!H89*bobot!$E$6)</f>
        <v>0</v>
      </c>
      <c r="I87" s="59">
        <f>SUM('Normalisasi Data'!I89*bobot!$E$7)</f>
        <v>7.5396825396825393E-2</v>
      </c>
      <c r="J87" s="59">
        <f>SUM('Normalisasi Data'!J89*bobot!$E$7)</f>
        <v>5.6547619047619048E-2</v>
      </c>
      <c r="K87" s="59">
        <f>SUM('Normalisasi Data'!K89*bobot!$E$7)</f>
        <v>0.1130952380952381</v>
      </c>
      <c r="L87" s="59">
        <f>SUM('Normalisasi Data'!L89*bobot!$E$8)</f>
        <v>0</v>
      </c>
      <c r="M87" s="59">
        <f>SUM('Normalisasi Data'!M89*bobot!$E$8)</f>
        <v>0.10714285714285714</v>
      </c>
      <c r="N87" s="59">
        <f>SUM('Normalisasi Data'!N89*bobot!$E$9)</f>
        <v>0</v>
      </c>
      <c r="O87" s="59">
        <f>SUM('Normalisasi Data'!O89*bobot!$E$9)</f>
        <v>0</v>
      </c>
      <c r="P87" s="59">
        <f>SUM('Normalisasi Data'!P89*bobot!$E$9)</f>
        <v>0</v>
      </c>
      <c r="Q87" s="59">
        <f>SUM('Normalisasi Data'!Q89*bobot!$E$10)</f>
        <v>0</v>
      </c>
      <c r="R87" s="59">
        <f>SUM('Normalisasi Data'!R89*bobot!$E$10)</f>
        <v>0</v>
      </c>
      <c r="S87" s="59">
        <f>SUM('Normalisasi Data'!S89*bobot!$E$11)</f>
        <v>6.3492063492063489E-2</v>
      </c>
      <c r="T87" s="59">
        <f>SUM('Normalisasi Data'!T89*bobot!$E$11)</f>
        <v>0.14285714285714285</v>
      </c>
      <c r="U87" s="59">
        <f>SUM('Normalisasi Data'!U89*bobot!$E$12)</f>
        <v>0.22619047619047619</v>
      </c>
    </row>
    <row r="88" spans="2:21" x14ac:dyDescent="0.25">
      <c r="B88" s="59" t="str">
        <f>'Normalisasi Data'!B90</f>
        <v>VIVO Vivo Y17s(4/128 gb)</v>
      </c>
      <c r="C88" s="59">
        <f>SUM('Normalisasi Data'!C90*bobot!$E$5)</f>
        <v>2.976190476190476E-2</v>
      </c>
      <c r="D88" s="59">
        <f>SUM('Normalisasi Data'!D90*bobot!$E$5)</f>
        <v>2.976190476190476E-2</v>
      </c>
      <c r="E88" s="59">
        <f>SUM('Normalisasi Data'!E90*bobot!$E$5)</f>
        <v>0</v>
      </c>
      <c r="F88" s="59">
        <f>SUM('Normalisasi Data'!F90*bobot!$E$6)</f>
        <v>0</v>
      </c>
      <c r="G88" s="59">
        <f>SUM('Normalisasi Data'!G90*bobot!$E$6)</f>
        <v>2.3809523809523808E-2</v>
      </c>
      <c r="H88" s="59">
        <f>SUM('Normalisasi Data'!H90*bobot!$E$6)</f>
        <v>0</v>
      </c>
      <c r="I88" s="59">
        <f>SUM('Normalisasi Data'!I90*bobot!$E$7)</f>
        <v>7.5396825396825393E-2</v>
      </c>
      <c r="J88" s="59">
        <f>SUM('Normalisasi Data'!J90*bobot!$E$7)</f>
        <v>5.6547619047619048E-2</v>
      </c>
      <c r="K88" s="59">
        <f>SUM('Normalisasi Data'!K90*bobot!$E$7)</f>
        <v>0.1130952380952381</v>
      </c>
      <c r="L88" s="59">
        <f>SUM('Normalisasi Data'!L90*bobot!$E$8)</f>
        <v>0</v>
      </c>
      <c r="M88" s="59">
        <f>SUM('Normalisasi Data'!M90*bobot!$E$8)</f>
        <v>0</v>
      </c>
      <c r="N88" s="59">
        <f>SUM('Normalisasi Data'!N90*bobot!$E$9)</f>
        <v>0</v>
      </c>
      <c r="O88" s="59">
        <f>SUM('Normalisasi Data'!O90*bobot!$E$9)</f>
        <v>0</v>
      </c>
      <c r="P88" s="59">
        <f>SUM('Normalisasi Data'!P90*bobot!$E$9)</f>
        <v>0</v>
      </c>
      <c r="Q88" s="59">
        <f>SUM('Normalisasi Data'!Q90*bobot!$E$10)</f>
        <v>0</v>
      </c>
      <c r="R88" s="59">
        <f>SUM('Normalisasi Data'!R90*bobot!$E$10)</f>
        <v>0</v>
      </c>
      <c r="S88" s="59">
        <f>SUM('Normalisasi Data'!S90*bobot!$E$11)</f>
        <v>6.3492063492063489E-2</v>
      </c>
      <c r="T88" s="59">
        <f>SUM('Normalisasi Data'!T90*bobot!$E$11)</f>
        <v>0.14285714285714285</v>
      </c>
      <c r="U88" s="59">
        <f>SUM('Normalisasi Data'!U90*bobot!$E$12)</f>
        <v>0.22390572390572391</v>
      </c>
    </row>
    <row r="89" spans="2:21" x14ac:dyDescent="0.25">
      <c r="B89" s="59" t="str">
        <f>'Normalisasi Data'!B91</f>
        <v>VIVO Vivo V29(8/256 gb)</v>
      </c>
      <c r="C89" s="59">
        <f>SUM('Normalisasi Data'!C91*bobot!$E$5)</f>
        <v>2.976190476190476E-2</v>
      </c>
      <c r="D89" s="59">
        <f>SUM('Normalisasi Data'!D91*bobot!$E$5)</f>
        <v>2.976190476190476E-2</v>
      </c>
      <c r="E89" s="59">
        <f>SUM('Normalisasi Data'!E91*bobot!$E$5)</f>
        <v>4.7619047619047616E-2</v>
      </c>
      <c r="F89" s="59">
        <f>SUM('Normalisasi Data'!F91*bobot!$E$6)</f>
        <v>1.1904761904761904E-2</v>
      </c>
      <c r="G89" s="59">
        <f>SUM('Normalisasi Data'!G91*bobot!$E$6)</f>
        <v>2.3809523809523808E-2</v>
      </c>
      <c r="H89" s="59">
        <f>SUM('Normalisasi Data'!H91*bobot!$E$6)</f>
        <v>1.1904761904761904E-2</v>
      </c>
      <c r="I89" s="59">
        <f>SUM('Normalisasi Data'!I91*bobot!$E$7)</f>
        <v>7.5396825396825393E-2</v>
      </c>
      <c r="J89" s="59">
        <f>SUM('Normalisasi Data'!J91*bobot!$E$7)</f>
        <v>9.5695970695970689E-2</v>
      </c>
      <c r="K89" s="59">
        <f>SUM('Normalisasi Data'!K91*bobot!$E$7)</f>
        <v>0.1130952380952381</v>
      </c>
      <c r="L89" s="59">
        <f>SUM('Normalisasi Data'!L91*bobot!$E$8)</f>
        <v>7.1428571428571425E-2</v>
      </c>
      <c r="M89" s="59">
        <f>SUM('Normalisasi Data'!M91*bobot!$E$8)</f>
        <v>7.1428571428571425E-2</v>
      </c>
      <c r="N89" s="59">
        <f>SUM('Normalisasi Data'!N91*bobot!$E$9)</f>
        <v>0</v>
      </c>
      <c r="O89" s="59">
        <f>SUM('Normalisasi Data'!O91*bobot!$E$9)</f>
        <v>0</v>
      </c>
      <c r="P89" s="59">
        <f>SUM('Normalisasi Data'!P91*bobot!$E$9)</f>
        <v>0</v>
      </c>
      <c r="Q89" s="59">
        <f>SUM('Normalisasi Data'!Q91*bobot!$E$10)</f>
        <v>0</v>
      </c>
      <c r="R89" s="59">
        <f>SUM('Normalisasi Data'!R91*bobot!$E$10)</f>
        <v>0</v>
      </c>
      <c r="S89" s="59">
        <f>SUM('Normalisasi Data'!S91*bobot!$E$11)</f>
        <v>6.3492063492063489E-2</v>
      </c>
      <c r="T89" s="59">
        <f>SUM('Normalisasi Data'!T91*bobot!$E$11)</f>
        <v>9.5238095238095233E-2</v>
      </c>
      <c r="U89" s="59">
        <f>SUM('Normalisasi Data'!U91*bobot!$E$12)</f>
        <v>0.19191919191919193</v>
      </c>
    </row>
    <row r="90" spans="2:21" x14ac:dyDescent="0.25">
      <c r="B90" s="59" t="str">
        <f>'Normalisasi Data'!B92</f>
        <v>VIVO Vivo V29(12/512 gb)</v>
      </c>
      <c r="C90" s="59">
        <f>SUM('Normalisasi Data'!C92*bobot!$E$5)</f>
        <v>2.976190476190476E-2</v>
      </c>
      <c r="D90" s="59">
        <f>SUM('Normalisasi Data'!D92*bobot!$E$5)</f>
        <v>2.976190476190476E-2</v>
      </c>
      <c r="E90" s="59">
        <f>SUM('Normalisasi Data'!E92*bobot!$E$5)</f>
        <v>4.7619047619047616E-2</v>
      </c>
      <c r="F90" s="59">
        <f>SUM('Normalisasi Data'!F92*bobot!$E$6)</f>
        <v>1.1904761904761904E-2</v>
      </c>
      <c r="G90" s="59">
        <f>SUM('Normalisasi Data'!G92*bobot!$E$6)</f>
        <v>2.3809523809523808E-2</v>
      </c>
      <c r="H90" s="59">
        <f>SUM('Normalisasi Data'!H92*bobot!$E$6)</f>
        <v>1.1904761904761904E-2</v>
      </c>
      <c r="I90" s="59">
        <f>SUM('Normalisasi Data'!I92*bobot!$E$7)</f>
        <v>7.5396825396825393E-2</v>
      </c>
      <c r="J90" s="59">
        <f>SUM('Normalisasi Data'!J92*bobot!$E$7)</f>
        <v>9.5695970695970689E-2</v>
      </c>
      <c r="K90" s="59">
        <f>SUM('Normalisasi Data'!K92*bobot!$E$7)</f>
        <v>0.1130952380952381</v>
      </c>
      <c r="L90" s="59">
        <f>SUM('Normalisasi Data'!L92*bobot!$E$8)</f>
        <v>0.14285714285714285</v>
      </c>
      <c r="M90" s="59">
        <f>SUM('Normalisasi Data'!M92*bobot!$E$8)</f>
        <v>0.14285714285714285</v>
      </c>
      <c r="N90" s="59">
        <f>SUM('Normalisasi Data'!N92*bobot!$E$9)</f>
        <v>0</v>
      </c>
      <c r="O90" s="59">
        <f>SUM('Normalisasi Data'!O92*bobot!$E$9)</f>
        <v>0</v>
      </c>
      <c r="P90" s="59">
        <f>SUM('Normalisasi Data'!P92*bobot!$E$9)</f>
        <v>0</v>
      </c>
      <c r="Q90" s="59">
        <f>SUM('Normalisasi Data'!Q92*bobot!$E$10)</f>
        <v>0</v>
      </c>
      <c r="R90" s="59">
        <f>SUM('Normalisasi Data'!R92*bobot!$E$10)</f>
        <v>0</v>
      </c>
      <c r="S90" s="59">
        <f>SUM('Normalisasi Data'!S92*bobot!$E$11)</f>
        <v>6.3492063492063489E-2</v>
      </c>
      <c r="T90" s="59">
        <f>SUM('Normalisasi Data'!T92*bobot!$E$11)</f>
        <v>9.5238095238095233E-2</v>
      </c>
      <c r="U90" s="59">
        <f>SUM('Normalisasi Data'!U92*bobot!$E$12)</f>
        <v>0.18506493506493507</v>
      </c>
    </row>
    <row r="91" spans="2:21" x14ac:dyDescent="0.25">
      <c r="B91" s="59" t="str">
        <f>'Normalisasi Data'!B93</f>
        <v>VIVO Vivo Y27(6/128 gb)</v>
      </c>
      <c r="C91" s="59">
        <f>SUM('Normalisasi Data'!C93*bobot!$E$5)</f>
        <v>2.976190476190476E-2</v>
      </c>
      <c r="D91" s="59">
        <f>SUM('Normalisasi Data'!D93*bobot!$E$5)</f>
        <v>2.976190476190476E-2</v>
      </c>
      <c r="E91" s="59">
        <f>SUM('Normalisasi Data'!E93*bobot!$E$5)</f>
        <v>0</v>
      </c>
      <c r="F91" s="59">
        <f>SUM('Normalisasi Data'!F93*bobot!$E$6)</f>
        <v>0</v>
      </c>
      <c r="G91" s="59">
        <f>SUM('Normalisasi Data'!G93*bobot!$E$6)</f>
        <v>2.3809523809523808E-2</v>
      </c>
      <c r="H91" s="59">
        <f>SUM('Normalisasi Data'!H93*bobot!$E$6)</f>
        <v>5.9523809523809521E-3</v>
      </c>
      <c r="I91" s="59">
        <f>SUM('Normalisasi Data'!I93*bobot!$E$7)</f>
        <v>7.5396825396825393E-2</v>
      </c>
      <c r="J91" s="59">
        <f>SUM('Normalisasi Data'!J93*bobot!$E$7)</f>
        <v>5.6547619047619048E-2</v>
      </c>
      <c r="K91" s="59">
        <f>SUM('Normalisasi Data'!K93*bobot!$E$7)</f>
        <v>0.1130952380952381</v>
      </c>
      <c r="L91" s="59">
        <f>SUM('Normalisasi Data'!L93*bobot!$E$8)</f>
        <v>0.10714285714285714</v>
      </c>
      <c r="M91" s="59">
        <f>SUM('Normalisasi Data'!M93*bobot!$E$8)</f>
        <v>0</v>
      </c>
      <c r="N91" s="59">
        <f>SUM('Normalisasi Data'!N93*bobot!$E$9)</f>
        <v>0</v>
      </c>
      <c r="O91" s="59">
        <f>SUM('Normalisasi Data'!O93*bobot!$E$9)</f>
        <v>0</v>
      </c>
      <c r="P91" s="59">
        <f>SUM('Normalisasi Data'!P93*bobot!$E$9)</f>
        <v>0</v>
      </c>
      <c r="Q91" s="59">
        <f>SUM('Normalisasi Data'!Q93*bobot!$E$10)</f>
        <v>0</v>
      </c>
      <c r="R91" s="59">
        <f>SUM('Normalisasi Data'!R93*bobot!$E$10)</f>
        <v>0</v>
      </c>
      <c r="S91" s="59">
        <f>SUM('Normalisasi Data'!S93*bobot!$E$11)</f>
        <v>6.3492063492063489E-2</v>
      </c>
      <c r="T91" s="59">
        <f>SUM('Normalisasi Data'!T93*bobot!$E$11)</f>
        <v>0.14285714285714285</v>
      </c>
      <c r="U91" s="59">
        <f>SUM('Normalisasi Data'!U93*bobot!$E$12)</f>
        <v>0.22390572390572391</v>
      </c>
    </row>
    <row r="92" spans="2:21" x14ac:dyDescent="0.25">
      <c r="B92" s="59" t="str">
        <f>'Normalisasi Data'!B94</f>
        <v>VIVO Vivo Y27 5G(6/128 gb)</v>
      </c>
      <c r="C92" s="59">
        <f>SUM('Normalisasi Data'!C94*bobot!$E$5)</f>
        <v>2.976190476190476E-2</v>
      </c>
      <c r="D92" s="59">
        <f>SUM('Normalisasi Data'!D94*bobot!$E$5)</f>
        <v>2.976190476190476E-2</v>
      </c>
      <c r="E92" s="59">
        <f>SUM('Normalisasi Data'!E94*bobot!$E$5)</f>
        <v>0</v>
      </c>
      <c r="F92" s="59">
        <f>SUM('Normalisasi Data'!F94*bobot!$E$6)</f>
        <v>0</v>
      </c>
      <c r="G92" s="59">
        <f>SUM('Normalisasi Data'!G94*bobot!$E$6)</f>
        <v>2.3809523809523808E-2</v>
      </c>
      <c r="H92" s="59">
        <f>SUM('Normalisasi Data'!H94*bobot!$E$6)</f>
        <v>5.9523809523809521E-3</v>
      </c>
      <c r="I92" s="59">
        <f>SUM('Normalisasi Data'!I94*bobot!$E$7)</f>
        <v>7.5396825396825393E-2</v>
      </c>
      <c r="J92" s="59">
        <f>SUM('Normalisasi Data'!J94*bobot!$E$7)</f>
        <v>5.21978021978022E-2</v>
      </c>
      <c r="K92" s="59">
        <f>SUM('Normalisasi Data'!K94*bobot!$E$7)</f>
        <v>0.1130952380952381</v>
      </c>
      <c r="L92" s="59">
        <f>SUM('Normalisasi Data'!L94*bobot!$E$8)</f>
        <v>0.10714285714285714</v>
      </c>
      <c r="M92" s="59">
        <f>SUM('Normalisasi Data'!M94*bobot!$E$8)</f>
        <v>0</v>
      </c>
      <c r="N92" s="59">
        <f>SUM('Normalisasi Data'!N94*bobot!$E$9)</f>
        <v>0</v>
      </c>
      <c r="O92" s="59">
        <f>SUM('Normalisasi Data'!O94*bobot!$E$9)</f>
        <v>0</v>
      </c>
      <c r="P92" s="59">
        <f>SUM('Normalisasi Data'!P94*bobot!$E$9)</f>
        <v>0</v>
      </c>
      <c r="Q92" s="59">
        <f>SUM('Normalisasi Data'!Q94*bobot!$E$10)</f>
        <v>0</v>
      </c>
      <c r="R92" s="59">
        <f>SUM('Normalisasi Data'!R94*bobot!$E$10)</f>
        <v>0</v>
      </c>
      <c r="S92" s="59">
        <f>SUM('Normalisasi Data'!S94*bobot!$E$11)</f>
        <v>6.3492063492063489E-2</v>
      </c>
      <c r="T92" s="59">
        <f>SUM('Normalisasi Data'!T94*bobot!$E$11)</f>
        <v>0.14285714285714285</v>
      </c>
      <c r="U92" s="59">
        <f>SUM('Normalisasi Data'!U94*bobot!$E$12)</f>
        <v>0.21705146705146705</v>
      </c>
    </row>
    <row r="93" spans="2:21" x14ac:dyDescent="0.25">
      <c r="B93" s="59" t="str">
        <f>'Normalisasi Data'!B95</f>
        <v>VIVO Vivo Y02t(4/64 gb)</v>
      </c>
      <c r="C93" s="59">
        <f>SUM('Normalisasi Data'!C95*bobot!$E$5)</f>
        <v>5.9523809523809521E-2</v>
      </c>
      <c r="D93" s="59">
        <f>SUM('Normalisasi Data'!D95*bobot!$E$5)</f>
        <v>2.976190476190476E-2</v>
      </c>
      <c r="E93" s="59">
        <f>SUM('Normalisasi Data'!E95*bobot!$E$5)</f>
        <v>0</v>
      </c>
      <c r="F93" s="59">
        <f>SUM('Normalisasi Data'!F95*bobot!$E$6)</f>
        <v>0</v>
      </c>
      <c r="G93" s="59">
        <f>SUM('Normalisasi Data'!G95*bobot!$E$6)</f>
        <v>2.3809523809523808E-2</v>
      </c>
      <c r="H93" s="59">
        <f>SUM('Normalisasi Data'!H95*bobot!$E$6)</f>
        <v>0</v>
      </c>
      <c r="I93" s="59">
        <f>SUM('Normalisasi Data'!I95*bobot!$E$7)</f>
        <v>7.5396825396825393E-2</v>
      </c>
      <c r="J93" s="59">
        <f>SUM('Normalisasi Data'!J95*bobot!$E$7)</f>
        <v>4.7847985347985345E-2</v>
      </c>
      <c r="K93" s="59">
        <f>SUM('Normalisasi Data'!K95*bobot!$E$7)</f>
        <v>0.1130952380952381</v>
      </c>
      <c r="L93" s="59">
        <f>SUM('Normalisasi Data'!L95*bobot!$E$8)</f>
        <v>0</v>
      </c>
      <c r="M93" s="59">
        <f>SUM('Normalisasi Data'!M95*bobot!$E$8)</f>
        <v>0.10714285714285714</v>
      </c>
      <c r="N93" s="59">
        <f>SUM('Normalisasi Data'!N95*bobot!$E$9)</f>
        <v>0</v>
      </c>
      <c r="O93" s="59">
        <f>SUM('Normalisasi Data'!O95*bobot!$E$9)</f>
        <v>0</v>
      </c>
      <c r="P93" s="59">
        <f>SUM('Normalisasi Data'!P95*bobot!$E$9)</f>
        <v>0</v>
      </c>
      <c r="Q93" s="59">
        <f>SUM('Normalisasi Data'!Q95*bobot!$E$10)</f>
        <v>0</v>
      </c>
      <c r="R93" s="59">
        <f>SUM('Normalisasi Data'!R95*bobot!$E$10)</f>
        <v>0</v>
      </c>
      <c r="S93" s="59">
        <f>SUM('Normalisasi Data'!S95*bobot!$E$11)</f>
        <v>0</v>
      </c>
      <c r="T93" s="59">
        <f>SUM('Normalisasi Data'!T95*bobot!$E$11)</f>
        <v>0.14285714285714285</v>
      </c>
      <c r="U93" s="59">
        <f>SUM('Normalisasi Data'!U95*bobot!$E$12)</f>
        <v>0.22619047619047619</v>
      </c>
    </row>
    <row r="94" spans="2:21" x14ac:dyDescent="0.25">
      <c r="B94" s="59" t="str">
        <f>'Normalisasi Data'!B96</f>
        <v>POCO Poco F5(12/256 gb)</v>
      </c>
      <c r="C94" s="59">
        <f>SUM('Normalisasi Data'!C96*bobot!$E$5)</f>
        <v>2.976190476190476E-2</v>
      </c>
      <c r="D94" s="59">
        <f>SUM('Normalisasi Data'!D96*bobot!$E$5)</f>
        <v>0</v>
      </c>
      <c r="E94" s="59">
        <f>SUM('Normalisasi Data'!E96*bobot!$E$5)</f>
        <v>0</v>
      </c>
      <c r="F94" s="59">
        <f>SUM('Normalisasi Data'!F96*bobot!$E$6)</f>
        <v>1.1904761904761904E-2</v>
      </c>
      <c r="G94" s="59">
        <f>SUM('Normalisasi Data'!G96*bobot!$E$6)</f>
        <v>2.3809523809523808E-2</v>
      </c>
      <c r="H94" s="59">
        <f>SUM('Normalisasi Data'!H96*bobot!$E$6)</f>
        <v>5.9523809523809521E-3</v>
      </c>
      <c r="I94" s="59">
        <f>SUM('Normalisasi Data'!I96*bobot!$E$7)</f>
        <v>7.5396825396825393E-2</v>
      </c>
      <c r="J94" s="59">
        <f>SUM('Normalisasi Data'!J96*bobot!$E$7)</f>
        <v>0.15659340659340659</v>
      </c>
      <c r="K94" s="59">
        <f>SUM('Normalisasi Data'!K96*bobot!$E$7)</f>
        <v>0.1130952380952381</v>
      </c>
      <c r="L94" s="59">
        <f>SUM('Normalisasi Data'!L96*bobot!$E$8)</f>
        <v>0.14285714285714285</v>
      </c>
      <c r="M94" s="59">
        <f>SUM('Normalisasi Data'!M96*bobot!$E$8)</f>
        <v>7.1428571428571425E-2</v>
      </c>
      <c r="N94" s="59">
        <f>SUM('Normalisasi Data'!N96*bobot!$E$9)</f>
        <v>0</v>
      </c>
      <c r="O94" s="59">
        <f>SUM('Normalisasi Data'!O96*bobot!$E$9)</f>
        <v>0</v>
      </c>
      <c r="P94" s="59">
        <f>SUM('Normalisasi Data'!P96*bobot!$E$9)</f>
        <v>0</v>
      </c>
      <c r="Q94" s="59">
        <f>SUM('Normalisasi Data'!Q96*bobot!$E$10)</f>
        <v>0</v>
      </c>
      <c r="R94" s="59">
        <f>SUM('Normalisasi Data'!R96*bobot!$E$10)</f>
        <v>0</v>
      </c>
      <c r="S94" s="59">
        <f>SUM('Normalisasi Data'!S96*bobot!$E$11)</f>
        <v>6.3492063492063489E-2</v>
      </c>
      <c r="T94" s="59">
        <f>SUM('Normalisasi Data'!T96*bobot!$E$11)</f>
        <v>0.14285714285714285</v>
      </c>
      <c r="U94" s="59">
        <f>SUM('Normalisasi Data'!U96*bobot!$E$12)</f>
        <v>0.19420394420394421</v>
      </c>
    </row>
    <row r="95" spans="2:21" x14ac:dyDescent="0.25">
      <c r="B95" s="59" t="str">
        <f>'Normalisasi Data'!B97</f>
        <v>POCO Poco F5(8/256 gb)</v>
      </c>
      <c r="C95" s="59">
        <f>SUM('Normalisasi Data'!C97*bobot!$E$5)</f>
        <v>2.976190476190476E-2</v>
      </c>
      <c r="D95" s="59">
        <f>SUM('Normalisasi Data'!D97*bobot!$E$5)</f>
        <v>0</v>
      </c>
      <c r="E95" s="59">
        <f>SUM('Normalisasi Data'!E97*bobot!$E$5)</f>
        <v>0</v>
      </c>
      <c r="F95" s="59">
        <f>SUM('Normalisasi Data'!F97*bobot!$E$6)</f>
        <v>1.1904761904761904E-2</v>
      </c>
      <c r="G95" s="59">
        <f>SUM('Normalisasi Data'!G97*bobot!$E$6)</f>
        <v>2.3809523809523808E-2</v>
      </c>
      <c r="H95" s="59">
        <f>SUM('Normalisasi Data'!H97*bobot!$E$6)</f>
        <v>5.9523809523809521E-3</v>
      </c>
      <c r="I95" s="59">
        <f>SUM('Normalisasi Data'!I97*bobot!$E$7)</f>
        <v>7.5396825396825393E-2</v>
      </c>
      <c r="J95" s="59">
        <f>SUM('Normalisasi Data'!J97*bobot!$E$7)</f>
        <v>0.15659340659340659</v>
      </c>
      <c r="K95" s="59">
        <f>SUM('Normalisasi Data'!K97*bobot!$E$7)</f>
        <v>0.1130952380952381</v>
      </c>
      <c r="L95" s="59">
        <f>SUM('Normalisasi Data'!L97*bobot!$E$8)</f>
        <v>7.1428571428571425E-2</v>
      </c>
      <c r="M95" s="59">
        <f>SUM('Normalisasi Data'!M97*bobot!$E$8)</f>
        <v>7.1428571428571425E-2</v>
      </c>
      <c r="N95" s="59">
        <f>SUM('Normalisasi Data'!N97*bobot!$E$9)</f>
        <v>0</v>
      </c>
      <c r="O95" s="59">
        <f>SUM('Normalisasi Data'!O97*bobot!$E$9)</f>
        <v>0</v>
      </c>
      <c r="P95" s="59">
        <f>SUM('Normalisasi Data'!P97*bobot!$E$9)</f>
        <v>0</v>
      </c>
      <c r="Q95" s="59">
        <f>SUM('Normalisasi Data'!Q97*bobot!$E$10)</f>
        <v>0</v>
      </c>
      <c r="R95" s="59">
        <f>SUM('Normalisasi Data'!R97*bobot!$E$10)</f>
        <v>0</v>
      </c>
      <c r="S95" s="59">
        <f>SUM('Normalisasi Data'!S97*bobot!$E$11)</f>
        <v>6.3492063492063489E-2</v>
      </c>
      <c r="T95" s="59">
        <f>SUM('Normalisasi Data'!T97*bobot!$E$11)</f>
        <v>0.14285714285714285</v>
      </c>
      <c r="U95" s="59">
        <f>SUM('Normalisasi Data'!U97*bobot!$E$12)</f>
        <v>0.19877344877344877</v>
      </c>
    </row>
    <row r="96" spans="2:21" x14ac:dyDescent="0.25">
      <c r="B96" s="59" t="str">
        <f>'Normalisasi Data'!B98</f>
        <v>POCO Poco X5 Pro(6/128 gb)</v>
      </c>
      <c r="C96" s="59">
        <f>SUM('Normalisasi Data'!C98*bobot!$E$5)</f>
        <v>2.976190476190476E-2</v>
      </c>
      <c r="D96" s="59">
        <f>SUM('Normalisasi Data'!D98*bobot!$E$5)</f>
        <v>0</v>
      </c>
      <c r="E96" s="59">
        <f>SUM('Normalisasi Data'!E98*bobot!$E$5)</f>
        <v>0</v>
      </c>
      <c r="F96" s="59">
        <f>SUM('Normalisasi Data'!F98*bobot!$E$6)</f>
        <v>1.1904761904761904E-2</v>
      </c>
      <c r="G96" s="59">
        <f>SUM('Normalisasi Data'!G98*bobot!$E$6)</f>
        <v>2.3809523809523808E-2</v>
      </c>
      <c r="H96" s="59">
        <f>SUM('Normalisasi Data'!H98*bobot!$E$6)</f>
        <v>5.9523809523809521E-3</v>
      </c>
      <c r="I96" s="59">
        <f>SUM('Normalisasi Data'!I98*bobot!$E$7)</f>
        <v>0</v>
      </c>
      <c r="J96" s="59">
        <f>SUM('Normalisasi Data'!J98*bobot!$E$7)</f>
        <v>9.5695970695970689E-2</v>
      </c>
      <c r="K96" s="59">
        <f>SUM('Normalisasi Data'!K98*bobot!$E$7)</f>
        <v>0.1130952380952381</v>
      </c>
      <c r="L96" s="59">
        <f>SUM('Normalisasi Data'!L98*bobot!$E$8)</f>
        <v>0.10714285714285714</v>
      </c>
      <c r="M96" s="59">
        <f>SUM('Normalisasi Data'!M98*bobot!$E$8)</f>
        <v>0</v>
      </c>
      <c r="N96" s="59">
        <f>SUM('Normalisasi Data'!N98*bobot!$E$9)</f>
        <v>0</v>
      </c>
      <c r="O96" s="59">
        <f>SUM('Normalisasi Data'!O98*bobot!$E$9)</f>
        <v>0</v>
      </c>
      <c r="P96" s="59">
        <f>SUM('Normalisasi Data'!P98*bobot!$E$9)</f>
        <v>0</v>
      </c>
      <c r="Q96" s="59">
        <f>SUM('Normalisasi Data'!Q98*bobot!$E$10)</f>
        <v>0</v>
      </c>
      <c r="R96" s="59">
        <f>SUM('Normalisasi Data'!R98*bobot!$E$10)</f>
        <v>0</v>
      </c>
      <c r="S96" s="59">
        <f>SUM('Normalisasi Data'!S98*bobot!$E$11)</f>
        <v>6.3492063492063489E-2</v>
      </c>
      <c r="T96" s="59">
        <f>SUM('Normalisasi Data'!T98*bobot!$E$11)</f>
        <v>0.14285714285714285</v>
      </c>
      <c r="U96" s="59">
        <f>SUM('Normalisasi Data'!U98*bobot!$E$12)</f>
        <v>0.21019721019721019</v>
      </c>
    </row>
    <row r="97" spans="2:21" x14ac:dyDescent="0.25">
      <c r="B97" s="59" t="str">
        <f>'Normalisasi Data'!B99</f>
        <v>POCO Poco X5 Pro(8/256 gb)</v>
      </c>
      <c r="C97" s="59">
        <f>SUM('Normalisasi Data'!C99*bobot!$E$5)</f>
        <v>2.976190476190476E-2</v>
      </c>
      <c r="D97" s="59">
        <f>SUM('Normalisasi Data'!D99*bobot!$E$5)</f>
        <v>0</v>
      </c>
      <c r="E97" s="59">
        <f>SUM('Normalisasi Data'!E99*bobot!$E$5)</f>
        <v>0</v>
      </c>
      <c r="F97" s="59">
        <f>SUM('Normalisasi Data'!F99*bobot!$E$6)</f>
        <v>1.1904761904761904E-2</v>
      </c>
      <c r="G97" s="59">
        <f>SUM('Normalisasi Data'!G99*bobot!$E$6)</f>
        <v>2.3809523809523808E-2</v>
      </c>
      <c r="H97" s="59">
        <f>SUM('Normalisasi Data'!H99*bobot!$E$6)</f>
        <v>5.9523809523809521E-3</v>
      </c>
      <c r="I97" s="59">
        <f>SUM('Normalisasi Data'!I99*bobot!$E$7)</f>
        <v>0</v>
      </c>
      <c r="J97" s="59">
        <f>SUM('Normalisasi Data'!J99*bobot!$E$7)</f>
        <v>9.5695970695970689E-2</v>
      </c>
      <c r="K97" s="59">
        <f>SUM('Normalisasi Data'!K99*bobot!$E$7)</f>
        <v>0.1130952380952381</v>
      </c>
      <c r="L97" s="59">
        <f>SUM('Normalisasi Data'!L99*bobot!$E$8)</f>
        <v>7.1428571428571425E-2</v>
      </c>
      <c r="M97" s="59">
        <f>SUM('Normalisasi Data'!M99*bobot!$E$8)</f>
        <v>7.1428571428571425E-2</v>
      </c>
      <c r="N97" s="59">
        <f>SUM('Normalisasi Data'!N99*bobot!$E$9)</f>
        <v>0</v>
      </c>
      <c r="O97" s="59">
        <f>SUM('Normalisasi Data'!O99*bobot!$E$9)</f>
        <v>0</v>
      </c>
      <c r="P97" s="59">
        <f>SUM('Normalisasi Data'!P99*bobot!$E$9)</f>
        <v>0</v>
      </c>
      <c r="Q97" s="59">
        <f>SUM('Normalisasi Data'!Q99*bobot!$E$10)</f>
        <v>0</v>
      </c>
      <c r="R97" s="59">
        <f>SUM('Normalisasi Data'!R99*bobot!$E$10)</f>
        <v>0</v>
      </c>
      <c r="S97" s="59">
        <f>SUM('Normalisasi Data'!S99*bobot!$E$11)</f>
        <v>6.3492063492063489E-2</v>
      </c>
      <c r="T97" s="59">
        <f>SUM('Normalisasi Data'!T99*bobot!$E$11)</f>
        <v>0.14285714285714285</v>
      </c>
      <c r="U97" s="59">
        <f>SUM('Normalisasi Data'!U99*bobot!$E$12)</f>
        <v>0.20562770562770563</v>
      </c>
    </row>
    <row r="98" spans="2:21" x14ac:dyDescent="0.25">
      <c r="B98" s="59" t="str">
        <f>'Normalisasi Data'!B100</f>
        <v>POCO Poco X5(6/128 gb)</v>
      </c>
      <c r="C98" s="59">
        <f>SUM('Normalisasi Data'!C100*bobot!$E$5)</f>
        <v>2.976190476190476E-2</v>
      </c>
      <c r="D98" s="59">
        <f>SUM('Normalisasi Data'!D100*bobot!$E$5)</f>
        <v>2.976190476190476E-2</v>
      </c>
      <c r="E98" s="59">
        <f>SUM('Normalisasi Data'!E100*bobot!$E$5)</f>
        <v>0</v>
      </c>
      <c r="F98" s="59">
        <f>SUM('Normalisasi Data'!F100*bobot!$E$6)</f>
        <v>1.3605442176870746E-2</v>
      </c>
      <c r="G98" s="59">
        <f>SUM('Normalisasi Data'!G100*bobot!$E$6)</f>
        <v>2.3809523809523808E-2</v>
      </c>
      <c r="H98" s="59">
        <f>SUM('Normalisasi Data'!H100*bobot!$E$6)</f>
        <v>5.9523809523809521E-3</v>
      </c>
      <c r="I98" s="59">
        <f>SUM('Normalisasi Data'!I100*bobot!$E$7)</f>
        <v>0</v>
      </c>
      <c r="J98" s="59">
        <f>SUM('Normalisasi Data'!J100*bobot!$E$7)</f>
        <v>0.11744505494505496</v>
      </c>
      <c r="K98" s="59">
        <f>SUM('Normalisasi Data'!K100*bobot!$E$7)</f>
        <v>0.1130952380952381</v>
      </c>
      <c r="L98" s="59">
        <f>SUM('Normalisasi Data'!L100*bobot!$E$8)</f>
        <v>0.10714285714285714</v>
      </c>
      <c r="M98" s="59">
        <f>SUM('Normalisasi Data'!M100*bobot!$E$8)</f>
        <v>0</v>
      </c>
      <c r="N98" s="59">
        <f>SUM('Normalisasi Data'!N100*bobot!$E$9)</f>
        <v>0</v>
      </c>
      <c r="O98" s="59">
        <f>SUM('Normalisasi Data'!O100*bobot!$E$9)</f>
        <v>0</v>
      </c>
      <c r="P98" s="59">
        <f>SUM('Normalisasi Data'!P100*bobot!$E$9)</f>
        <v>0</v>
      </c>
      <c r="Q98" s="59">
        <f>SUM('Normalisasi Data'!Q100*bobot!$E$10)</f>
        <v>0</v>
      </c>
      <c r="R98" s="59">
        <f>SUM('Normalisasi Data'!R100*bobot!$E$10)</f>
        <v>0</v>
      </c>
      <c r="S98" s="59">
        <f>SUM('Normalisasi Data'!S100*bobot!$E$11)</f>
        <v>6.3492063492063489E-2</v>
      </c>
      <c r="T98" s="59">
        <f>SUM('Normalisasi Data'!T100*bobot!$E$11)</f>
        <v>0.14285714285714285</v>
      </c>
      <c r="U98" s="59">
        <f>SUM('Normalisasi Data'!U100*bobot!$E$12)</f>
        <v>0.21705146705146705</v>
      </c>
    </row>
    <row r="99" spans="2:21" x14ac:dyDescent="0.25">
      <c r="B99" s="59" t="str">
        <f>'Normalisasi Data'!B101</f>
        <v>POCO Poco X5(8/256 gb)</v>
      </c>
      <c r="C99" s="59">
        <f>SUM('Normalisasi Data'!C101*bobot!$E$5)</f>
        <v>2.976190476190476E-2</v>
      </c>
      <c r="D99" s="59">
        <f>SUM('Normalisasi Data'!D101*bobot!$E$5)</f>
        <v>2.976190476190476E-2</v>
      </c>
      <c r="E99" s="59">
        <f>SUM('Normalisasi Data'!E101*bobot!$E$5)</f>
        <v>0</v>
      </c>
      <c r="F99" s="59">
        <f>SUM('Normalisasi Data'!F101*bobot!$E$6)</f>
        <v>1.3605442176870746E-2</v>
      </c>
      <c r="G99" s="59">
        <f>SUM('Normalisasi Data'!G101*bobot!$E$6)</f>
        <v>2.3809523809523808E-2</v>
      </c>
      <c r="H99" s="59">
        <f>SUM('Normalisasi Data'!H101*bobot!$E$6)</f>
        <v>5.9523809523809521E-3</v>
      </c>
      <c r="I99" s="59">
        <f>SUM('Normalisasi Data'!I101*bobot!$E$7)</f>
        <v>0</v>
      </c>
      <c r="J99" s="59">
        <f>SUM('Normalisasi Data'!J101*bobot!$E$7)</f>
        <v>0.11744505494505496</v>
      </c>
      <c r="K99" s="59">
        <f>SUM('Normalisasi Data'!K101*bobot!$E$7)</f>
        <v>0.1130952380952381</v>
      </c>
      <c r="L99" s="59">
        <f>SUM('Normalisasi Data'!L101*bobot!$E$8)</f>
        <v>7.1428571428571425E-2</v>
      </c>
      <c r="M99" s="59">
        <f>SUM('Normalisasi Data'!M101*bobot!$E$8)</f>
        <v>7.1428571428571425E-2</v>
      </c>
      <c r="N99" s="59">
        <f>SUM('Normalisasi Data'!N101*bobot!$E$9)</f>
        <v>0</v>
      </c>
      <c r="O99" s="59">
        <f>SUM('Normalisasi Data'!O101*bobot!$E$9)</f>
        <v>0</v>
      </c>
      <c r="P99" s="59">
        <f>SUM('Normalisasi Data'!P101*bobot!$E$9)</f>
        <v>0</v>
      </c>
      <c r="Q99" s="59">
        <f>SUM('Normalisasi Data'!Q101*bobot!$E$10)</f>
        <v>0</v>
      </c>
      <c r="R99" s="59">
        <f>SUM('Normalisasi Data'!R101*bobot!$E$10)</f>
        <v>0</v>
      </c>
      <c r="S99" s="59">
        <f>SUM('Normalisasi Data'!S101*bobot!$E$11)</f>
        <v>6.3492063492063489E-2</v>
      </c>
      <c r="T99" s="59">
        <f>SUM('Normalisasi Data'!T101*bobot!$E$11)</f>
        <v>0.14285714285714285</v>
      </c>
      <c r="U99" s="59">
        <f>SUM('Normalisasi Data'!U101*bobot!$E$12)</f>
        <v>0.21476671476671477</v>
      </c>
    </row>
    <row r="100" spans="2:21" x14ac:dyDescent="0.25">
      <c r="B100" s="59" t="str">
        <f>'Normalisasi Data'!B102</f>
        <v>INFINIX INFINIX SMART 8(4/128 gb)</v>
      </c>
      <c r="C100" s="59">
        <f>SUM('Normalisasi Data'!C102*bobot!$E$5)</f>
        <v>5.9523809523809521E-2</v>
      </c>
      <c r="D100" s="59">
        <f>SUM('Normalisasi Data'!D102*bobot!$E$5)</f>
        <v>0</v>
      </c>
      <c r="E100" s="59">
        <f>SUM('Normalisasi Data'!E102*bobot!$E$5)</f>
        <v>0</v>
      </c>
      <c r="F100" s="59">
        <f>SUM('Normalisasi Data'!F102*bobot!$E$6)</f>
        <v>0</v>
      </c>
      <c r="G100" s="59">
        <f>SUM('Normalisasi Data'!G102*bobot!$E$6)</f>
        <v>2.3809523809523808E-2</v>
      </c>
      <c r="H100" s="59">
        <f>SUM('Normalisasi Data'!H102*bobot!$E$6)</f>
        <v>0</v>
      </c>
      <c r="I100" s="59">
        <f>SUM('Normalisasi Data'!I102*bobot!$E$7)</f>
        <v>7.5396825396825393E-2</v>
      </c>
      <c r="J100" s="59">
        <f>SUM('Normalisasi Data'!J102*bobot!$E$7)</f>
        <v>4.34981684981685E-3</v>
      </c>
      <c r="K100" s="59">
        <f>SUM('Normalisasi Data'!K102*bobot!$E$7)</f>
        <v>0.1130952380952381</v>
      </c>
      <c r="L100" s="59">
        <f>SUM('Normalisasi Data'!L102*bobot!$E$8)</f>
        <v>0</v>
      </c>
      <c r="M100" s="59">
        <f>SUM('Normalisasi Data'!M102*bobot!$E$8)</f>
        <v>0</v>
      </c>
      <c r="N100" s="59">
        <f>SUM('Normalisasi Data'!N102*bobot!$E$9)</f>
        <v>0</v>
      </c>
      <c r="O100" s="59">
        <f>SUM('Normalisasi Data'!O102*bobot!$E$9)</f>
        <v>0</v>
      </c>
      <c r="P100" s="59">
        <f>SUM('Normalisasi Data'!P102*bobot!$E$9)</f>
        <v>0</v>
      </c>
      <c r="Q100" s="59">
        <f>SUM('Normalisasi Data'!Q102*bobot!$E$10)</f>
        <v>0</v>
      </c>
      <c r="R100" s="59">
        <f>SUM('Normalisasi Data'!R102*bobot!$E$10)</f>
        <v>0</v>
      </c>
      <c r="S100" s="59">
        <f>SUM('Normalisasi Data'!S102*bobot!$E$11)</f>
        <v>6.3492063492063489E-2</v>
      </c>
      <c r="T100" s="59">
        <f>SUM('Normalisasi Data'!T102*bobot!$E$11)</f>
        <v>0.14285714285714285</v>
      </c>
      <c r="U100" s="59">
        <f>SUM('Normalisasi Data'!U102*bobot!$E$12)</f>
        <v>0.22619047619047619</v>
      </c>
    </row>
    <row r="101" spans="2:21" x14ac:dyDescent="0.25">
      <c r="B101" s="59" t="str">
        <f>'Normalisasi Data'!B103</f>
        <v>INFINIX INFINIX HOT 40i(8/256 gb)</v>
      </c>
      <c r="C101" s="59">
        <f>SUM('Normalisasi Data'!C103*bobot!$E$5)</f>
        <v>5.9523809523809521E-2</v>
      </c>
      <c r="D101" s="59">
        <f>SUM('Normalisasi Data'!D103*bobot!$E$5)</f>
        <v>2.976190476190476E-2</v>
      </c>
      <c r="E101" s="59">
        <f>SUM('Normalisasi Data'!E103*bobot!$E$5)</f>
        <v>0</v>
      </c>
      <c r="F101" s="59">
        <f>SUM('Normalisasi Data'!F103*bobot!$E$6)</f>
        <v>0</v>
      </c>
      <c r="G101" s="59">
        <f>SUM('Normalisasi Data'!G103*bobot!$E$6)</f>
        <v>2.3809523809523808E-2</v>
      </c>
      <c r="H101" s="59">
        <f>SUM('Normalisasi Data'!H103*bobot!$E$6)</f>
        <v>0</v>
      </c>
      <c r="I101" s="59">
        <f>SUM('Normalisasi Data'!I103*bobot!$E$7)</f>
        <v>7.5396825396825393E-2</v>
      </c>
      <c r="J101" s="59">
        <f>SUM('Normalisasi Data'!J103*bobot!$E$7)</f>
        <v>4.34981684981685E-3</v>
      </c>
      <c r="K101" s="59">
        <f>SUM('Normalisasi Data'!K103*bobot!$E$7)</f>
        <v>0.1130952380952381</v>
      </c>
      <c r="L101" s="59">
        <f>SUM('Normalisasi Data'!L103*bobot!$E$8)</f>
        <v>7.1428571428571425E-2</v>
      </c>
      <c r="M101" s="59">
        <f>SUM('Normalisasi Data'!M103*bobot!$E$8)</f>
        <v>7.1428571428571425E-2</v>
      </c>
      <c r="N101" s="59">
        <f>SUM('Normalisasi Data'!N103*bobot!$E$9)</f>
        <v>0</v>
      </c>
      <c r="O101" s="59">
        <f>SUM('Normalisasi Data'!O103*bobot!$E$9)</f>
        <v>0</v>
      </c>
      <c r="P101" s="59">
        <f>SUM('Normalisasi Data'!P103*bobot!$E$9)</f>
        <v>0</v>
      </c>
      <c r="Q101" s="59">
        <f>SUM('Normalisasi Data'!Q103*bobot!$E$10)</f>
        <v>0</v>
      </c>
      <c r="R101" s="59">
        <f>SUM('Normalisasi Data'!R103*bobot!$E$10)</f>
        <v>0</v>
      </c>
      <c r="S101" s="59">
        <f>SUM('Normalisasi Data'!S103*bobot!$E$11)</f>
        <v>6.3492063492063489E-2</v>
      </c>
      <c r="T101" s="59">
        <f>SUM('Normalisasi Data'!T103*bobot!$E$11)</f>
        <v>0.14285714285714285</v>
      </c>
      <c r="U101" s="59">
        <f>SUM('Normalisasi Data'!U103*bobot!$E$12)</f>
        <v>0.22162097162097161</v>
      </c>
    </row>
    <row r="102" spans="2:21" x14ac:dyDescent="0.25">
      <c r="B102" s="59" t="str">
        <f>'Normalisasi Data'!B104</f>
        <v>INFINIX INFINIX SMART 8 HD(4/128 gb)</v>
      </c>
      <c r="C102" s="59">
        <f>SUM('Normalisasi Data'!C104*bobot!$E$5)</f>
        <v>5.9523809523809521E-2</v>
      </c>
      <c r="D102" s="59">
        <f>SUM('Normalisasi Data'!D104*bobot!$E$5)</f>
        <v>0</v>
      </c>
      <c r="E102" s="59">
        <f>SUM('Normalisasi Data'!E104*bobot!$E$5)</f>
        <v>0</v>
      </c>
      <c r="F102" s="59">
        <f>SUM('Normalisasi Data'!F104*bobot!$E$6)</f>
        <v>0</v>
      </c>
      <c r="G102" s="59">
        <f>SUM('Normalisasi Data'!G104*bobot!$E$6)</f>
        <v>2.3809523809523808E-2</v>
      </c>
      <c r="H102" s="59">
        <f>SUM('Normalisasi Data'!H104*bobot!$E$6)</f>
        <v>0</v>
      </c>
      <c r="I102" s="59">
        <f>SUM('Normalisasi Data'!I104*bobot!$E$7)</f>
        <v>7.5396825396825393E-2</v>
      </c>
      <c r="J102" s="59">
        <f>SUM('Normalisasi Data'!J104*bobot!$E$7)</f>
        <v>4.34981684981685E-3</v>
      </c>
      <c r="K102" s="59">
        <f>SUM('Normalisasi Data'!K104*bobot!$E$7)</f>
        <v>0.1130952380952381</v>
      </c>
      <c r="L102" s="59">
        <f>SUM('Normalisasi Data'!L104*bobot!$E$8)</f>
        <v>0</v>
      </c>
      <c r="M102" s="59">
        <f>SUM('Normalisasi Data'!M104*bobot!$E$8)</f>
        <v>0</v>
      </c>
      <c r="N102" s="59">
        <f>SUM('Normalisasi Data'!N104*bobot!$E$9)</f>
        <v>0</v>
      </c>
      <c r="O102" s="59">
        <f>SUM('Normalisasi Data'!O104*bobot!$E$9)</f>
        <v>0</v>
      </c>
      <c r="P102" s="59">
        <f>SUM('Normalisasi Data'!P104*bobot!$E$9)</f>
        <v>0</v>
      </c>
      <c r="Q102" s="59">
        <f>SUM('Normalisasi Data'!Q104*bobot!$E$10)</f>
        <v>0</v>
      </c>
      <c r="R102" s="59">
        <f>SUM('Normalisasi Data'!R104*bobot!$E$10)</f>
        <v>0</v>
      </c>
      <c r="S102" s="59">
        <f>SUM('Normalisasi Data'!S104*bobot!$E$11)</f>
        <v>6.3492063492063489E-2</v>
      </c>
      <c r="T102" s="59">
        <f>SUM('Normalisasi Data'!T104*bobot!$E$11)</f>
        <v>0.14285714285714285</v>
      </c>
      <c r="U102" s="59">
        <f>SUM('Normalisasi Data'!U104*bobot!$E$12)</f>
        <v>0.22619047619047619</v>
      </c>
    </row>
    <row r="103" spans="2:21" x14ac:dyDescent="0.25">
      <c r="B103" s="59" t="str">
        <f>'Normalisasi Data'!B105</f>
        <v>INFINIX INFINIX GT 10 PRO(8/256 gb)</v>
      </c>
      <c r="C103" s="59">
        <f>SUM('Normalisasi Data'!C105*bobot!$E$5)</f>
        <v>2.976190476190476E-2</v>
      </c>
      <c r="D103" s="59">
        <f>SUM('Normalisasi Data'!D105*bobot!$E$5)</f>
        <v>2.976190476190476E-2</v>
      </c>
      <c r="E103" s="59">
        <f>SUM('Normalisasi Data'!E105*bobot!$E$5)</f>
        <v>0</v>
      </c>
      <c r="F103" s="59">
        <f>SUM('Normalisasi Data'!F105*bobot!$E$6)</f>
        <v>1.1904761904761904E-2</v>
      </c>
      <c r="G103" s="59">
        <f>SUM('Normalisasi Data'!G105*bobot!$E$6)</f>
        <v>2.3809523809523808E-2</v>
      </c>
      <c r="H103" s="59">
        <f>SUM('Normalisasi Data'!H105*bobot!$E$6)</f>
        <v>5.9523809523809521E-3</v>
      </c>
      <c r="I103" s="59">
        <f>SUM('Normalisasi Data'!I105*bobot!$E$7)</f>
        <v>7.5396825396825393E-2</v>
      </c>
      <c r="J103" s="59">
        <f>SUM('Normalisasi Data'!J105*bobot!$E$7)</f>
        <v>0.10874542124542125</v>
      </c>
      <c r="K103" s="59">
        <f>SUM('Normalisasi Data'!K105*bobot!$E$7)</f>
        <v>0.1130952380952381</v>
      </c>
      <c r="L103" s="59">
        <f>SUM('Normalisasi Data'!L105*bobot!$E$8)</f>
        <v>7.1428571428571425E-2</v>
      </c>
      <c r="M103" s="59">
        <f>SUM('Normalisasi Data'!M105*bobot!$E$8)</f>
        <v>7.1428571428571425E-2</v>
      </c>
      <c r="N103" s="59">
        <f>SUM('Normalisasi Data'!N105*bobot!$E$9)</f>
        <v>0</v>
      </c>
      <c r="O103" s="59">
        <f>SUM('Normalisasi Data'!O105*bobot!$E$9)</f>
        <v>0</v>
      </c>
      <c r="P103" s="59">
        <f>SUM('Normalisasi Data'!P105*bobot!$E$9)</f>
        <v>0</v>
      </c>
      <c r="Q103" s="59">
        <f>SUM('Normalisasi Data'!Q105*bobot!$E$10)</f>
        <v>0</v>
      </c>
      <c r="R103" s="59">
        <f>SUM('Normalisasi Data'!R105*bobot!$E$10)</f>
        <v>0</v>
      </c>
      <c r="S103" s="59">
        <f>SUM('Normalisasi Data'!S105*bobot!$E$11)</f>
        <v>6.3492063492063489E-2</v>
      </c>
      <c r="T103" s="59">
        <f>SUM('Normalisasi Data'!T105*bobot!$E$11)</f>
        <v>0.14285714285714285</v>
      </c>
      <c r="U103" s="59">
        <f>SUM('Normalisasi Data'!U105*bobot!$E$12)</f>
        <v>0.21476671476671477</v>
      </c>
    </row>
    <row r="104" spans="2:21" x14ac:dyDescent="0.25">
      <c r="B104" s="59" t="str">
        <f>'Normalisasi Data'!B106</f>
        <v>INFINIX INFINIX NOTE 30 PRO(8/256 gb)</v>
      </c>
      <c r="C104" s="59">
        <f>SUM('Normalisasi Data'!C106*bobot!$E$5)</f>
        <v>2.976190476190476E-2</v>
      </c>
      <c r="D104" s="59">
        <f>SUM('Normalisasi Data'!D106*bobot!$E$5)</f>
        <v>5.9523809523809521E-2</v>
      </c>
      <c r="E104" s="59">
        <f>SUM('Normalisasi Data'!E106*bobot!$E$5)</f>
        <v>4.7619047619047616E-2</v>
      </c>
      <c r="F104" s="59">
        <f>SUM('Normalisasi Data'!F106*bobot!$E$6)</f>
        <v>1.1904761904761904E-2</v>
      </c>
      <c r="G104" s="59">
        <f>SUM('Normalisasi Data'!G106*bobot!$E$6)</f>
        <v>2.3809523809523808E-2</v>
      </c>
      <c r="H104" s="59">
        <f>SUM('Normalisasi Data'!H106*bobot!$E$6)</f>
        <v>5.9523809523809521E-3</v>
      </c>
      <c r="I104" s="59">
        <f>SUM('Normalisasi Data'!I106*bobot!$E$7)</f>
        <v>7.5396825396825393E-2</v>
      </c>
      <c r="J104" s="59">
        <f>SUM('Normalisasi Data'!J106*bobot!$E$7)</f>
        <v>6.95970695970696E-2</v>
      </c>
      <c r="K104" s="59">
        <f>SUM('Normalisasi Data'!K106*bobot!$E$7)</f>
        <v>0.1130952380952381</v>
      </c>
      <c r="L104" s="59">
        <f>SUM('Normalisasi Data'!L106*bobot!$E$8)</f>
        <v>7.1428571428571425E-2</v>
      </c>
      <c r="M104" s="59">
        <f>SUM('Normalisasi Data'!M106*bobot!$E$8)</f>
        <v>7.1428571428571425E-2</v>
      </c>
      <c r="N104" s="59">
        <f>SUM('Normalisasi Data'!N106*bobot!$E$9)</f>
        <v>0</v>
      </c>
      <c r="O104" s="59">
        <f>SUM('Normalisasi Data'!O106*bobot!$E$9)</f>
        <v>0</v>
      </c>
      <c r="P104" s="59">
        <f>SUM('Normalisasi Data'!P106*bobot!$E$9)</f>
        <v>0</v>
      </c>
      <c r="Q104" s="59">
        <f>SUM('Normalisasi Data'!Q106*bobot!$E$10)</f>
        <v>0</v>
      </c>
      <c r="R104" s="59">
        <f>SUM('Normalisasi Data'!R106*bobot!$E$10)</f>
        <v>0</v>
      </c>
      <c r="S104" s="59">
        <f>SUM('Normalisasi Data'!S106*bobot!$E$11)</f>
        <v>6.3492063492063489E-2</v>
      </c>
      <c r="T104" s="59">
        <f>SUM('Normalisasi Data'!T106*bobot!$E$11)</f>
        <v>0.14285714285714285</v>
      </c>
      <c r="U104" s="59">
        <f>SUM('Normalisasi Data'!U106*bobot!$E$12)</f>
        <v>0.21248196248196249</v>
      </c>
    </row>
    <row r="105" spans="2:21" x14ac:dyDescent="0.25">
      <c r="B105" s="59" t="str">
        <f>'Normalisasi Data'!B107</f>
        <v>INFINIX INFINIX NOTE 30(8/128 gb)</v>
      </c>
      <c r="C105" s="59">
        <f>SUM('Normalisasi Data'!C107*bobot!$E$5)</f>
        <v>5.9523809523809521E-2</v>
      </c>
      <c r="D105" s="59">
        <f>SUM('Normalisasi Data'!D107*bobot!$E$5)</f>
        <v>8.9285714285714274E-2</v>
      </c>
      <c r="E105" s="59">
        <f>SUM('Normalisasi Data'!E107*bobot!$E$5)</f>
        <v>4.7619047619047616E-2</v>
      </c>
      <c r="F105" s="59">
        <f>SUM('Normalisasi Data'!F107*bobot!$E$6)</f>
        <v>0</v>
      </c>
      <c r="G105" s="59">
        <f>SUM('Normalisasi Data'!G107*bobot!$E$6)</f>
        <v>2.3809523809523808E-2</v>
      </c>
      <c r="H105" s="59">
        <f>SUM('Normalisasi Data'!H107*bobot!$E$6)</f>
        <v>5.9523809523809521E-3</v>
      </c>
      <c r="I105" s="59">
        <f>SUM('Normalisasi Data'!I107*bobot!$E$7)</f>
        <v>7.5396825396825393E-2</v>
      </c>
      <c r="J105" s="59">
        <f>SUM('Normalisasi Data'!J107*bobot!$E$7)</f>
        <v>6.95970695970696E-2</v>
      </c>
      <c r="K105" s="59">
        <f>SUM('Normalisasi Data'!K107*bobot!$E$7)</f>
        <v>0.1130952380952381</v>
      </c>
      <c r="L105" s="59">
        <f>SUM('Normalisasi Data'!L107*bobot!$E$8)</f>
        <v>7.1428571428571425E-2</v>
      </c>
      <c r="M105" s="59">
        <f>SUM('Normalisasi Data'!M107*bobot!$E$8)</f>
        <v>0</v>
      </c>
      <c r="N105" s="59">
        <f>SUM('Normalisasi Data'!N107*bobot!$E$9)</f>
        <v>0</v>
      </c>
      <c r="O105" s="59">
        <f>SUM('Normalisasi Data'!O107*bobot!$E$9)</f>
        <v>0</v>
      </c>
      <c r="P105" s="59">
        <f>SUM('Normalisasi Data'!P107*bobot!$E$9)</f>
        <v>0</v>
      </c>
      <c r="Q105" s="59">
        <f>SUM('Normalisasi Data'!Q107*bobot!$E$10)</f>
        <v>0</v>
      </c>
      <c r="R105" s="59">
        <f>SUM('Normalisasi Data'!R107*bobot!$E$10)</f>
        <v>0</v>
      </c>
      <c r="S105" s="59">
        <f>SUM('Normalisasi Data'!S107*bobot!$E$11)</f>
        <v>6.3492063492063489E-2</v>
      </c>
      <c r="T105" s="59">
        <f>SUM('Normalisasi Data'!T107*bobot!$E$11)</f>
        <v>0.14285714285714285</v>
      </c>
      <c r="U105" s="59">
        <f>SUM('Normalisasi Data'!U107*bobot!$E$12)</f>
        <v>0.21705146705146705</v>
      </c>
    </row>
    <row r="106" spans="2:21" x14ac:dyDescent="0.25">
      <c r="B106" s="59" t="str">
        <f>'Normalisasi Data'!B108</f>
        <v>INFINIX INFINIX HOT 30i(8/128 gb)</v>
      </c>
      <c r="C106" s="59">
        <f>SUM('Normalisasi Data'!C108*bobot!$E$5)</f>
        <v>5.9523809523809521E-2</v>
      </c>
      <c r="D106" s="59">
        <f>SUM('Normalisasi Data'!D108*bobot!$E$5)</f>
        <v>2.976190476190476E-2</v>
      </c>
      <c r="E106" s="59">
        <f>SUM('Normalisasi Data'!E108*bobot!$E$5)</f>
        <v>0</v>
      </c>
      <c r="F106" s="59">
        <f>SUM('Normalisasi Data'!F108*bobot!$E$6)</f>
        <v>0</v>
      </c>
      <c r="G106" s="59">
        <f>SUM('Normalisasi Data'!G108*bobot!$E$6)</f>
        <v>2.3809523809523808E-2</v>
      </c>
      <c r="H106" s="59">
        <f>SUM('Normalisasi Data'!H108*bobot!$E$6)</f>
        <v>0</v>
      </c>
      <c r="I106" s="59">
        <f>SUM('Normalisasi Data'!I108*bobot!$E$7)</f>
        <v>7.5396825396825393E-2</v>
      </c>
      <c r="J106" s="59">
        <f>SUM('Normalisasi Data'!J108*bobot!$E$7)</f>
        <v>4.34981684981685E-3</v>
      </c>
      <c r="K106" s="59">
        <f>SUM('Normalisasi Data'!K108*bobot!$E$7)</f>
        <v>0.1130952380952381</v>
      </c>
      <c r="L106" s="59">
        <f>SUM('Normalisasi Data'!L108*bobot!$E$8)</f>
        <v>7.1428571428571425E-2</v>
      </c>
      <c r="M106" s="59">
        <f>SUM('Normalisasi Data'!M108*bobot!$E$8)</f>
        <v>0</v>
      </c>
      <c r="N106" s="59">
        <f>SUM('Normalisasi Data'!N108*bobot!$E$9)</f>
        <v>0</v>
      </c>
      <c r="O106" s="59">
        <f>SUM('Normalisasi Data'!O108*bobot!$E$9)</f>
        <v>0</v>
      </c>
      <c r="P106" s="59">
        <f>SUM('Normalisasi Data'!P108*bobot!$E$9)</f>
        <v>0</v>
      </c>
      <c r="Q106" s="59">
        <f>SUM('Normalisasi Data'!Q108*bobot!$E$10)</f>
        <v>0</v>
      </c>
      <c r="R106" s="59">
        <f>SUM('Normalisasi Data'!R108*bobot!$E$10)</f>
        <v>0</v>
      </c>
      <c r="S106" s="59">
        <f>SUM('Normalisasi Data'!S108*bobot!$E$11)</f>
        <v>6.3492063492063489E-2</v>
      </c>
      <c r="T106" s="59">
        <f>SUM('Normalisasi Data'!T108*bobot!$E$11)</f>
        <v>0.14285714285714285</v>
      </c>
      <c r="U106" s="59">
        <f>SUM('Normalisasi Data'!U108*bobot!$E$12)</f>
        <v>0.22390572390572391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F4E6-300F-45D9-82BD-79B0680F9A0D}">
  <dimension ref="B3:L106"/>
  <sheetViews>
    <sheetView topLeftCell="A87" zoomScale="85" zoomScaleNormal="85" workbookViewId="0">
      <selection activeCell="L3" sqref="B3:L106"/>
    </sheetView>
  </sheetViews>
  <sheetFormatPr defaultRowHeight="15" x14ac:dyDescent="0.25"/>
  <cols>
    <col min="2" max="2" width="48.85546875" bestFit="1" customWidth="1"/>
    <col min="3" max="11" width="12.28515625" bestFit="1" customWidth="1"/>
    <col min="12" max="12" width="11.28515625" customWidth="1"/>
  </cols>
  <sheetData>
    <row r="3" spans="2:12" ht="31.5" x14ac:dyDescent="0.25">
      <c r="B3" s="58" t="s">
        <v>564</v>
      </c>
      <c r="C3" s="58" t="s">
        <v>2</v>
      </c>
      <c r="D3" s="58" t="s">
        <v>675</v>
      </c>
      <c r="E3" s="58" t="s">
        <v>561</v>
      </c>
      <c r="F3" s="58" t="s">
        <v>5</v>
      </c>
      <c r="G3" s="58" t="s">
        <v>6</v>
      </c>
      <c r="H3" s="58" t="s">
        <v>562</v>
      </c>
      <c r="I3" s="58" t="s">
        <v>8</v>
      </c>
      <c r="J3" s="58" t="s">
        <v>9</v>
      </c>
      <c r="K3" s="58" t="s">
        <v>563</v>
      </c>
      <c r="L3" s="58" t="s">
        <v>676</v>
      </c>
    </row>
    <row r="4" spans="2:12" x14ac:dyDescent="0.25">
      <c r="B4" s="63" t="str">
        <f>Table20[[#This Row],[Smartphone]]</f>
        <v>ASUS Zenfone 10(8/128 gb)</v>
      </c>
      <c r="C4" s="63">
        <f>SUM((Table20[[#This Row],[Dimensi]]+Table20[[#This Row],[Berat]]+Table20[[#This Row],[Build]])/3)</f>
        <v>2.8439153439153441E-2</v>
      </c>
      <c r="D4" s="63">
        <f>SUM((Table20[[#This Row],[Tipe LCD]]+Table20[[#This Row],[Ukuran LCD]]+Table20[[#This Row],[Resolusi]])/3)</f>
        <v>6.5192743764172327E-3</v>
      </c>
      <c r="E4" s="63">
        <f>SUM((Table20[[#This Row],[Sistem Operasi]]+Table20[[#This Row],[Chipset]]+Table20[[#This Row],[CPU]])/3)</f>
        <v>0.11937830687830688</v>
      </c>
      <c r="F4" s="63">
        <f>SUM((Table20[[#This Row],[RAM]]+Table20[[#This Row],[ROM]])/2)</f>
        <v>3.5714285714285712E-2</v>
      </c>
      <c r="G4" s="63">
        <f>SUM((Table20[[#This Row],[Main Camera]]+Table20[[#This Row],[Main Type]]+Table20[[#This Row],[Main VIdeo]])/3)</f>
        <v>0</v>
      </c>
      <c r="H4" s="63">
        <f>SUM((Table20[[#This Row],[Front Camera]]+Table20[[#This Row],[Front Video]])/2)</f>
        <v>0</v>
      </c>
      <c r="I4" s="63">
        <f>SUM((Table20[[#This Row],[USB]]+Table20[[#This Row],[Battery]])/2)</f>
        <v>5.5555555555555552E-2</v>
      </c>
      <c r="J4" s="63">
        <f>Table20[[#This Row],[Harga]]</f>
        <v>0.1690716690716691</v>
      </c>
      <c r="K4" s="63">
        <f>SUM(Table21[[#This Row],[Body]:[Price]])</f>
        <v>0.41467824503538786</v>
      </c>
      <c r="L4" s="63">
        <f>_xlfn.RANK.EQ(K4,Table21[Total],0)</f>
        <v>99</v>
      </c>
    </row>
    <row r="5" spans="2:12" x14ac:dyDescent="0.25">
      <c r="B5" s="63" t="str">
        <f>Table20[[#This Row],[Smartphone]]</f>
        <v>ASUS Zenfone 10(16/512 gb)</v>
      </c>
      <c r="C5" s="63">
        <f>SUM((Table20[[#This Row],[Dimensi]]+Table20[[#This Row],[Berat]]+Table20[[#This Row],[Build]])/3)</f>
        <v>2.8439153439153441E-2</v>
      </c>
      <c r="D5" s="63">
        <f>SUM((Table20[[#This Row],[Tipe LCD]]+Table20[[#This Row],[Ukuran LCD]]+Table20[[#This Row],[Resolusi]])/3)</f>
        <v>6.5192743764172327E-3</v>
      </c>
      <c r="E5" s="63">
        <f>SUM((Table20[[#This Row],[Sistem Operasi]]+Table20[[#This Row],[Chipset]]+Table20[[#This Row],[CPU]])/3)</f>
        <v>0.11937830687830688</v>
      </c>
      <c r="F5" s="63">
        <f>SUM((Table20[[#This Row],[RAM]]+Table20[[#This Row],[ROM]])/2)</f>
        <v>0.17857142857142855</v>
      </c>
      <c r="G5" s="63">
        <f>SUM((Table20[[#This Row],[Main Camera]]+Table20[[#This Row],[Main Type]]+Table20[[#This Row],[Main VIdeo]])/3)</f>
        <v>0</v>
      </c>
      <c r="H5" s="63">
        <f>SUM((Table20[[#This Row],[Front Camera]]+Table20[[#This Row],[Front Video]])/2)</f>
        <v>0</v>
      </c>
      <c r="I5" s="63">
        <f>SUM((Table20[[#This Row],[USB]]+Table20[[#This Row],[Battery]])/2)</f>
        <v>5.5555555555555552E-2</v>
      </c>
      <c r="J5" s="63">
        <f>Table20[[#This Row],[Harga]]</f>
        <v>0.14622414622414623</v>
      </c>
      <c r="K5" s="63">
        <f>SUM(Table21[[#This Row],[Body]:[Price]])</f>
        <v>0.53468786504500787</v>
      </c>
      <c r="L5" s="63">
        <f>_xlfn.RANK.EQ(K5,Table21[Total],0)</f>
        <v>36</v>
      </c>
    </row>
    <row r="6" spans="2:12" x14ac:dyDescent="0.25">
      <c r="B6" s="63" t="str">
        <f>Table20[[#This Row],[Smartphone]]</f>
        <v>ASUS ROG Phone 7 Ultimate(16/512 gb)</v>
      </c>
      <c r="C6" s="63">
        <f>SUM((Table20[[#This Row],[Dimensi]]+Table20[[#This Row],[Berat]]+Table20[[#This Row],[Build]])/3)</f>
        <v>0.11375661375661376</v>
      </c>
      <c r="D6" s="63">
        <f>SUM((Table20[[#This Row],[Tipe LCD]]+Table20[[#This Row],[Ukuran LCD]]+Table20[[#This Row],[Resolusi]])/3)</f>
        <v>1.3888888888888888E-2</v>
      </c>
      <c r="E6" s="63">
        <f>SUM((Table20[[#This Row],[Sistem Operasi]]+Table20[[#This Row],[Chipset]]+Table20[[#This Row],[CPU]])/3)</f>
        <v>0.11937830687830688</v>
      </c>
      <c r="F6" s="63">
        <f>SUM((Table20[[#This Row],[RAM]]+Table20[[#This Row],[ROM]])/2)</f>
        <v>0.17857142857142855</v>
      </c>
      <c r="G6" s="63">
        <f>SUM((Table20[[#This Row],[Main Camera]]+Table20[[#This Row],[Main Type]]+Table20[[#This Row],[Main VIdeo]])/3)</f>
        <v>0</v>
      </c>
      <c r="H6" s="63">
        <f>SUM((Table20[[#This Row],[Front Camera]]+Table20[[#This Row],[Front Video]])/2)</f>
        <v>0</v>
      </c>
      <c r="I6" s="63">
        <f>SUM((Table20[[#This Row],[USB]]+Table20[[#This Row],[Battery]])/2)</f>
        <v>0.13756613756613756</v>
      </c>
      <c r="J6" s="63">
        <f>Table20[[#This Row],[Harga]]</f>
        <v>6.1688311688311681E-2</v>
      </c>
      <c r="K6" s="63">
        <f>SUM(Table21[[#This Row],[Body]:[Price]])</f>
        <v>0.62484968734968727</v>
      </c>
      <c r="L6" s="63">
        <f>_xlfn.RANK.EQ(K6,Table21[Total],0)</f>
        <v>10</v>
      </c>
    </row>
    <row r="7" spans="2:12" x14ac:dyDescent="0.25">
      <c r="B7" s="63" t="str">
        <f>Table20[[#This Row],[Smartphone]]</f>
        <v>ASUS ROG Phone 7(12/256 gb)</v>
      </c>
      <c r="C7" s="63">
        <f>SUM((Table20[[#This Row],[Dimensi]]+Table20[[#This Row],[Berat]]+Table20[[#This Row],[Build]])/3)</f>
        <v>0.11375661375661376</v>
      </c>
      <c r="D7" s="63">
        <f>SUM((Table20[[#This Row],[Tipe LCD]]+Table20[[#This Row],[Ukuran LCD]]+Table20[[#This Row],[Resolusi]])/3)</f>
        <v>1.3888888888888888E-2</v>
      </c>
      <c r="E7" s="63">
        <f>SUM((Table20[[#This Row],[Sistem Operasi]]+Table20[[#This Row],[Chipset]]+Table20[[#This Row],[CPU]])/3)</f>
        <v>0.11937830687830688</v>
      </c>
      <c r="F7" s="63">
        <f>SUM((Table20[[#This Row],[RAM]]+Table20[[#This Row],[ROM]])/2)</f>
        <v>0.10714285714285714</v>
      </c>
      <c r="G7" s="63">
        <f>SUM((Table20[[#This Row],[Main Camera]]+Table20[[#This Row],[Main Type]]+Table20[[#This Row],[Main VIdeo]])/3)</f>
        <v>0</v>
      </c>
      <c r="H7" s="63">
        <f>SUM((Table20[[#This Row],[Front Camera]]+Table20[[#This Row],[Front Video]])/2)</f>
        <v>0</v>
      </c>
      <c r="I7" s="63">
        <f>SUM((Table20[[#This Row],[USB]]+Table20[[#This Row],[Battery]])/2)</f>
        <v>0.13756613756613756</v>
      </c>
      <c r="J7" s="63">
        <f>Table20[[#This Row],[Harga]]</f>
        <v>0.13480038480038478</v>
      </c>
      <c r="K7" s="63">
        <f>SUM(Table21[[#This Row],[Body]:[Price]])</f>
        <v>0.626533189033189</v>
      </c>
      <c r="L7" s="63">
        <f>_xlfn.RANK.EQ(K7,Table21[Total],0)</f>
        <v>9</v>
      </c>
    </row>
    <row r="8" spans="2:12" x14ac:dyDescent="0.25">
      <c r="B8" s="63" t="str">
        <f>Table20[[#This Row],[Smartphone]]</f>
        <v>ASUS ROG Phone 7(16/512 gb)</v>
      </c>
      <c r="C8" s="63">
        <f>SUM((Table20[[#This Row],[Dimensi]]+Table20[[#This Row],[Berat]]+Table20[[#This Row],[Build]])/3)</f>
        <v>0.11375661375661376</v>
      </c>
      <c r="D8" s="63">
        <f>SUM((Table20[[#This Row],[Tipe LCD]]+Table20[[#This Row],[Ukuran LCD]]+Table20[[#This Row],[Resolusi]])/3)</f>
        <v>1.3888888888888888E-2</v>
      </c>
      <c r="E8" s="63">
        <f>SUM((Table20[[#This Row],[Sistem Operasi]]+Table20[[#This Row],[Chipset]]+Table20[[#This Row],[CPU]])/3)</f>
        <v>0.11937830687830688</v>
      </c>
      <c r="F8" s="63">
        <f>SUM((Table20[[#This Row],[RAM]]+Table20[[#This Row],[ROM]])/2)</f>
        <v>0.17857142857142855</v>
      </c>
      <c r="G8" s="63">
        <f>SUM((Table20[[#This Row],[Main Camera]]+Table20[[#This Row],[Main Type]]+Table20[[#This Row],[Main VIdeo]])/3)</f>
        <v>0</v>
      </c>
      <c r="H8" s="63">
        <f>SUM((Table20[[#This Row],[Front Camera]]+Table20[[#This Row],[Front Video]])/2)</f>
        <v>0</v>
      </c>
      <c r="I8" s="63">
        <f>SUM((Table20[[#This Row],[USB]]+Table20[[#This Row],[Battery]])/2)</f>
        <v>0.13756613756613756</v>
      </c>
      <c r="J8" s="63">
        <f>Table20[[#This Row],[Harga]]</f>
        <v>3.6556036556036557E-2</v>
      </c>
      <c r="K8" s="63">
        <f>SUM(Table21[[#This Row],[Body]:[Price]])</f>
        <v>0.59971741221741215</v>
      </c>
      <c r="L8" s="63">
        <f>_xlfn.RANK.EQ(K8,Table21[Total],0)</f>
        <v>12</v>
      </c>
    </row>
    <row r="9" spans="2:12" x14ac:dyDescent="0.25">
      <c r="B9" s="63" t="str">
        <f>Table20[[#This Row],[Smartphone]]</f>
        <v>APPLE Iphone 15 Pro Max(8/256 gb)</v>
      </c>
      <c r="C9" s="63">
        <f>SUM((Table20[[#This Row],[Dimensi]]+Table20[[#This Row],[Berat]]+Table20[[#This Row],[Build]])/3)</f>
        <v>7.9365079365079361E-2</v>
      </c>
      <c r="D9" s="63">
        <f>SUM((Table20[[#This Row],[Tipe LCD]]+Table20[[#This Row],[Ukuran LCD]]+Table20[[#This Row],[Resolusi]])/3)</f>
        <v>1.984126984126984E-2</v>
      </c>
      <c r="E9" s="63">
        <f>SUM((Table20[[#This Row],[Sistem Operasi]]+Table20[[#This Row],[Chipset]]+Table20[[#This Row],[CPU]])/3)</f>
        <v>0.12324481074481075</v>
      </c>
      <c r="F9" s="63">
        <f>SUM((Table20[[#This Row],[RAM]]+Table20[[#This Row],[ROM]])/2)</f>
        <v>7.1428571428571425E-2</v>
      </c>
      <c r="G9" s="63">
        <f>SUM((Table20[[#This Row],[Main Camera]]+Table20[[#This Row],[Main Type]]+Table20[[#This Row],[Main VIdeo]])/3)</f>
        <v>0</v>
      </c>
      <c r="H9" s="63">
        <f>SUM((Table20[[#This Row],[Front Camera]]+Table20[[#This Row],[Front Video]])/2)</f>
        <v>0</v>
      </c>
      <c r="I9" s="63">
        <f>SUM((Table20[[#This Row],[USB]]+Table20[[#This Row],[Battery]])/2)</f>
        <v>0.14285714285714285</v>
      </c>
      <c r="J9" s="63">
        <f>Table20[[#This Row],[Harga]]</f>
        <v>6.6257816257816252E-2</v>
      </c>
      <c r="K9" s="63">
        <f>SUM(Table21[[#This Row],[Body]:[Price]])</f>
        <v>0.50299469049469048</v>
      </c>
      <c r="L9" s="63">
        <f>_xlfn.RANK.EQ(K9,Table21[Total],0)</f>
        <v>56</v>
      </c>
    </row>
    <row r="10" spans="2:12" x14ac:dyDescent="0.25">
      <c r="B10" s="63" t="str">
        <f>Table20[[#This Row],[Smartphone]]</f>
        <v>APPLE Iphone 15 Pro Max(8/512 gb)</v>
      </c>
      <c r="C10" s="63">
        <f>SUM((Table20[[#This Row],[Dimensi]]+Table20[[#This Row],[Berat]]+Table20[[#This Row],[Build]])/3)</f>
        <v>7.9365079365079361E-2</v>
      </c>
      <c r="D10" s="63">
        <f>SUM((Table20[[#This Row],[Tipe LCD]]+Table20[[#This Row],[Ukuran LCD]]+Table20[[#This Row],[Resolusi]])/3)</f>
        <v>1.984126984126984E-2</v>
      </c>
      <c r="E10" s="63">
        <f>SUM((Table20[[#This Row],[Sistem Operasi]]+Table20[[#This Row],[Chipset]]+Table20[[#This Row],[CPU]])/3)</f>
        <v>0.12324481074481075</v>
      </c>
      <c r="F10" s="63">
        <f>SUM((Table20[[#This Row],[RAM]]+Table20[[#This Row],[ROM]])/2)</f>
        <v>0.10714285714285714</v>
      </c>
      <c r="G10" s="63">
        <f>SUM((Table20[[#This Row],[Main Camera]]+Table20[[#This Row],[Main Type]]+Table20[[#This Row],[Main VIdeo]])/3)</f>
        <v>0</v>
      </c>
      <c r="H10" s="63">
        <f>SUM((Table20[[#This Row],[Front Camera]]+Table20[[#This Row],[Front Video]])/2)</f>
        <v>0</v>
      </c>
      <c r="I10" s="63">
        <f>SUM((Table20[[#This Row],[USB]]+Table20[[#This Row],[Battery]])/2)</f>
        <v>0.14285714285714285</v>
      </c>
      <c r="J10" s="63">
        <f>Table20[[#This Row],[Harga]]</f>
        <v>2.741702741702742E-2</v>
      </c>
      <c r="K10" s="63">
        <f>SUM(Table21[[#This Row],[Body]:[Price]])</f>
        <v>0.49986818736818733</v>
      </c>
      <c r="L10" s="63">
        <f>_xlfn.RANK.EQ(K10,Table21[Total],0)</f>
        <v>62</v>
      </c>
    </row>
    <row r="11" spans="2:12" x14ac:dyDescent="0.25">
      <c r="B11" s="63" t="str">
        <f>Table20[[#This Row],[Smartphone]]</f>
        <v>APPLE Iphone 15 Pro Max(8/1000 gb)</v>
      </c>
      <c r="C11" s="63">
        <f>SUM((Table20[[#This Row],[Dimensi]]+Table20[[#This Row],[Berat]]+Table20[[#This Row],[Build]])/3)</f>
        <v>7.9365079365079361E-2</v>
      </c>
      <c r="D11" s="63">
        <f>SUM((Table20[[#This Row],[Tipe LCD]]+Table20[[#This Row],[Ukuran LCD]]+Table20[[#This Row],[Resolusi]])/3)</f>
        <v>1.984126984126984E-2</v>
      </c>
      <c r="E11" s="63">
        <f>SUM((Table20[[#This Row],[Sistem Operasi]]+Table20[[#This Row],[Chipset]]+Table20[[#This Row],[CPU]])/3)</f>
        <v>0.12324481074481075</v>
      </c>
      <c r="F11" s="63">
        <f>SUM((Table20[[#This Row],[RAM]]+Table20[[#This Row],[ROM]])/2)</f>
        <v>0.14285714285714285</v>
      </c>
      <c r="G11" s="63">
        <f>SUM((Table20[[#This Row],[Main Camera]]+Table20[[#This Row],[Main Type]]+Table20[[#This Row],[Main VIdeo]])/3)</f>
        <v>0</v>
      </c>
      <c r="H11" s="63">
        <f>SUM((Table20[[#This Row],[Front Camera]]+Table20[[#This Row],[Front Video]])/2)</f>
        <v>0</v>
      </c>
      <c r="I11" s="63">
        <f>SUM((Table20[[#This Row],[USB]]+Table20[[#This Row],[Battery]])/2)</f>
        <v>0.14285714285714285</v>
      </c>
      <c r="J11" s="63">
        <f>Table20[[#This Row],[Harga]]</f>
        <v>0</v>
      </c>
      <c r="K11" s="63">
        <f>SUM(Table21[[#This Row],[Body]:[Price]])</f>
        <v>0.50816544566544564</v>
      </c>
      <c r="L11" s="63">
        <f>_xlfn.RANK.EQ(K11,Table21[Total],0)</f>
        <v>53</v>
      </c>
    </row>
    <row r="12" spans="2:12" x14ac:dyDescent="0.25">
      <c r="B12" s="63" t="str">
        <f>Table20[[#This Row],[Smartphone]]</f>
        <v>APPLE Iphone 15 Pro(8/128 gb)</v>
      </c>
      <c r="C12" s="63">
        <f>SUM((Table20[[#This Row],[Dimensi]]+Table20[[#This Row],[Berat]]+Table20[[#This Row],[Build]])/3)</f>
        <v>4.96031746031746E-2</v>
      </c>
      <c r="D12" s="63">
        <f>SUM((Table20[[#This Row],[Tipe LCD]]+Table20[[#This Row],[Ukuran LCD]]+Table20[[#This Row],[Resolusi]])/3)</f>
        <v>1.1904761904761904E-2</v>
      </c>
      <c r="E12" s="63">
        <f>SUM((Table20[[#This Row],[Sistem Operasi]]+Table20[[#This Row],[Chipset]]+Table20[[#This Row],[CPU]])/3)</f>
        <v>0.12324481074481075</v>
      </c>
      <c r="F12" s="63">
        <f>SUM((Table20[[#This Row],[RAM]]+Table20[[#This Row],[ROM]])/2)</f>
        <v>3.5714285714285712E-2</v>
      </c>
      <c r="G12" s="63">
        <f>SUM((Table20[[#This Row],[Main Camera]]+Table20[[#This Row],[Main Type]]+Table20[[#This Row],[Main VIdeo]])/3)</f>
        <v>0</v>
      </c>
      <c r="H12" s="63">
        <f>SUM((Table20[[#This Row],[Front Camera]]+Table20[[#This Row],[Front Video]])/2)</f>
        <v>0</v>
      </c>
      <c r="I12" s="63">
        <f>SUM((Table20[[#This Row],[USB]]+Table20[[#This Row],[Battery]])/2)</f>
        <v>9.5238095238095233E-2</v>
      </c>
      <c r="J12" s="63">
        <f>Table20[[#This Row],[Harga]]</f>
        <v>9.5959595959595967E-2</v>
      </c>
      <c r="K12" s="63">
        <f>SUM(Table21[[#This Row],[Body]:[Price]])</f>
        <v>0.41166472416472416</v>
      </c>
      <c r="L12" s="63">
        <f>_xlfn.RANK.EQ(K12,Table21[Total],0)</f>
        <v>100</v>
      </c>
    </row>
    <row r="13" spans="2:12" x14ac:dyDescent="0.25">
      <c r="B13" s="63" t="str">
        <f>Table20[[#This Row],[Smartphone]]</f>
        <v>APPLE Iphone 15 Pro(8/256 gb)</v>
      </c>
      <c r="C13" s="63">
        <f>SUM((Table20[[#This Row],[Dimensi]]+Table20[[#This Row],[Berat]]+Table20[[#This Row],[Build]])/3)</f>
        <v>4.96031746031746E-2</v>
      </c>
      <c r="D13" s="63">
        <f>SUM((Table20[[#This Row],[Tipe LCD]]+Table20[[#This Row],[Ukuran LCD]]+Table20[[#This Row],[Resolusi]])/3)</f>
        <v>1.1904761904761904E-2</v>
      </c>
      <c r="E13" s="63">
        <f>SUM((Table20[[#This Row],[Sistem Operasi]]+Table20[[#This Row],[Chipset]]+Table20[[#This Row],[CPU]])/3)</f>
        <v>0.12324481074481075</v>
      </c>
      <c r="F13" s="63">
        <f>SUM((Table20[[#This Row],[RAM]]+Table20[[#This Row],[ROM]])/2)</f>
        <v>7.1428571428571425E-2</v>
      </c>
      <c r="G13" s="63">
        <f>SUM((Table20[[#This Row],[Main Camera]]+Table20[[#This Row],[Main Type]]+Table20[[#This Row],[Main VIdeo]])/3)</f>
        <v>0</v>
      </c>
      <c r="H13" s="63">
        <f>SUM((Table20[[#This Row],[Front Camera]]+Table20[[#This Row],[Front Video]])/2)</f>
        <v>0</v>
      </c>
      <c r="I13" s="63">
        <f>SUM((Table20[[#This Row],[USB]]+Table20[[#This Row],[Battery]])/2)</f>
        <v>9.5238095238095233E-2</v>
      </c>
      <c r="J13" s="63">
        <f>Table20[[#This Row],[Harga]]</f>
        <v>7.3112073112073114E-2</v>
      </c>
      <c r="K13" s="63">
        <f>SUM(Table21[[#This Row],[Body]:[Price]])</f>
        <v>0.42453148703148702</v>
      </c>
      <c r="L13" s="63">
        <f>_xlfn.RANK.EQ(K13,Table21[Total],0)</f>
        <v>96</v>
      </c>
    </row>
    <row r="14" spans="2:12" x14ac:dyDescent="0.25">
      <c r="B14" s="63" t="str">
        <f>Table20[[#This Row],[Smartphone]]</f>
        <v>APPLE Iphone 15 Pro(8/512 gb)</v>
      </c>
      <c r="C14" s="63">
        <f>SUM((Table20[[#This Row],[Dimensi]]+Table20[[#This Row],[Berat]]+Table20[[#This Row],[Build]])/3)</f>
        <v>4.96031746031746E-2</v>
      </c>
      <c r="D14" s="63">
        <f>SUM((Table20[[#This Row],[Tipe LCD]]+Table20[[#This Row],[Ukuran LCD]]+Table20[[#This Row],[Resolusi]])/3)</f>
        <v>1.1904761904761904E-2</v>
      </c>
      <c r="E14" s="63">
        <f>SUM((Table20[[#This Row],[Sistem Operasi]]+Table20[[#This Row],[Chipset]]+Table20[[#This Row],[CPU]])/3)</f>
        <v>0.12324481074481075</v>
      </c>
      <c r="F14" s="63">
        <f>SUM((Table20[[#This Row],[RAM]]+Table20[[#This Row],[ROM]])/2)</f>
        <v>0.10714285714285714</v>
      </c>
      <c r="G14" s="63">
        <f>SUM((Table20[[#This Row],[Main Camera]]+Table20[[#This Row],[Main Type]]+Table20[[#This Row],[Main VIdeo]])/3)</f>
        <v>0</v>
      </c>
      <c r="H14" s="63">
        <f>SUM((Table20[[#This Row],[Front Camera]]+Table20[[#This Row],[Front Video]])/2)</f>
        <v>0</v>
      </c>
      <c r="I14" s="63">
        <f>SUM((Table20[[#This Row],[USB]]+Table20[[#This Row],[Battery]])/2)</f>
        <v>9.5238095238095233E-2</v>
      </c>
      <c r="J14" s="63">
        <f>Table20[[#This Row],[Harga]]</f>
        <v>4.3410293410293406E-2</v>
      </c>
      <c r="K14" s="63">
        <f>SUM(Table21[[#This Row],[Body]:[Price]])</f>
        <v>0.43054399304399305</v>
      </c>
      <c r="L14" s="63">
        <f>_xlfn.RANK.EQ(K14,Table21[Total],0)</f>
        <v>92</v>
      </c>
    </row>
    <row r="15" spans="2:12" x14ac:dyDescent="0.25">
      <c r="B15" s="63" t="str">
        <f>Table20[[#This Row],[Smartphone]]</f>
        <v>APPLE Iphone 15 Pro(8/1000 gb)</v>
      </c>
      <c r="C15" s="63">
        <f>SUM((Table20[[#This Row],[Dimensi]]+Table20[[#This Row],[Berat]]+Table20[[#This Row],[Build]])/3)</f>
        <v>4.96031746031746E-2</v>
      </c>
      <c r="D15" s="63">
        <f>SUM((Table20[[#This Row],[Tipe LCD]]+Table20[[#This Row],[Ukuran LCD]]+Table20[[#This Row],[Resolusi]])/3)</f>
        <v>1.1904761904761904E-2</v>
      </c>
      <c r="E15" s="63">
        <f>SUM((Table20[[#This Row],[Sistem Operasi]]+Table20[[#This Row],[Chipset]]+Table20[[#This Row],[CPU]])/3)</f>
        <v>0.12324481074481075</v>
      </c>
      <c r="F15" s="63">
        <f>SUM((Table20[[#This Row],[RAM]]+Table20[[#This Row],[ROM]])/2)</f>
        <v>0.14285714285714285</v>
      </c>
      <c r="G15" s="63">
        <f>SUM((Table20[[#This Row],[Main Camera]]+Table20[[#This Row],[Main Type]]+Table20[[#This Row],[Main VIdeo]])/3)</f>
        <v>0</v>
      </c>
      <c r="H15" s="63">
        <f>SUM((Table20[[#This Row],[Front Camera]]+Table20[[#This Row],[Front Video]])/2)</f>
        <v>0</v>
      </c>
      <c r="I15" s="63">
        <f>SUM((Table20[[#This Row],[USB]]+Table20[[#This Row],[Battery]])/2)</f>
        <v>9.5238095238095233E-2</v>
      </c>
      <c r="J15" s="63">
        <f>Table20[[#This Row],[Harga]]</f>
        <v>1.370851370851371E-2</v>
      </c>
      <c r="K15" s="63">
        <f>SUM(Table21[[#This Row],[Body]:[Price]])</f>
        <v>0.43655649905649907</v>
      </c>
      <c r="L15" s="63">
        <f>_xlfn.RANK.EQ(K15,Table21[Total],0)</f>
        <v>90</v>
      </c>
    </row>
    <row r="16" spans="2:12" x14ac:dyDescent="0.25">
      <c r="B16" s="63" t="str">
        <f>Table20[[#This Row],[Smartphone]]</f>
        <v>APPLE Iphone 15 Plus(8/128 gb)</v>
      </c>
      <c r="C16" s="63">
        <f>SUM((Table20[[#This Row],[Dimensi]]+Table20[[#This Row],[Berat]]+Table20[[#This Row],[Build]])/3)</f>
        <v>5.4232804232804223E-2</v>
      </c>
      <c r="D16" s="63">
        <f>SUM((Table20[[#This Row],[Tipe LCD]]+Table20[[#This Row],[Ukuran LCD]]+Table20[[#This Row],[Resolusi]])/3)</f>
        <v>1.984126984126984E-2</v>
      </c>
      <c r="E16" s="63">
        <f>SUM((Table20[[#This Row],[Sistem Operasi]]+Table20[[#This Row],[Chipset]]+Table20[[#This Row],[CPU]])/3)</f>
        <v>0.12324481074481075</v>
      </c>
      <c r="F16" s="63">
        <f>SUM((Table20[[#This Row],[RAM]]+Table20[[#This Row],[ROM]])/2)</f>
        <v>3.5714285714285712E-2</v>
      </c>
      <c r="G16" s="63">
        <f>SUM((Table20[[#This Row],[Main Camera]]+Table20[[#This Row],[Main Type]]+Table20[[#This Row],[Main VIdeo]])/3)</f>
        <v>0</v>
      </c>
      <c r="H16" s="63">
        <f>SUM((Table20[[#This Row],[Front Camera]]+Table20[[#This Row],[Front Video]])/2)</f>
        <v>0</v>
      </c>
      <c r="I16" s="63">
        <f>SUM((Table20[[#This Row],[USB]]+Table20[[#This Row],[Battery]])/2)</f>
        <v>7.9365079365079361E-2</v>
      </c>
      <c r="J16" s="63">
        <f>Table20[[#This Row],[Harga]]</f>
        <v>0.11652236652236651</v>
      </c>
      <c r="K16" s="63">
        <f>SUM(Table21[[#This Row],[Body]:[Price]])</f>
        <v>0.42892061642061641</v>
      </c>
      <c r="L16" s="63">
        <f>_xlfn.RANK.EQ(K16,Table21[Total],0)</f>
        <v>93</v>
      </c>
    </row>
    <row r="17" spans="2:12" x14ac:dyDescent="0.25">
      <c r="B17" s="63" t="str">
        <f>Table20[[#This Row],[Smartphone]]</f>
        <v>APPLE Iphone 15 Plus(8/256 gb)</v>
      </c>
      <c r="C17" s="63">
        <f>SUM((Table20[[#This Row],[Dimensi]]+Table20[[#This Row],[Berat]]+Table20[[#This Row],[Build]])/3)</f>
        <v>5.4232804232804223E-2</v>
      </c>
      <c r="D17" s="63">
        <f>SUM((Table20[[#This Row],[Tipe LCD]]+Table20[[#This Row],[Ukuran LCD]]+Table20[[#This Row],[Resolusi]])/3)</f>
        <v>1.984126984126984E-2</v>
      </c>
      <c r="E17" s="63">
        <f>SUM((Table20[[#This Row],[Sistem Operasi]]+Table20[[#This Row],[Chipset]]+Table20[[#This Row],[CPU]])/3)</f>
        <v>0.12324481074481075</v>
      </c>
      <c r="F17" s="63">
        <f>SUM((Table20[[#This Row],[RAM]]+Table20[[#This Row],[ROM]])/2)</f>
        <v>7.1428571428571425E-2</v>
      </c>
      <c r="G17" s="63">
        <f>SUM((Table20[[#This Row],[Main Camera]]+Table20[[#This Row],[Main Type]]+Table20[[#This Row],[Main VIdeo]])/3)</f>
        <v>0</v>
      </c>
      <c r="H17" s="63">
        <f>SUM((Table20[[#This Row],[Front Camera]]+Table20[[#This Row],[Front Video]])/2)</f>
        <v>0</v>
      </c>
      <c r="I17" s="63">
        <f>SUM((Table20[[#This Row],[USB]]+Table20[[#This Row],[Battery]])/2)</f>
        <v>7.9365079365079361E-2</v>
      </c>
      <c r="J17" s="63">
        <f>Table20[[#This Row],[Harga]]</f>
        <v>9.5959595959595967E-2</v>
      </c>
      <c r="K17" s="63">
        <f>SUM(Table21[[#This Row],[Body]:[Price]])</f>
        <v>0.44407213157213155</v>
      </c>
      <c r="L17" s="63">
        <f>_xlfn.RANK.EQ(K17,Table21[Total],0)</f>
        <v>88</v>
      </c>
    </row>
    <row r="18" spans="2:12" x14ac:dyDescent="0.25">
      <c r="B18" s="63" t="str">
        <f>Table20[[#This Row],[Smartphone]]</f>
        <v>APPLE Iphone 15 Plus(8/512 gb)</v>
      </c>
      <c r="C18" s="63">
        <f>SUM((Table20[[#This Row],[Dimensi]]+Table20[[#This Row],[Berat]]+Table20[[#This Row],[Build]])/3)</f>
        <v>5.9523809523809514E-2</v>
      </c>
      <c r="D18" s="63">
        <f>SUM((Table20[[#This Row],[Tipe LCD]]+Table20[[#This Row],[Ukuran LCD]]+Table20[[#This Row],[Resolusi]])/3)</f>
        <v>1.984126984126984E-2</v>
      </c>
      <c r="E18" s="63">
        <f>SUM((Table20[[#This Row],[Sistem Operasi]]+Table20[[#This Row],[Chipset]]+Table20[[#This Row],[CPU]])/3)</f>
        <v>0.12324481074481075</v>
      </c>
      <c r="F18" s="63">
        <f>SUM((Table20[[#This Row],[RAM]]+Table20[[#This Row],[ROM]])/2)</f>
        <v>0.10714285714285714</v>
      </c>
      <c r="G18" s="63">
        <f>SUM((Table20[[#This Row],[Main Camera]]+Table20[[#This Row],[Main Type]]+Table20[[#This Row],[Main VIdeo]])/3)</f>
        <v>0</v>
      </c>
      <c r="H18" s="63">
        <f>SUM((Table20[[#This Row],[Front Camera]]+Table20[[#This Row],[Front Video]])/2)</f>
        <v>0</v>
      </c>
      <c r="I18" s="63">
        <f>SUM((Table20[[#This Row],[USB]]+Table20[[#This Row],[Battery]])/2)</f>
        <v>7.9365079365079361E-2</v>
      </c>
      <c r="J18" s="63">
        <f>Table20[[#This Row],[Harga]]</f>
        <v>6.6257816257816252E-2</v>
      </c>
      <c r="K18" s="63">
        <f>SUM(Table21[[#This Row],[Body]:[Price]])</f>
        <v>0.45537564287564286</v>
      </c>
      <c r="L18" s="63">
        <f>_xlfn.RANK.EQ(K18,Table21[Total],0)</f>
        <v>86</v>
      </c>
    </row>
    <row r="19" spans="2:12" x14ac:dyDescent="0.25">
      <c r="B19" s="63" t="str">
        <f>Table20[[#This Row],[Smartphone]]</f>
        <v>APPLE Iphone 15(8/128 gb)</v>
      </c>
      <c r="C19" s="63">
        <f>SUM((Table20[[#This Row],[Dimensi]]+Table20[[#This Row],[Berat]]+Table20[[#This Row],[Build]])/3)</f>
        <v>3.439153439153439E-2</v>
      </c>
      <c r="D19" s="63">
        <f>SUM((Table20[[#This Row],[Tipe LCD]]+Table20[[#This Row],[Ukuran LCD]]+Table20[[#This Row],[Resolusi]])/3)</f>
        <v>1.1904761904761904E-2</v>
      </c>
      <c r="E19" s="63">
        <f>SUM((Table20[[#This Row],[Sistem Operasi]]+Table20[[#This Row],[Chipset]]+Table20[[#This Row],[CPU]])/3)</f>
        <v>0.12324481074481075</v>
      </c>
      <c r="F19" s="63">
        <f>SUM((Table20[[#This Row],[RAM]]+Table20[[#This Row],[ROM]])/2)</f>
        <v>3.5714285714285712E-2</v>
      </c>
      <c r="G19" s="63">
        <f>SUM((Table20[[#This Row],[Main Camera]]+Table20[[#This Row],[Main Type]]+Table20[[#This Row],[Main VIdeo]])/3)</f>
        <v>0</v>
      </c>
      <c r="H19" s="63">
        <f>SUM((Table20[[#This Row],[Front Camera]]+Table20[[#This Row],[Front Video]])/2)</f>
        <v>0</v>
      </c>
      <c r="I19" s="63">
        <f>SUM((Table20[[#This Row],[USB]]+Table20[[#This Row],[Battery]])/2)</f>
        <v>3.1746031746031744E-2</v>
      </c>
      <c r="J19" s="63">
        <f>Table20[[#This Row],[Harga]]</f>
        <v>0.11652236652236651</v>
      </c>
      <c r="K19" s="63">
        <f>SUM(Table21[[#This Row],[Body]:[Price]])</f>
        <v>0.353523791023791</v>
      </c>
      <c r="L19" s="63">
        <f>_xlfn.RANK.EQ(K19,Table21[Total],0)</f>
        <v>103</v>
      </c>
    </row>
    <row r="20" spans="2:12" x14ac:dyDescent="0.25">
      <c r="B20" s="63" t="str">
        <f>Table20[[#This Row],[Smartphone]]</f>
        <v>APPLE Iphone 15(8/256 gb)</v>
      </c>
      <c r="C20" s="63">
        <f>SUM((Table20[[#This Row],[Dimensi]]+Table20[[#This Row],[Berat]]+Table20[[#This Row],[Build]])/3)</f>
        <v>3.439153439153439E-2</v>
      </c>
      <c r="D20" s="63">
        <f>SUM((Table20[[#This Row],[Tipe LCD]]+Table20[[#This Row],[Ukuran LCD]]+Table20[[#This Row],[Resolusi]])/3)</f>
        <v>1.1904761904761904E-2</v>
      </c>
      <c r="E20" s="63">
        <f>SUM((Table20[[#This Row],[Sistem Operasi]]+Table20[[#This Row],[Chipset]]+Table20[[#This Row],[CPU]])/3)</f>
        <v>0.12324481074481075</v>
      </c>
      <c r="F20" s="63">
        <f>SUM((Table20[[#This Row],[RAM]]+Table20[[#This Row],[ROM]])/2)</f>
        <v>7.1428571428571425E-2</v>
      </c>
      <c r="G20" s="63">
        <f>SUM((Table20[[#This Row],[Main Camera]]+Table20[[#This Row],[Main Type]]+Table20[[#This Row],[Main VIdeo]])/3)</f>
        <v>0</v>
      </c>
      <c r="H20" s="63">
        <f>SUM((Table20[[#This Row],[Front Camera]]+Table20[[#This Row],[Front Video]])/2)</f>
        <v>0</v>
      </c>
      <c r="I20" s="63">
        <f>SUM((Table20[[#This Row],[USB]]+Table20[[#This Row],[Battery]])/2)</f>
        <v>3.1746031746031744E-2</v>
      </c>
      <c r="J20" s="63">
        <f>Table20[[#This Row],[Harga]]</f>
        <v>9.5959595959595967E-2</v>
      </c>
      <c r="K20" s="63">
        <f>SUM(Table21[[#This Row],[Body]:[Price]])</f>
        <v>0.36867530617530614</v>
      </c>
      <c r="L20" s="63">
        <f>_xlfn.RANK.EQ(K20,Table21[Total],0)</f>
        <v>102</v>
      </c>
    </row>
    <row r="21" spans="2:12" x14ac:dyDescent="0.25">
      <c r="B21" s="63" t="str">
        <f>Table20[[#This Row],[Smartphone]]</f>
        <v>APPLE Iphone 15(8/512 gb)</v>
      </c>
      <c r="C21" s="63">
        <f>SUM((Table20[[#This Row],[Dimensi]]+Table20[[#This Row],[Berat]]+Table20[[#This Row],[Build]])/3)</f>
        <v>3.439153439153439E-2</v>
      </c>
      <c r="D21" s="63">
        <f>SUM((Table20[[#This Row],[Tipe LCD]]+Table20[[#This Row],[Ukuran LCD]]+Table20[[#This Row],[Resolusi]])/3)</f>
        <v>1.1904761904761904E-2</v>
      </c>
      <c r="E21" s="63">
        <f>SUM((Table20[[#This Row],[Sistem Operasi]]+Table20[[#This Row],[Chipset]]+Table20[[#This Row],[CPU]])/3)</f>
        <v>0.12324481074481075</v>
      </c>
      <c r="F21" s="63">
        <f>SUM((Table20[[#This Row],[RAM]]+Table20[[#This Row],[ROM]])/2)</f>
        <v>0.10714285714285714</v>
      </c>
      <c r="G21" s="63">
        <f>SUM((Table20[[#This Row],[Main Camera]]+Table20[[#This Row],[Main Type]]+Table20[[#This Row],[Main VIdeo]])/3)</f>
        <v>0</v>
      </c>
      <c r="H21" s="63">
        <f>SUM((Table20[[#This Row],[Front Camera]]+Table20[[#This Row],[Front Video]])/2)</f>
        <v>0</v>
      </c>
      <c r="I21" s="63">
        <f>SUM((Table20[[#This Row],[USB]]+Table20[[#This Row],[Battery]])/2)</f>
        <v>3.1746031746031744E-2</v>
      </c>
      <c r="J21" s="63">
        <f>Table20[[#This Row],[Harga]]</f>
        <v>6.6257816257816252E-2</v>
      </c>
      <c r="K21" s="63">
        <f>SUM(Table21[[#This Row],[Body]:[Price]])</f>
        <v>0.37468781218781216</v>
      </c>
      <c r="L21" s="63">
        <f>_xlfn.RANK.EQ(K21,Table21[Total],0)</f>
        <v>101</v>
      </c>
    </row>
    <row r="22" spans="2:12" x14ac:dyDescent="0.25">
      <c r="B22" s="63" t="str">
        <f>Table20[[#This Row],[Smartphone]]</f>
        <v>SAMSUNG Galaxy S24(8/512 gb)</v>
      </c>
      <c r="C22" s="63">
        <f>SUM((Table20[[#This Row],[Dimensi]]+Table20[[#This Row],[Berat]]+Table20[[#This Row],[Build]])/3)</f>
        <v>3.968253968253968E-2</v>
      </c>
      <c r="D22" s="63">
        <f>SUM((Table20[[#This Row],[Tipe LCD]]+Table20[[#This Row],[Ukuran LCD]]+Table20[[#This Row],[Resolusi]])/3)</f>
        <v>8.2199546485260764E-3</v>
      </c>
      <c r="E22" s="63">
        <f>SUM((Table20[[#This Row],[Sistem Operasi]]+Table20[[#This Row],[Chipset]]+Table20[[#This Row],[CPU]])/3)</f>
        <v>0.16287647537647537</v>
      </c>
      <c r="F22" s="63">
        <f>SUM((Table20[[#This Row],[RAM]]+Table20[[#This Row],[ROM]])/2)</f>
        <v>0.10714285714285714</v>
      </c>
      <c r="G22" s="63">
        <f>SUM((Table20[[#This Row],[Main Camera]]+Table20[[#This Row],[Main Type]]+Table20[[#This Row],[Main VIdeo]])/3)</f>
        <v>0</v>
      </c>
      <c r="H22" s="63">
        <f>SUM((Table20[[#This Row],[Front Camera]]+Table20[[#This Row],[Front Video]])/2)</f>
        <v>0</v>
      </c>
      <c r="I22" s="63">
        <f>SUM((Table20[[#This Row],[USB]]+Table20[[#This Row],[Battery]])/2)</f>
        <v>0.11904761904761904</v>
      </c>
      <c r="J22" s="63">
        <f>Table20[[#This Row],[Harga]]</f>
        <v>0.11652236652236651</v>
      </c>
      <c r="K22" s="63">
        <f>SUM(Table21[[#This Row],[Body]:[Price]])</f>
        <v>0.55349181242038381</v>
      </c>
      <c r="L22" s="63">
        <f>_xlfn.RANK.EQ(K22,Table21[Total],0)</f>
        <v>26</v>
      </c>
    </row>
    <row r="23" spans="2:12" x14ac:dyDescent="0.25">
      <c r="B23" s="63" t="str">
        <f>Table20[[#This Row],[Smartphone]]</f>
        <v>SAMSUNG Galaxy S24 Ultra(12/512 gb)</v>
      </c>
      <c r="C23" s="63">
        <f>SUM((Table20[[#This Row],[Dimensi]]+Table20[[#This Row],[Berat]]+Table20[[#This Row],[Build]])/3)</f>
        <v>8.928571428571426E-2</v>
      </c>
      <c r="D23" s="63">
        <f>SUM((Table20[[#This Row],[Tipe LCD]]+Table20[[#This Row],[Ukuran LCD]]+Table20[[#This Row],[Resolusi]])/3)</f>
        <v>2.0124716553287982E-2</v>
      </c>
      <c r="E23" s="63">
        <f>SUM((Table20[[#This Row],[Sistem Operasi]]+Table20[[#This Row],[Chipset]]+Table20[[#This Row],[CPU]])/3)</f>
        <v>0.16287647537647537</v>
      </c>
      <c r="F23" s="63">
        <f>SUM((Table20[[#This Row],[RAM]]+Table20[[#This Row],[ROM]])/2)</f>
        <v>0.14285714285714285</v>
      </c>
      <c r="G23" s="63">
        <f>SUM((Table20[[#This Row],[Main Camera]]+Table20[[#This Row],[Main Type]]+Table20[[#This Row],[Main VIdeo]])/3)</f>
        <v>0</v>
      </c>
      <c r="H23" s="63">
        <f>SUM((Table20[[#This Row],[Front Camera]]+Table20[[#This Row],[Front Video]])/2)</f>
        <v>0</v>
      </c>
      <c r="I23" s="63">
        <f>SUM((Table20[[#This Row],[USB]]+Table20[[#This Row],[Battery]])/2)</f>
        <v>0.16666666666666666</v>
      </c>
      <c r="J23" s="63">
        <f>Table20[[#This Row],[Harga]]</f>
        <v>5.7118807118807124E-2</v>
      </c>
      <c r="K23" s="63">
        <f>SUM(Table21[[#This Row],[Body]:[Price]])</f>
        <v>0.63892952285809423</v>
      </c>
      <c r="L23" s="63">
        <f>_xlfn.RANK.EQ(K23,Table21[Total],0)</f>
        <v>6</v>
      </c>
    </row>
    <row r="24" spans="2:12" x14ac:dyDescent="0.25">
      <c r="B24" s="63" t="str">
        <f>Table20[[#This Row],[Smartphone]]</f>
        <v>SAMSUNG Galaxy S24 Ultra(12/1000 gb)</v>
      </c>
      <c r="C24" s="63">
        <f>SUM((Table20[[#This Row],[Dimensi]]+Table20[[#This Row],[Berat]]+Table20[[#This Row],[Build]])/3)</f>
        <v>8.928571428571426E-2</v>
      </c>
      <c r="D24" s="63">
        <f>SUM((Table20[[#This Row],[Tipe LCD]]+Table20[[#This Row],[Ukuran LCD]]+Table20[[#This Row],[Resolusi]])/3)</f>
        <v>2.0124716553287982E-2</v>
      </c>
      <c r="E24" s="63">
        <f>SUM((Table20[[#This Row],[Sistem Operasi]]+Table20[[#This Row],[Chipset]]+Table20[[#This Row],[CPU]])/3)</f>
        <v>0.16287647537647537</v>
      </c>
      <c r="F24" s="63">
        <f>SUM((Table20[[#This Row],[RAM]]+Table20[[#This Row],[ROM]])/2)</f>
        <v>0.17857142857142855</v>
      </c>
      <c r="G24" s="63">
        <f>SUM((Table20[[#This Row],[Main Camera]]+Table20[[#This Row],[Main Type]]+Table20[[#This Row],[Main VIdeo]])/3)</f>
        <v>0</v>
      </c>
      <c r="H24" s="63">
        <f>SUM((Table20[[#This Row],[Front Camera]]+Table20[[#This Row],[Front Video]])/2)</f>
        <v>0</v>
      </c>
      <c r="I24" s="63">
        <f>SUM((Table20[[#This Row],[USB]]+Table20[[#This Row],[Battery]])/2)</f>
        <v>0.16666666666666666</v>
      </c>
      <c r="J24" s="63">
        <f>Table20[[#This Row],[Harga]]</f>
        <v>2.741702741702742E-2</v>
      </c>
      <c r="K24" s="63">
        <f>SUM(Table21[[#This Row],[Body]:[Price]])</f>
        <v>0.64494202887060026</v>
      </c>
      <c r="L24" s="63">
        <f>_xlfn.RANK.EQ(K24,Table21[Total],0)</f>
        <v>5</v>
      </c>
    </row>
    <row r="25" spans="2:12" x14ac:dyDescent="0.25">
      <c r="B25" s="63" t="str">
        <f>Table20[[#This Row],[Smartphone]]</f>
        <v>SAMSUNG Galaxy S24+(Online Exclusive)(12/512 gb)</v>
      </c>
      <c r="C25" s="63">
        <f>SUM((Table20[[#This Row],[Dimensi]]+Table20[[#This Row],[Berat]]+Table20[[#This Row],[Build]])/3)</f>
        <v>5.4232804232804223E-2</v>
      </c>
      <c r="D25" s="63">
        <f>SUM((Table20[[#This Row],[Tipe LCD]]+Table20[[#This Row],[Ukuran LCD]]+Table20[[#This Row],[Resolusi]])/3)</f>
        <v>2.0124716553287982E-2</v>
      </c>
      <c r="E25" s="63">
        <f>SUM((Table20[[#This Row],[Sistem Operasi]]+Table20[[#This Row],[Chipset]]+Table20[[#This Row],[CPU]])/3)</f>
        <v>0.20057488807488807</v>
      </c>
      <c r="F25" s="63">
        <f>SUM((Table20[[#This Row],[RAM]]+Table20[[#This Row],[ROM]])/2)</f>
        <v>0.14285714285714285</v>
      </c>
      <c r="G25" s="63">
        <f>SUM((Table20[[#This Row],[Main Camera]]+Table20[[#This Row],[Main Type]]+Table20[[#This Row],[Main VIdeo]])/3)</f>
        <v>0</v>
      </c>
      <c r="H25" s="63">
        <f>SUM((Table20[[#This Row],[Front Camera]]+Table20[[#This Row],[Front Video]])/2)</f>
        <v>0</v>
      </c>
      <c r="I25" s="63">
        <f>SUM((Table20[[#This Row],[USB]]+Table20[[#This Row],[Battery]])/2)</f>
        <v>0.14285714285714285</v>
      </c>
      <c r="J25" s="63">
        <f>Table20[[#This Row],[Harga]]</f>
        <v>9.5959595959595967E-2</v>
      </c>
      <c r="K25" s="63">
        <f>SUM(Table21[[#This Row],[Body]:[Price]])</f>
        <v>0.65660629053486197</v>
      </c>
      <c r="L25" s="63">
        <f>_xlfn.RANK.EQ(K25,Table21[Total],0)</f>
        <v>4</v>
      </c>
    </row>
    <row r="26" spans="2:12" x14ac:dyDescent="0.25">
      <c r="B26" s="63" t="str">
        <f>Table20[[#This Row],[Smartphone]]</f>
        <v>SAMSUNG Galaxy S24 Ultra(12/256 gb)</v>
      </c>
      <c r="C26" s="63">
        <f>SUM((Table20[[#This Row],[Dimensi]]+Table20[[#This Row],[Berat]]+Table20[[#This Row],[Build]])/3)</f>
        <v>8.928571428571426E-2</v>
      </c>
      <c r="D26" s="63">
        <f>SUM((Table20[[#This Row],[Tipe LCD]]+Table20[[#This Row],[Ukuran LCD]]+Table20[[#This Row],[Resolusi]])/3)</f>
        <v>2.0124716553287982E-2</v>
      </c>
      <c r="E26" s="63">
        <f>SUM((Table20[[#This Row],[Sistem Operasi]]+Table20[[#This Row],[Chipset]]+Table20[[#This Row],[CPU]])/3)</f>
        <v>0.16287647537647537</v>
      </c>
      <c r="F26" s="63">
        <f>SUM((Table20[[#This Row],[RAM]]+Table20[[#This Row],[ROM]])/2)</f>
        <v>0.10714285714285714</v>
      </c>
      <c r="G26" s="63">
        <f>SUM((Table20[[#This Row],[Main Camera]]+Table20[[#This Row],[Main Type]]+Table20[[#This Row],[Main VIdeo]])/3)</f>
        <v>0</v>
      </c>
      <c r="H26" s="63">
        <f>SUM((Table20[[#This Row],[Front Camera]]+Table20[[#This Row],[Front Video]])/2)</f>
        <v>0</v>
      </c>
      <c r="I26" s="63">
        <f>SUM((Table20[[#This Row],[USB]]+Table20[[#This Row],[Battery]])/2)</f>
        <v>0.16666666666666666</v>
      </c>
      <c r="J26" s="63">
        <f>Table20[[#This Row],[Harga]]</f>
        <v>7.7681577681577685E-2</v>
      </c>
      <c r="K26" s="63">
        <f>SUM(Table21[[#This Row],[Body]:[Price]])</f>
        <v>0.6237780077065791</v>
      </c>
      <c r="L26" s="63">
        <f>_xlfn.RANK.EQ(K26,Table21[Total],0)</f>
        <v>11</v>
      </c>
    </row>
    <row r="27" spans="2:12" x14ac:dyDescent="0.25">
      <c r="B27" s="63" t="str">
        <f>Table20[[#This Row],[Smartphone]]</f>
        <v>SAMSUNG Galaxy S23 FE(8/256 gb)</v>
      </c>
      <c r="C27" s="63">
        <f>SUM((Table20[[#This Row],[Dimensi]]+Table20[[#This Row],[Berat]]+Table20[[#This Row],[Build]])/3)</f>
        <v>6.4153439153439143E-2</v>
      </c>
      <c r="D27" s="63">
        <f>SUM((Table20[[#This Row],[Tipe LCD]]+Table20[[#This Row],[Ukuran LCD]]+Table20[[#This Row],[Resolusi]])/3)</f>
        <v>1.5589569160997732E-2</v>
      </c>
      <c r="E27" s="63">
        <f>SUM((Table20[[#This Row],[Sistem Operasi]]+Table20[[#This Row],[Chipset]]+Table20[[#This Row],[CPU]])/3)</f>
        <v>0.12807794057794056</v>
      </c>
      <c r="F27" s="63">
        <f>SUM((Table20[[#This Row],[RAM]]+Table20[[#This Row],[ROM]])/2)</f>
        <v>7.1428571428571425E-2</v>
      </c>
      <c r="G27" s="63">
        <f>SUM((Table20[[#This Row],[Main Camera]]+Table20[[#This Row],[Main Type]]+Table20[[#This Row],[Main VIdeo]])/3)</f>
        <v>0</v>
      </c>
      <c r="H27" s="63">
        <f>SUM((Table20[[#This Row],[Front Camera]]+Table20[[#This Row],[Front Video]])/2)</f>
        <v>0</v>
      </c>
      <c r="I27" s="63">
        <f>SUM((Table20[[#This Row],[USB]]+Table20[[#This Row],[Battery]])/2)</f>
        <v>0.1111111111111111</v>
      </c>
      <c r="J27" s="63">
        <f>Table20[[#This Row],[Harga]]</f>
        <v>0.1622174122174122</v>
      </c>
      <c r="K27" s="63">
        <f>SUM(Table21[[#This Row],[Body]:[Price]])</f>
        <v>0.55257804364947216</v>
      </c>
      <c r="L27" s="63">
        <f>_xlfn.RANK.EQ(K27,Table21[Total],0)</f>
        <v>27</v>
      </c>
    </row>
    <row r="28" spans="2:12" x14ac:dyDescent="0.25">
      <c r="B28" s="63" t="str">
        <f>Table20[[#This Row],[Smartphone]]</f>
        <v>SAMSUNG Galaxy S23 FE(8/128 gb)</v>
      </c>
      <c r="C28" s="63">
        <f>SUM((Table20[[#This Row],[Dimensi]]+Table20[[#This Row],[Berat]]+Table20[[#This Row],[Build]])/3)</f>
        <v>6.4153439153439143E-2</v>
      </c>
      <c r="D28" s="63">
        <f>SUM((Table20[[#This Row],[Tipe LCD]]+Table20[[#This Row],[Ukuran LCD]]+Table20[[#This Row],[Resolusi]])/3)</f>
        <v>1.5589569160997732E-2</v>
      </c>
      <c r="E28" s="63">
        <f>SUM((Table20[[#This Row],[Sistem Operasi]]+Table20[[#This Row],[Chipset]]+Table20[[#This Row],[CPU]])/3)</f>
        <v>0.12807794057794056</v>
      </c>
      <c r="F28" s="63">
        <f>SUM((Table20[[#This Row],[RAM]]+Table20[[#This Row],[ROM]])/2)</f>
        <v>3.5714285714285712E-2</v>
      </c>
      <c r="G28" s="63">
        <f>SUM((Table20[[#This Row],[Main Camera]]+Table20[[#This Row],[Main Type]]+Table20[[#This Row],[Main VIdeo]])/3)</f>
        <v>0</v>
      </c>
      <c r="H28" s="63">
        <f>SUM((Table20[[#This Row],[Front Camera]]+Table20[[#This Row],[Front Video]])/2)</f>
        <v>0</v>
      </c>
      <c r="I28" s="63">
        <f>SUM((Table20[[#This Row],[USB]]+Table20[[#This Row],[Battery]])/2)</f>
        <v>0.1111111111111111</v>
      </c>
      <c r="J28" s="63">
        <f>Table20[[#This Row],[Harga]]</f>
        <v>0.1690716690716691</v>
      </c>
      <c r="K28" s="63">
        <f>SUM(Table21[[#This Row],[Body]:[Price]])</f>
        <v>0.52371801478944335</v>
      </c>
      <c r="L28" s="63">
        <f>_xlfn.RANK.EQ(K28,Table21[Total],0)</f>
        <v>39</v>
      </c>
    </row>
    <row r="29" spans="2:12" x14ac:dyDescent="0.25">
      <c r="B29" s="63" t="str">
        <f>Table20[[#This Row],[Smartphone]]</f>
        <v>SAMSUNG Galaxy S23 Ultra(12/512 gb)</v>
      </c>
      <c r="C29" s="63">
        <f>SUM((Table20[[#This Row],[Dimensi]]+Table20[[#This Row],[Berat]]+Table20[[#This Row],[Build]])/3)</f>
        <v>8.3994708994708997E-2</v>
      </c>
      <c r="D29" s="63">
        <f>SUM((Table20[[#This Row],[Tipe LCD]]+Table20[[#This Row],[Ukuran LCD]]+Table20[[#This Row],[Resolusi]])/3)</f>
        <v>1.9557823129251698E-2</v>
      </c>
      <c r="E29" s="63">
        <f>SUM((Table20[[#This Row],[Sistem Operasi]]+Table20[[#This Row],[Chipset]]+Table20[[#This Row],[CPU]])/3)</f>
        <v>0.11937830687830688</v>
      </c>
      <c r="F29" s="63">
        <f>SUM((Table20[[#This Row],[RAM]]+Table20[[#This Row],[ROM]])/2)</f>
        <v>0.14285714285714285</v>
      </c>
      <c r="G29" s="63">
        <f>SUM((Table20[[#This Row],[Main Camera]]+Table20[[#This Row],[Main Type]]+Table20[[#This Row],[Main VIdeo]])/3)</f>
        <v>0</v>
      </c>
      <c r="H29" s="63">
        <f>SUM((Table20[[#This Row],[Front Camera]]+Table20[[#This Row],[Front Video]])/2)</f>
        <v>0</v>
      </c>
      <c r="I29" s="63">
        <f>SUM((Table20[[#This Row],[USB]]+Table20[[#This Row],[Battery]])/2)</f>
        <v>0.13492063492063491</v>
      </c>
      <c r="J29" s="63">
        <f>Table20[[#This Row],[Harga]]</f>
        <v>8.6820586820586812E-2</v>
      </c>
      <c r="K29" s="63">
        <f>SUM(Table21[[#This Row],[Body]:[Price]])</f>
        <v>0.5875292036006321</v>
      </c>
      <c r="L29" s="63">
        <f>_xlfn.RANK.EQ(K29,Table21[Total],0)</f>
        <v>13</v>
      </c>
    </row>
    <row r="30" spans="2:12" x14ac:dyDescent="0.25">
      <c r="B30" s="63" t="str">
        <f>Table20[[#This Row],[Smartphone]]</f>
        <v>SAMSUNG Galaxy S23+(8/256 gb)</v>
      </c>
      <c r="C30" s="63">
        <f>SUM((Table20[[#This Row],[Dimensi]]+Table20[[#This Row],[Berat]]+Table20[[#This Row],[Build]])/3)</f>
        <v>5.4232804232804223E-2</v>
      </c>
      <c r="D30" s="63">
        <f>SUM((Table20[[#This Row],[Tipe LCD]]+Table20[[#This Row],[Ukuran LCD]]+Table20[[#This Row],[Resolusi]])/3)</f>
        <v>1.5589569160997732E-2</v>
      </c>
      <c r="E30" s="63">
        <f>SUM((Table20[[#This Row],[Sistem Operasi]]+Table20[[#This Row],[Chipset]]+Table20[[#This Row],[CPU]])/3)</f>
        <v>0.11937830687830688</v>
      </c>
      <c r="F30" s="63">
        <f>SUM((Table20[[#This Row],[RAM]]+Table20[[#This Row],[ROM]])/2)</f>
        <v>7.1428571428571425E-2</v>
      </c>
      <c r="G30" s="63">
        <f>SUM((Table20[[#This Row],[Main Camera]]+Table20[[#This Row],[Main Type]]+Table20[[#This Row],[Main VIdeo]])/3)</f>
        <v>0</v>
      </c>
      <c r="H30" s="63">
        <f>SUM((Table20[[#This Row],[Front Camera]]+Table20[[#This Row],[Front Video]])/2)</f>
        <v>0</v>
      </c>
      <c r="I30" s="63">
        <f>SUM((Table20[[#This Row],[USB]]+Table20[[#This Row],[Battery]])/2)</f>
        <v>0.1111111111111111</v>
      </c>
      <c r="J30" s="63">
        <f>Table20[[#This Row],[Harga]]</f>
        <v>0.11652236652236651</v>
      </c>
      <c r="K30" s="63">
        <f>SUM(Table21[[#This Row],[Body]:[Price]])</f>
        <v>0.48826272933415793</v>
      </c>
      <c r="L30" s="63">
        <f>_xlfn.RANK.EQ(K30,Table21[Total],0)</f>
        <v>70</v>
      </c>
    </row>
    <row r="31" spans="2:12" x14ac:dyDescent="0.25">
      <c r="B31" s="63" t="str">
        <f>Table20[[#This Row],[Smartphone]]</f>
        <v>SAMSUNG Galaxy S23(8/256 gb)</v>
      </c>
      <c r="C31" s="63">
        <f>SUM((Table20[[#This Row],[Dimensi]]+Table20[[#This Row],[Berat]]+Table20[[#This Row],[Build]])/3)</f>
        <v>3.439153439153439E-2</v>
      </c>
      <c r="D31" s="63">
        <f>SUM((Table20[[#This Row],[Tipe LCD]]+Table20[[#This Row],[Ukuran LCD]]+Table20[[#This Row],[Resolusi]])/3)</f>
        <v>7.6530612244897949E-3</v>
      </c>
      <c r="E31" s="63">
        <f>SUM((Table20[[#This Row],[Sistem Operasi]]+Table20[[#This Row],[Chipset]]+Table20[[#This Row],[CPU]])/3)</f>
        <v>0.11937830687830688</v>
      </c>
      <c r="F31" s="63">
        <f>SUM((Table20[[#This Row],[RAM]]+Table20[[#This Row],[ROM]])/2)</f>
        <v>7.1428571428571425E-2</v>
      </c>
      <c r="G31" s="63">
        <f>SUM((Table20[[#This Row],[Main Camera]]+Table20[[#This Row],[Main Type]]+Table20[[#This Row],[Main VIdeo]])/3)</f>
        <v>0</v>
      </c>
      <c r="H31" s="63">
        <f>SUM((Table20[[#This Row],[Front Camera]]+Table20[[#This Row],[Front Video]])/2)</f>
        <v>0</v>
      </c>
      <c r="I31" s="63">
        <f>SUM((Table20[[#This Row],[USB]]+Table20[[#This Row],[Battery]])/2)</f>
        <v>8.7301587301587297E-2</v>
      </c>
      <c r="J31" s="63">
        <f>Table20[[#This Row],[Harga]]</f>
        <v>0.1325156325156325</v>
      </c>
      <c r="K31" s="63">
        <f>SUM(Table21[[#This Row],[Body]:[Price]])</f>
        <v>0.45266869374012231</v>
      </c>
      <c r="L31" s="63">
        <f>_xlfn.RANK.EQ(K31,Table21[Total],0)</f>
        <v>87</v>
      </c>
    </row>
    <row r="32" spans="2:12" x14ac:dyDescent="0.25">
      <c r="B32" s="63" t="str">
        <f>Table20[[#This Row],[Smartphone]]</f>
        <v>SAMSUNG Galaxy Z Flip5(8/256 gb)</v>
      </c>
      <c r="C32" s="63">
        <f>SUM((Table20[[#This Row],[Dimensi]]+Table20[[#This Row],[Berat]]+Table20[[#This Row],[Build]])/3)</f>
        <v>4.431216931216931E-2</v>
      </c>
      <c r="D32" s="63">
        <f>SUM((Table20[[#This Row],[Tipe LCD]]+Table20[[#This Row],[Ukuran LCD]]+Table20[[#This Row],[Resolusi]])/3)</f>
        <v>1.5589569160997732E-2</v>
      </c>
      <c r="E32" s="63">
        <f>SUM((Table20[[#This Row],[Sistem Operasi]]+Table20[[#This Row],[Chipset]]+Table20[[#This Row],[CPU]])/3)</f>
        <v>0.11937830687830688</v>
      </c>
      <c r="F32" s="63">
        <f>SUM((Table20[[#This Row],[RAM]]+Table20[[#This Row],[ROM]])/2)</f>
        <v>7.1428571428571425E-2</v>
      </c>
      <c r="G32" s="63">
        <f>SUM((Table20[[#This Row],[Main Camera]]+Table20[[#This Row],[Main Type]]+Table20[[#This Row],[Main VIdeo]])/3)</f>
        <v>0</v>
      </c>
      <c r="H32" s="63">
        <f>SUM((Table20[[#This Row],[Front Camera]]+Table20[[#This Row],[Front Video]])/2)</f>
        <v>0</v>
      </c>
      <c r="I32" s="63">
        <f>SUM((Table20[[#This Row],[USB]]+Table20[[#This Row],[Battery]])/2)</f>
        <v>6.3492063492063489E-2</v>
      </c>
      <c r="J32" s="63">
        <f>Table20[[#This Row],[Harga]]</f>
        <v>0.12566137566137567</v>
      </c>
      <c r="K32" s="63">
        <f>SUM(Table21[[#This Row],[Body]:[Price]])</f>
        <v>0.43986205593348449</v>
      </c>
      <c r="L32" s="63">
        <f>_xlfn.RANK.EQ(K32,Table21[Total],0)</f>
        <v>89</v>
      </c>
    </row>
    <row r="33" spans="2:12" x14ac:dyDescent="0.25">
      <c r="B33" s="63" t="str">
        <f>Table20[[#This Row],[Smartphone]]</f>
        <v>SAMSUNG Galaxy Z Flip5(8/512 gb)</v>
      </c>
      <c r="C33" s="63">
        <f>SUM((Table20[[#This Row],[Dimensi]]+Table20[[#This Row],[Berat]]+Table20[[#This Row],[Build]])/3)</f>
        <v>4.431216931216931E-2</v>
      </c>
      <c r="D33" s="63">
        <f>SUM((Table20[[#This Row],[Tipe LCD]]+Table20[[#This Row],[Ukuran LCD]]+Table20[[#This Row],[Resolusi]])/3)</f>
        <v>1.5589569160997732E-2</v>
      </c>
      <c r="E33" s="63">
        <f>SUM((Table20[[#This Row],[Sistem Operasi]]+Table20[[#This Row],[Chipset]]+Table20[[#This Row],[CPU]])/3)</f>
        <v>0.11937830687830688</v>
      </c>
      <c r="F33" s="63">
        <f>SUM((Table20[[#This Row],[RAM]]+Table20[[#This Row],[ROM]])/2)</f>
        <v>0.10714285714285714</v>
      </c>
      <c r="G33" s="63">
        <f>SUM((Table20[[#This Row],[Main Camera]]+Table20[[#This Row],[Main Type]]+Table20[[#This Row],[Main VIdeo]])/3)</f>
        <v>0</v>
      </c>
      <c r="H33" s="63">
        <f>SUM((Table20[[#This Row],[Front Camera]]+Table20[[#This Row],[Front Video]])/2)</f>
        <v>0</v>
      </c>
      <c r="I33" s="63">
        <f>SUM((Table20[[#This Row],[USB]]+Table20[[#This Row],[Battery]])/2)</f>
        <v>6.3492063492063489E-2</v>
      </c>
      <c r="J33" s="63">
        <f>Table20[[#This Row],[Harga]]</f>
        <v>0.11423761423761425</v>
      </c>
      <c r="K33" s="63">
        <f>SUM(Table21[[#This Row],[Body]:[Price]])</f>
        <v>0.46415258022400879</v>
      </c>
      <c r="L33" s="63">
        <f>_xlfn.RANK.EQ(K33,Table21[Total],0)</f>
        <v>81</v>
      </c>
    </row>
    <row r="34" spans="2:12" x14ac:dyDescent="0.25">
      <c r="B34" s="63" t="str">
        <f>Table20[[#This Row],[Smartphone]]</f>
        <v>SAMSUNG Galaxy Z Fold5(12/256 gb)</v>
      </c>
      <c r="C34" s="63">
        <f>SUM((Table20[[#This Row],[Dimensi]]+Table20[[#This Row],[Berat]]+Table20[[#This Row],[Build]])/3)</f>
        <v>0.10383597883597884</v>
      </c>
      <c r="D34" s="63">
        <f>SUM((Table20[[#This Row],[Tipe LCD]]+Table20[[#This Row],[Ukuran LCD]]+Table20[[#This Row],[Resolusi]])/3)</f>
        <v>1.9557823129251698E-2</v>
      </c>
      <c r="E34" s="63">
        <f>SUM((Table20[[#This Row],[Sistem Operasi]]+Table20[[#This Row],[Chipset]]+Table20[[#This Row],[CPU]])/3)</f>
        <v>0.11937830687830688</v>
      </c>
      <c r="F34" s="63">
        <f>SUM((Table20[[#This Row],[RAM]]+Table20[[#This Row],[ROM]])/2)</f>
        <v>0.10714285714285714</v>
      </c>
      <c r="G34" s="63">
        <f>SUM((Table20[[#This Row],[Main Camera]]+Table20[[#This Row],[Main Type]]+Table20[[#This Row],[Main VIdeo]])/3)</f>
        <v>0</v>
      </c>
      <c r="H34" s="63">
        <f>SUM((Table20[[#This Row],[Front Camera]]+Table20[[#This Row],[Front Video]])/2)</f>
        <v>0</v>
      </c>
      <c r="I34" s="63">
        <f>SUM((Table20[[#This Row],[USB]]+Table20[[#This Row],[Battery]])/2)</f>
        <v>0.1111111111111111</v>
      </c>
      <c r="J34" s="63">
        <f>Table20[[#This Row],[Harga]]</f>
        <v>6.1688311688311681E-2</v>
      </c>
      <c r="K34" s="63">
        <f>SUM(Table21[[#This Row],[Body]:[Price]])</f>
        <v>0.52271438878581733</v>
      </c>
      <c r="L34" s="63">
        <f>_xlfn.RANK.EQ(K34,Table21[Total],0)</f>
        <v>40</v>
      </c>
    </row>
    <row r="35" spans="2:12" x14ac:dyDescent="0.25">
      <c r="B35" s="63" t="str">
        <f>Table20[[#This Row],[Smartphone]]</f>
        <v>SAMSUNG Galaxy Z Fold5(12/512 gb)</v>
      </c>
      <c r="C35" s="63">
        <f>SUM((Table20[[#This Row],[Dimensi]]+Table20[[#This Row],[Berat]]+Table20[[#This Row],[Build]])/3)</f>
        <v>0.10383597883597884</v>
      </c>
      <c r="D35" s="63">
        <f>SUM((Table20[[#This Row],[Tipe LCD]]+Table20[[#This Row],[Ukuran LCD]]+Table20[[#This Row],[Resolusi]])/3)</f>
        <v>1.9557823129251698E-2</v>
      </c>
      <c r="E35" s="63">
        <f>SUM((Table20[[#This Row],[Sistem Operasi]]+Table20[[#This Row],[Chipset]]+Table20[[#This Row],[CPU]])/3)</f>
        <v>0.11937830687830688</v>
      </c>
      <c r="F35" s="63">
        <f>SUM((Table20[[#This Row],[RAM]]+Table20[[#This Row],[ROM]])/2)</f>
        <v>0.14285714285714285</v>
      </c>
      <c r="G35" s="63">
        <f>SUM((Table20[[#This Row],[Main Camera]]+Table20[[#This Row],[Main Type]]+Table20[[#This Row],[Main VIdeo]])/3)</f>
        <v>0</v>
      </c>
      <c r="H35" s="63">
        <f>SUM((Table20[[#This Row],[Front Camera]]+Table20[[#This Row],[Front Video]])/2)</f>
        <v>0</v>
      </c>
      <c r="I35" s="63">
        <f>SUM((Table20[[#This Row],[USB]]+Table20[[#This Row],[Battery]])/2)</f>
        <v>0.1111111111111111</v>
      </c>
      <c r="J35" s="63">
        <f>Table20[[#This Row],[Harga]]</f>
        <v>5.0264550264550262E-2</v>
      </c>
      <c r="K35" s="63">
        <f>SUM(Table21[[#This Row],[Body]:[Price]])</f>
        <v>0.54700491307634158</v>
      </c>
      <c r="L35" s="63">
        <f>_xlfn.RANK.EQ(K35,Table21[Total],0)</f>
        <v>30</v>
      </c>
    </row>
    <row r="36" spans="2:12" x14ac:dyDescent="0.25">
      <c r="B36" s="63" t="str">
        <f>Table20[[#This Row],[Smartphone]]</f>
        <v>SAMSUNG Galaxy A05S(6/128 gb)</v>
      </c>
      <c r="C36" s="63">
        <f>SUM((Table20[[#This Row],[Dimensi]]+Table20[[#This Row],[Berat]]+Table20[[#This Row],[Build]])/3)</f>
        <v>3.968253968253968E-2</v>
      </c>
      <c r="D36" s="63">
        <f>SUM((Table20[[#This Row],[Tipe LCD]]+Table20[[#This Row],[Ukuran LCD]]+Table20[[#This Row],[Resolusi]])/3)</f>
        <v>1.1054421768707481E-2</v>
      </c>
      <c r="E36" s="63">
        <f>SUM((Table20[[#This Row],[Sistem Operasi]]+Table20[[#This Row],[Chipset]]+Table20[[#This Row],[CPU]])/3)</f>
        <v>8.0229955229955227E-2</v>
      </c>
      <c r="F36" s="63">
        <f>SUM((Table20[[#This Row],[RAM]]+Table20[[#This Row],[ROM]])/2)</f>
        <v>5.3571428571428568E-2</v>
      </c>
      <c r="G36" s="63">
        <f>SUM((Table20[[#This Row],[Main Camera]]+Table20[[#This Row],[Main Type]]+Table20[[#This Row],[Main VIdeo]])/3)</f>
        <v>0</v>
      </c>
      <c r="H36" s="63">
        <f>SUM((Table20[[#This Row],[Front Camera]]+Table20[[#This Row],[Front Video]])/2)</f>
        <v>0</v>
      </c>
      <c r="I36" s="63">
        <f>SUM((Table20[[#This Row],[USB]]+Table20[[#This Row],[Battery]])/2)</f>
        <v>0.10317460317460317</v>
      </c>
      <c r="J36" s="63">
        <f>Table20[[#This Row],[Harga]]</f>
        <v>0.21933621933621936</v>
      </c>
      <c r="K36" s="63">
        <f>SUM(Table21[[#This Row],[Body]:[Price]])</f>
        <v>0.50704916776345355</v>
      </c>
      <c r="L36" s="63">
        <f>_xlfn.RANK.EQ(K36,Table21[Total],0)</f>
        <v>54</v>
      </c>
    </row>
    <row r="37" spans="2:12" x14ac:dyDescent="0.25">
      <c r="B37" s="63" t="str">
        <f>Table20[[#This Row],[Smartphone]]</f>
        <v>SAMSUNG Galaxy A15 5G(8/256 gb)</v>
      </c>
      <c r="C37" s="63">
        <f>SUM((Table20[[#This Row],[Dimensi]]+Table20[[#This Row],[Berat]]+Table20[[#This Row],[Build]])/3)</f>
        <v>2.9761904761904757E-2</v>
      </c>
      <c r="D37" s="63">
        <f>SUM((Table20[[#This Row],[Tipe LCD]]+Table20[[#This Row],[Ukuran LCD]]+Table20[[#This Row],[Resolusi]])/3)</f>
        <v>1.4455782312925171E-2</v>
      </c>
      <c r="E37" s="63">
        <f>SUM((Table20[[#This Row],[Sistem Operasi]]+Table20[[#This Row],[Chipset]]+Table20[[#This Row],[CPU]])/3)</f>
        <v>0.12952787952787953</v>
      </c>
      <c r="F37" s="63">
        <f>SUM((Table20[[#This Row],[RAM]]+Table20[[#This Row],[ROM]])/2)</f>
        <v>7.1428571428571425E-2</v>
      </c>
      <c r="G37" s="63">
        <f>SUM((Table20[[#This Row],[Main Camera]]+Table20[[#This Row],[Main Type]]+Table20[[#This Row],[Main VIdeo]])/3)</f>
        <v>0</v>
      </c>
      <c r="H37" s="63">
        <f>SUM((Table20[[#This Row],[Front Camera]]+Table20[[#This Row],[Front Video]])/2)</f>
        <v>0</v>
      </c>
      <c r="I37" s="63">
        <f>SUM((Table20[[#This Row],[USB]]+Table20[[#This Row],[Battery]])/2)</f>
        <v>0.10317460317460317</v>
      </c>
      <c r="J37" s="63">
        <f>Table20[[#This Row],[Harga]]</f>
        <v>0.21019721019721019</v>
      </c>
      <c r="K37" s="63">
        <f>SUM(Table21[[#This Row],[Body]:[Price]])</f>
        <v>0.55854595140309427</v>
      </c>
      <c r="L37" s="63">
        <f>_xlfn.RANK.EQ(K37,Table21[Total],0)</f>
        <v>20</v>
      </c>
    </row>
    <row r="38" spans="2:12" x14ac:dyDescent="0.25">
      <c r="B38" s="63" t="str">
        <f>Table20[[#This Row],[Smartphone]]</f>
        <v>SAMSUNG Galaxy A25 5G(8/128 gb)</v>
      </c>
      <c r="C38" s="63">
        <f>SUM((Table20[[#This Row],[Dimensi]]+Table20[[#This Row],[Berat]]+Table20[[#This Row],[Build]])/3)</f>
        <v>2.9761904761904757E-2</v>
      </c>
      <c r="D38" s="63">
        <f>SUM((Table20[[#This Row],[Tipe LCD]]+Table20[[#This Row],[Ukuran LCD]]+Table20[[#This Row],[Resolusi]])/3)</f>
        <v>1.4455782312925171E-2</v>
      </c>
      <c r="E38" s="63">
        <f>SUM((Table20[[#This Row],[Sistem Operasi]]+Table20[[#This Row],[Chipset]]+Table20[[#This Row],[CPU]])/3)</f>
        <v>0.12807794057794056</v>
      </c>
      <c r="F38" s="63">
        <f>SUM((Table20[[#This Row],[RAM]]+Table20[[#This Row],[ROM]])/2)</f>
        <v>3.5714285714285712E-2</v>
      </c>
      <c r="G38" s="63">
        <f>SUM((Table20[[#This Row],[Main Camera]]+Table20[[#This Row],[Main Type]]+Table20[[#This Row],[Main VIdeo]])/3)</f>
        <v>0</v>
      </c>
      <c r="H38" s="63">
        <f>SUM((Table20[[#This Row],[Front Camera]]+Table20[[#This Row],[Front Video]])/2)</f>
        <v>0</v>
      </c>
      <c r="I38" s="63">
        <f>SUM((Table20[[#This Row],[USB]]+Table20[[#This Row],[Battery]])/2)</f>
        <v>0.10317460317460317</v>
      </c>
      <c r="J38" s="63">
        <f>Table20[[#This Row],[Harga]]</f>
        <v>0.20562770562770563</v>
      </c>
      <c r="K38" s="63">
        <f>SUM(Table21[[#This Row],[Body]:[Price]])</f>
        <v>0.51681222216936495</v>
      </c>
      <c r="L38" s="63">
        <f>_xlfn.RANK.EQ(K38,Table21[Total],0)</f>
        <v>46</v>
      </c>
    </row>
    <row r="39" spans="2:12" x14ac:dyDescent="0.25">
      <c r="B39" s="63" t="str">
        <f>Table20[[#This Row],[Smartphone]]</f>
        <v>SAMSUNG Galaxy A15(8/256 gb)</v>
      </c>
      <c r="C39" s="63">
        <f>SUM((Table20[[#This Row],[Dimensi]]+Table20[[#This Row],[Berat]]+Table20[[#This Row],[Build]])/3)</f>
        <v>2.9761904761904757E-2</v>
      </c>
      <c r="D39" s="63">
        <f>SUM((Table20[[#This Row],[Tipe LCD]]+Table20[[#This Row],[Ukuran LCD]]+Table20[[#This Row],[Resolusi]])/3)</f>
        <v>1.4455782312925171E-2</v>
      </c>
      <c r="E39" s="63">
        <f>SUM((Table20[[#This Row],[Sistem Operasi]]+Table20[[#This Row],[Chipset]]+Table20[[#This Row],[CPU]])/3)</f>
        <v>0.12372812372812371</v>
      </c>
      <c r="F39" s="63">
        <f>SUM((Table20[[#This Row],[RAM]]+Table20[[#This Row],[ROM]])/2)</f>
        <v>7.1428571428571425E-2</v>
      </c>
      <c r="G39" s="63">
        <f>SUM((Table20[[#This Row],[Main Camera]]+Table20[[#This Row],[Main Type]]+Table20[[#This Row],[Main VIdeo]])/3)</f>
        <v>0</v>
      </c>
      <c r="H39" s="63">
        <f>SUM((Table20[[#This Row],[Front Camera]]+Table20[[#This Row],[Front Video]])/2)</f>
        <v>0</v>
      </c>
      <c r="I39" s="63">
        <f>SUM((Table20[[#This Row],[USB]]+Table20[[#This Row],[Battery]])/2)</f>
        <v>0.10317460317460317</v>
      </c>
      <c r="J39" s="63">
        <f>Table20[[#This Row],[Harga]]</f>
        <v>0.21476671476671477</v>
      </c>
      <c r="K39" s="63">
        <f>SUM(Table21[[#This Row],[Body]:[Price]])</f>
        <v>0.55731570017284304</v>
      </c>
      <c r="L39" s="63">
        <f>_xlfn.RANK.EQ(K39,Table21[Total],0)</f>
        <v>21</v>
      </c>
    </row>
    <row r="40" spans="2:12" x14ac:dyDescent="0.25">
      <c r="B40" s="63" t="str">
        <f>Table20[[#This Row],[Smartphone]]</f>
        <v>SAMSUNG Galaxy A05(4/128 gb)</v>
      </c>
      <c r="C40" s="63">
        <f>SUM((Table20[[#This Row],[Dimensi]]+Table20[[#This Row],[Berat]]+Table20[[#This Row],[Build]])/3)</f>
        <v>3.968253968253968E-2</v>
      </c>
      <c r="D40" s="63">
        <f>SUM((Table20[[#This Row],[Tipe LCD]]+Table20[[#This Row],[Ukuran LCD]]+Table20[[#This Row],[Resolusi]])/3)</f>
        <v>9.0702947845804991E-3</v>
      </c>
      <c r="E40" s="63">
        <f>SUM((Table20[[#This Row],[Sistem Operasi]]+Table20[[#This Row],[Chipset]]+Table20[[#This Row],[CPU]])/3)</f>
        <v>8.1679894179894186E-2</v>
      </c>
      <c r="F40" s="63">
        <f>SUM((Table20[[#This Row],[RAM]]+Table20[[#This Row],[ROM]])/2)</f>
        <v>0</v>
      </c>
      <c r="G40" s="63">
        <f>SUM((Table20[[#This Row],[Main Camera]]+Table20[[#This Row],[Main Type]]+Table20[[#This Row],[Main VIdeo]])/3)</f>
        <v>0</v>
      </c>
      <c r="H40" s="63">
        <f>SUM((Table20[[#This Row],[Front Camera]]+Table20[[#This Row],[Front Video]])/2)</f>
        <v>0</v>
      </c>
      <c r="I40" s="63">
        <f>SUM((Table20[[#This Row],[USB]]+Table20[[#This Row],[Battery]])/2)</f>
        <v>0.10317460317460317</v>
      </c>
      <c r="J40" s="63">
        <f>Table20[[#This Row],[Harga]]</f>
        <v>0.22390572390572391</v>
      </c>
      <c r="K40" s="63">
        <f>SUM(Table21[[#This Row],[Body]:[Price]])</f>
        <v>0.45751305572734147</v>
      </c>
      <c r="L40" s="63">
        <f>_xlfn.RANK.EQ(K40,Table21[Total],0)</f>
        <v>85</v>
      </c>
    </row>
    <row r="41" spans="2:12" x14ac:dyDescent="0.25">
      <c r="B41" s="63" t="str">
        <f>Table20[[#This Row],[Smartphone]]</f>
        <v>SAMSUNG Galaxy A05(6/128 gb)</v>
      </c>
      <c r="C41" s="63">
        <f>SUM((Table20[[#This Row],[Dimensi]]+Table20[[#This Row],[Berat]]+Table20[[#This Row],[Build]])/3)</f>
        <v>3.968253968253968E-2</v>
      </c>
      <c r="D41" s="63">
        <f>SUM((Table20[[#This Row],[Tipe LCD]]+Table20[[#This Row],[Ukuran LCD]]+Table20[[#This Row],[Resolusi]])/3)</f>
        <v>9.0702947845804991E-3</v>
      </c>
      <c r="E41" s="63">
        <f>SUM((Table20[[#This Row],[Sistem Operasi]]+Table20[[#This Row],[Chipset]]+Table20[[#This Row],[CPU]])/3)</f>
        <v>8.1679894179894186E-2</v>
      </c>
      <c r="F41" s="63">
        <f>SUM((Table20[[#This Row],[RAM]]+Table20[[#This Row],[ROM]])/2)</f>
        <v>5.3571428571428568E-2</v>
      </c>
      <c r="G41" s="63">
        <f>SUM((Table20[[#This Row],[Main Camera]]+Table20[[#This Row],[Main Type]]+Table20[[#This Row],[Main VIdeo]])/3)</f>
        <v>0</v>
      </c>
      <c r="H41" s="63">
        <f>SUM((Table20[[#This Row],[Front Camera]]+Table20[[#This Row],[Front Video]])/2)</f>
        <v>0</v>
      </c>
      <c r="I41" s="63">
        <f>SUM((Table20[[#This Row],[USB]]+Table20[[#This Row],[Battery]])/2)</f>
        <v>0.10317460317460317</v>
      </c>
      <c r="J41" s="63">
        <f>Table20[[#This Row],[Harga]]</f>
        <v>0.22162097162097161</v>
      </c>
      <c r="K41" s="63">
        <f>SUM(Table21[[#This Row],[Body]:[Price]])</f>
        <v>0.50879973201401774</v>
      </c>
      <c r="L41" s="63">
        <f>_xlfn.RANK.EQ(K41,Table21[Total],0)</f>
        <v>52</v>
      </c>
    </row>
    <row r="42" spans="2:12" x14ac:dyDescent="0.25">
      <c r="B42" s="63" t="str">
        <f>Table20[[#This Row],[Smartphone]]</f>
        <v>SAMSUNG Galaxy M54 5G(8/256 gb)</v>
      </c>
      <c r="C42" s="63">
        <f>SUM((Table20[[#This Row],[Dimensi]]+Table20[[#This Row],[Berat]]+Table20[[#This Row],[Build]])/3)</f>
        <v>2.9761904761904757E-2</v>
      </c>
      <c r="D42" s="63">
        <f>SUM((Table20[[#This Row],[Tipe LCD]]+Table20[[#This Row],[Ukuran LCD]]+Table20[[#This Row],[Resolusi]])/3)</f>
        <v>1.4455782312925171E-2</v>
      </c>
      <c r="E42" s="63">
        <f>SUM((Table20[[#This Row],[Sistem Operasi]]+Table20[[#This Row],[Chipset]]+Table20[[#This Row],[CPU]])/3)</f>
        <v>9.0379527879527868E-2</v>
      </c>
      <c r="F42" s="63">
        <f>SUM((Table20[[#This Row],[RAM]]+Table20[[#This Row],[ROM]])/2)</f>
        <v>7.1428571428571425E-2</v>
      </c>
      <c r="G42" s="63">
        <f>SUM((Table20[[#This Row],[Main Camera]]+Table20[[#This Row],[Main Type]]+Table20[[#This Row],[Main VIdeo]])/3)</f>
        <v>0</v>
      </c>
      <c r="H42" s="63">
        <f>SUM((Table20[[#This Row],[Front Camera]]+Table20[[#This Row],[Front Video]])/2)</f>
        <v>0</v>
      </c>
      <c r="I42" s="63">
        <f>SUM((Table20[[#This Row],[USB]]+Table20[[#This Row],[Battery]])/2)</f>
        <v>0.12698412698412698</v>
      </c>
      <c r="J42" s="63">
        <f>Table20[[#This Row],[Harga]]</f>
        <v>0.18734968734968735</v>
      </c>
      <c r="K42" s="63">
        <f>SUM(Table21[[#This Row],[Body]:[Price]])</f>
        <v>0.52035960071674359</v>
      </c>
      <c r="L42" s="63">
        <f>_xlfn.RANK.EQ(K42,Table21[Total],0)</f>
        <v>43</v>
      </c>
    </row>
    <row r="43" spans="2:12" x14ac:dyDescent="0.25">
      <c r="B43" s="63" t="str">
        <f>Table20[[#This Row],[Smartphone]]</f>
        <v>XIAOMI Xiaomi 14(12/256 gb)</v>
      </c>
      <c r="C43" s="63">
        <f>SUM((Table20[[#This Row],[Dimensi]]+Table20[[#This Row],[Berat]]+Table20[[#This Row],[Build]])/3)</f>
        <v>4.431216931216931E-2</v>
      </c>
      <c r="D43" s="63">
        <f>SUM((Table20[[#This Row],[Tipe LCD]]+Table20[[#This Row],[Ukuran LCD]]+Table20[[#This Row],[Resolusi]])/3)</f>
        <v>7.3696145124716545E-3</v>
      </c>
      <c r="E43" s="63">
        <f>SUM((Table20[[#This Row],[Sistem Operasi]]+Table20[[#This Row],[Chipset]]+Table20[[#This Row],[CPU]])/3)</f>
        <v>0.16287647537647537</v>
      </c>
      <c r="F43" s="63">
        <f>SUM((Table20[[#This Row],[RAM]]+Table20[[#This Row],[ROM]])/2)</f>
        <v>0.10714285714285714</v>
      </c>
      <c r="G43" s="63">
        <f>SUM((Table20[[#This Row],[Main Camera]]+Table20[[#This Row],[Main Type]]+Table20[[#This Row],[Main VIdeo]])/3)</f>
        <v>0</v>
      </c>
      <c r="H43" s="63">
        <f>SUM((Table20[[#This Row],[Front Camera]]+Table20[[#This Row],[Front Video]])/2)</f>
        <v>0</v>
      </c>
      <c r="I43" s="63">
        <f>SUM((Table20[[#This Row],[USB]]+Table20[[#This Row],[Battery]])/2)</f>
        <v>0.1111111111111111</v>
      </c>
      <c r="J43" s="63">
        <f>Table20[[#This Row],[Harga]]</f>
        <v>0.14622414622414623</v>
      </c>
      <c r="K43" s="63">
        <f>SUM(Table21[[#This Row],[Body]:[Price]])</f>
        <v>0.57903637367923078</v>
      </c>
      <c r="L43" s="63">
        <f>_xlfn.RANK.EQ(K43,Table21[Total],0)</f>
        <v>15</v>
      </c>
    </row>
    <row r="44" spans="2:12" x14ac:dyDescent="0.25">
      <c r="B44" s="63" t="str">
        <f>Table20[[#This Row],[Smartphone]]</f>
        <v>XIAOMI Xiaomi 13T(12/256 gb)</v>
      </c>
      <c r="C44" s="63">
        <f>SUM((Table20[[#This Row],[Dimensi]]+Table20[[#This Row],[Berat]]+Table20[[#This Row],[Build]])/3)</f>
        <v>4.5634920634920632E-2</v>
      </c>
      <c r="D44" s="63">
        <f>SUM((Table20[[#This Row],[Tipe LCD]]+Table20[[#This Row],[Ukuran LCD]]+Table20[[#This Row],[Resolusi]])/3)</f>
        <v>1.5873015873015872E-2</v>
      </c>
      <c r="E44" s="63">
        <f>SUM((Table20[[#This Row],[Sistem Operasi]]+Table20[[#This Row],[Chipset]]+Table20[[#This Row],[CPU]])/3)</f>
        <v>0.11502849002849003</v>
      </c>
      <c r="F44" s="63">
        <f>SUM((Table20[[#This Row],[RAM]]+Table20[[#This Row],[ROM]])/2)</f>
        <v>0.10714285714285714</v>
      </c>
      <c r="G44" s="63">
        <f>SUM((Table20[[#This Row],[Main Camera]]+Table20[[#This Row],[Main Type]]+Table20[[#This Row],[Main VIdeo]])/3)</f>
        <v>0</v>
      </c>
      <c r="H44" s="63">
        <f>SUM((Table20[[#This Row],[Front Camera]]+Table20[[#This Row],[Front Video]])/2)</f>
        <v>0</v>
      </c>
      <c r="I44" s="63">
        <f>SUM((Table20[[#This Row],[USB]]+Table20[[#This Row],[Battery]])/2)</f>
        <v>0.10317460317460317</v>
      </c>
      <c r="J44" s="63">
        <f>Table20[[#This Row],[Harga]]</f>
        <v>0.18734968734968735</v>
      </c>
      <c r="K44" s="63">
        <f>SUM(Table21[[#This Row],[Body]:[Price]])</f>
        <v>0.57420357420357426</v>
      </c>
      <c r="L44" s="63">
        <f>_xlfn.RANK.EQ(K44,Table21[Total],0)</f>
        <v>16</v>
      </c>
    </row>
    <row r="45" spans="2:12" x14ac:dyDescent="0.25">
      <c r="B45" s="63" t="str">
        <f>Table20[[#This Row],[Smartphone]]</f>
        <v>REDMI Redmi A3(4/128 gb)</v>
      </c>
      <c r="C45" s="63">
        <f>SUM((Table20[[#This Row],[Dimensi]]+Table20[[#This Row],[Berat]]+Table20[[#This Row],[Build]])/3)</f>
        <v>4.5634920634920632E-2</v>
      </c>
      <c r="D45" s="63">
        <f>SUM((Table20[[#This Row],[Tipe LCD]]+Table20[[#This Row],[Ukuran LCD]]+Table20[[#This Row],[Resolusi]])/3)</f>
        <v>7.9365079365079361E-3</v>
      </c>
      <c r="E45" s="63">
        <f>SUM((Table20[[#This Row],[Sistem Operasi]]+Table20[[#This Row],[Chipset]]+Table20[[#This Row],[CPU]])/3)</f>
        <v>0.11792836792836793</v>
      </c>
      <c r="F45" s="63">
        <f>SUM((Table20[[#This Row],[RAM]]+Table20[[#This Row],[ROM]])/2)</f>
        <v>0</v>
      </c>
      <c r="G45" s="63">
        <f>SUM((Table20[[#This Row],[Main Camera]]+Table20[[#This Row],[Main Type]]+Table20[[#This Row],[Main VIdeo]])/3)</f>
        <v>0</v>
      </c>
      <c r="H45" s="63">
        <f>SUM((Table20[[#This Row],[Front Camera]]+Table20[[#This Row],[Front Video]])/2)</f>
        <v>0</v>
      </c>
      <c r="I45" s="63">
        <f>SUM((Table20[[#This Row],[USB]]+Table20[[#This Row],[Battery]])/2)</f>
        <v>0.10317460317460317</v>
      </c>
      <c r="J45" s="63">
        <f>Table20[[#This Row],[Harga]]</f>
        <v>0.22619047619047619</v>
      </c>
      <c r="K45" s="63">
        <f>SUM(Table21[[#This Row],[Body]:[Price]])</f>
        <v>0.50086487586487582</v>
      </c>
      <c r="L45" s="63">
        <f>_xlfn.RANK.EQ(K45,Table21[Total],0)</f>
        <v>59</v>
      </c>
    </row>
    <row r="46" spans="2:12" x14ac:dyDescent="0.25">
      <c r="B46" s="63" t="str">
        <f>Table20[[#This Row],[Smartphone]]</f>
        <v>REDMI Redmi 13 C(6/128 gb)</v>
      </c>
      <c r="C46" s="63">
        <f>SUM((Table20[[#This Row],[Dimensi]]+Table20[[#This Row],[Berat]]+Table20[[#This Row],[Build]])/3)</f>
        <v>2.9761904761904757E-2</v>
      </c>
      <c r="D46" s="63">
        <f>SUM((Table20[[#This Row],[Tipe LCD]]+Table20[[#This Row],[Ukuran LCD]]+Table20[[#This Row],[Resolusi]])/3)</f>
        <v>7.9365079365079361E-3</v>
      </c>
      <c r="E46" s="63">
        <f>SUM((Table20[[#This Row],[Sistem Operasi]]+Table20[[#This Row],[Chipset]]+Table20[[#This Row],[CPU]])/3)</f>
        <v>8.1679894179894186E-2</v>
      </c>
      <c r="F46" s="63">
        <f>SUM((Table20[[#This Row],[RAM]]+Table20[[#This Row],[ROM]])/2)</f>
        <v>5.3571428571428568E-2</v>
      </c>
      <c r="G46" s="63">
        <f>SUM((Table20[[#This Row],[Main Camera]]+Table20[[#This Row],[Main Type]]+Table20[[#This Row],[Main VIdeo]])/3)</f>
        <v>0</v>
      </c>
      <c r="H46" s="63">
        <f>SUM((Table20[[#This Row],[Front Camera]]+Table20[[#This Row],[Front Video]])/2)</f>
        <v>0</v>
      </c>
      <c r="I46" s="63">
        <f>SUM((Table20[[#This Row],[USB]]+Table20[[#This Row],[Battery]])/2)</f>
        <v>0.10317460317460317</v>
      </c>
      <c r="J46" s="63">
        <f>Table20[[#This Row],[Harga]]</f>
        <v>0.22390572390572391</v>
      </c>
      <c r="K46" s="63">
        <f>SUM(Table21[[#This Row],[Body]:[Price]])</f>
        <v>0.50003006253006255</v>
      </c>
      <c r="L46" s="63">
        <f>_xlfn.RANK.EQ(K46,Table21[Total],0)</f>
        <v>61</v>
      </c>
    </row>
    <row r="47" spans="2:12" x14ac:dyDescent="0.25">
      <c r="B47" s="63" t="str">
        <f>Table20[[#This Row],[Smartphone]]</f>
        <v>REDMI Redmi 13 C(8/256 gb)</v>
      </c>
      <c r="C47" s="63">
        <f>SUM((Table20[[#This Row],[Dimensi]]+Table20[[#This Row],[Berat]]+Table20[[#This Row],[Build]])/3)</f>
        <v>2.9761904761904757E-2</v>
      </c>
      <c r="D47" s="63">
        <f>SUM((Table20[[#This Row],[Tipe LCD]]+Table20[[#This Row],[Ukuran LCD]]+Table20[[#This Row],[Resolusi]])/3)</f>
        <v>7.9365079365079361E-3</v>
      </c>
      <c r="E47" s="63">
        <f>SUM((Table20[[#This Row],[Sistem Operasi]]+Table20[[#This Row],[Chipset]]+Table20[[#This Row],[CPU]])/3)</f>
        <v>8.1679894179894186E-2</v>
      </c>
      <c r="F47" s="63">
        <f>SUM((Table20[[#This Row],[RAM]]+Table20[[#This Row],[ROM]])/2)</f>
        <v>7.1428571428571425E-2</v>
      </c>
      <c r="G47" s="63">
        <f>SUM((Table20[[#This Row],[Main Camera]]+Table20[[#This Row],[Main Type]]+Table20[[#This Row],[Main VIdeo]])/3)</f>
        <v>0</v>
      </c>
      <c r="H47" s="63">
        <f>SUM((Table20[[#This Row],[Front Camera]]+Table20[[#This Row],[Front Video]])/2)</f>
        <v>0</v>
      </c>
      <c r="I47" s="63">
        <f>SUM((Table20[[#This Row],[USB]]+Table20[[#This Row],[Battery]])/2)</f>
        <v>0.10317460317460317</v>
      </c>
      <c r="J47" s="63">
        <f>Table20[[#This Row],[Harga]]</f>
        <v>0.22162097162097161</v>
      </c>
      <c r="K47" s="63">
        <f>SUM(Table21[[#This Row],[Body]:[Price]])</f>
        <v>0.51560245310245312</v>
      </c>
      <c r="L47" s="63">
        <f>_xlfn.RANK.EQ(K47,Table21[Total],0)</f>
        <v>47</v>
      </c>
    </row>
    <row r="48" spans="2:12" x14ac:dyDescent="0.25">
      <c r="B48" s="63" t="str">
        <f>Table20[[#This Row],[Smartphone]]</f>
        <v>REDMI Redmi 12(8/128 gb)</v>
      </c>
      <c r="C48" s="63">
        <f>SUM((Table20[[#This Row],[Dimensi]]+Table20[[#This Row],[Berat]]+Table20[[#This Row],[Build]])/3)</f>
        <v>4.5634920634920632E-2</v>
      </c>
      <c r="D48" s="63">
        <f>SUM((Table20[[#This Row],[Tipe LCD]]+Table20[[#This Row],[Ukuran LCD]]+Table20[[#This Row],[Resolusi]])/3)</f>
        <v>9.9206349206349201E-3</v>
      </c>
      <c r="E48" s="63">
        <f>SUM((Table20[[#This Row],[Sistem Operasi]]+Table20[[#This Row],[Chipset]]+Table20[[#This Row],[CPU]])/3)</f>
        <v>8.602971102971102E-2</v>
      </c>
      <c r="F48" s="63">
        <f>SUM((Table20[[#This Row],[RAM]]+Table20[[#This Row],[ROM]])/2)</f>
        <v>3.5714285714285712E-2</v>
      </c>
      <c r="G48" s="63">
        <f>SUM((Table20[[#This Row],[Main Camera]]+Table20[[#This Row],[Main Type]]+Table20[[#This Row],[Main VIdeo]])/3)</f>
        <v>0</v>
      </c>
      <c r="H48" s="63">
        <f>SUM((Table20[[#This Row],[Front Camera]]+Table20[[#This Row],[Front Video]])/2)</f>
        <v>0</v>
      </c>
      <c r="I48" s="63">
        <f>SUM((Table20[[#This Row],[USB]]+Table20[[#This Row],[Battery]])/2)</f>
        <v>0.10317460317460317</v>
      </c>
      <c r="J48" s="63">
        <f>Table20[[#This Row],[Harga]]</f>
        <v>0.22162097162097161</v>
      </c>
      <c r="K48" s="63">
        <f>SUM(Table21[[#This Row],[Body]:[Price]])</f>
        <v>0.50209512709512705</v>
      </c>
      <c r="L48" s="63">
        <f>_xlfn.RANK.EQ(K48,Table21[Total],0)</f>
        <v>58</v>
      </c>
    </row>
    <row r="49" spans="2:12" x14ac:dyDescent="0.25">
      <c r="B49" s="63" t="str">
        <f>Table20[[#This Row],[Smartphone]]</f>
        <v>REDMI Redmi 12(8/256 gb)</v>
      </c>
      <c r="C49" s="63">
        <f>SUM((Table20[[#This Row],[Dimensi]]+Table20[[#This Row],[Berat]]+Table20[[#This Row],[Build]])/3)</f>
        <v>4.5634920634920632E-2</v>
      </c>
      <c r="D49" s="63">
        <f>SUM((Table20[[#This Row],[Tipe LCD]]+Table20[[#This Row],[Ukuran LCD]]+Table20[[#This Row],[Resolusi]])/3)</f>
        <v>9.9206349206349201E-3</v>
      </c>
      <c r="E49" s="63">
        <f>SUM((Table20[[#This Row],[Sistem Operasi]]+Table20[[#This Row],[Chipset]]+Table20[[#This Row],[CPU]])/3)</f>
        <v>8.602971102971102E-2</v>
      </c>
      <c r="F49" s="63">
        <f>SUM((Table20[[#This Row],[RAM]]+Table20[[#This Row],[ROM]])/2)</f>
        <v>7.1428571428571425E-2</v>
      </c>
      <c r="G49" s="63">
        <f>SUM((Table20[[#This Row],[Main Camera]]+Table20[[#This Row],[Main Type]]+Table20[[#This Row],[Main VIdeo]])/3)</f>
        <v>0</v>
      </c>
      <c r="H49" s="63">
        <f>SUM((Table20[[#This Row],[Front Camera]]+Table20[[#This Row],[Front Video]])/2)</f>
        <v>0</v>
      </c>
      <c r="I49" s="63">
        <f>SUM((Table20[[#This Row],[USB]]+Table20[[#This Row],[Battery]])/2)</f>
        <v>0.10317460317460317</v>
      </c>
      <c r="J49" s="63">
        <f>Table20[[#This Row],[Harga]]</f>
        <v>0.22162097162097161</v>
      </c>
      <c r="K49" s="63">
        <f>SUM(Table21[[#This Row],[Body]:[Price]])</f>
        <v>0.53780941280941275</v>
      </c>
      <c r="L49" s="63">
        <f>_xlfn.RANK.EQ(K49,Table21[Total],0)</f>
        <v>35</v>
      </c>
    </row>
    <row r="50" spans="2:12" x14ac:dyDescent="0.25">
      <c r="B50" s="63" t="str">
        <f>Table20[[#This Row],[Smartphone]]</f>
        <v>REDMI Redmi Note 13 Pro 5G(8/256 gb)</v>
      </c>
      <c r="C50" s="63">
        <f>SUM((Table20[[#This Row],[Dimensi]]+Table20[[#This Row],[Berat]]+Table20[[#This Row],[Build]])/3)</f>
        <v>3.5714285714285712E-2</v>
      </c>
      <c r="D50" s="63">
        <f>SUM((Table20[[#This Row],[Tipe LCD]]+Table20[[#This Row],[Ukuran LCD]]+Table20[[#This Row],[Resolusi]])/3)</f>
        <v>1.5873015873015872E-2</v>
      </c>
      <c r="E50" s="63">
        <f>SUM((Table20[[#This Row],[Sistem Operasi]]+Table20[[#This Row],[Chipset]]+Table20[[#This Row],[CPU]])/3)</f>
        <v>0.11067867317867318</v>
      </c>
      <c r="F50" s="63">
        <f>SUM((Table20[[#This Row],[RAM]]+Table20[[#This Row],[ROM]])/2)</f>
        <v>7.1428571428571425E-2</v>
      </c>
      <c r="G50" s="63">
        <f>SUM((Table20[[#This Row],[Main Camera]]+Table20[[#This Row],[Main Type]]+Table20[[#This Row],[Main VIdeo]])/3)</f>
        <v>0</v>
      </c>
      <c r="H50" s="63">
        <f>SUM((Table20[[#This Row],[Front Camera]]+Table20[[#This Row],[Front Video]])/2)</f>
        <v>0</v>
      </c>
      <c r="I50" s="63">
        <f>SUM((Table20[[#This Row],[USB]]+Table20[[#This Row],[Battery]])/2)</f>
        <v>0.10317460317460317</v>
      </c>
      <c r="J50" s="63">
        <f>Table20[[#This Row],[Harga]]</f>
        <v>0.20334295334295335</v>
      </c>
      <c r="K50" s="63">
        <f>SUM(Table21[[#This Row],[Body]:[Price]])</f>
        <v>0.54021210271210274</v>
      </c>
      <c r="L50" s="63">
        <f>_xlfn.RANK.EQ(K50,Table21[Total],0)</f>
        <v>33</v>
      </c>
    </row>
    <row r="51" spans="2:12" x14ac:dyDescent="0.25">
      <c r="B51" s="63" t="str">
        <f>Table20[[#This Row],[Smartphone]]</f>
        <v>ASUS ROG Phone 8 Pro(16/512 gb)</v>
      </c>
      <c r="C51" s="63">
        <f>SUM((Table20[[#This Row],[Dimensi]]+Table20[[#This Row],[Berat]]+Table20[[#This Row],[Build]])/3)</f>
        <v>8.3994708994708997E-2</v>
      </c>
      <c r="D51" s="63">
        <f>SUM((Table20[[#This Row],[Tipe LCD]]+Table20[[#This Row],[Ukuran LCD]]+Table20[[#This Row],[Resolusi]])/3)</f>
        <v>1.5022675736961451E-2</v>
      </c>
      <c r="E51" s="63">
        <f>SUM((Table20[[#This Row],[Sistem Operasi]]+Table20[[#This Row],[Chipset]]+Table20[[#This Row],[CPU]])/3)</f>
        <v>0.16287647537647537</v>
      </c>
      <c r="F51" s="63">
        <f>SUM((Table20[[#This Row],[RAM]]+Table20[[#This Row],[ROM]])/2)</f>
        <v>0.17857142857142855</v>
      </c>
      <c r="G51" s="63">
        <f>SUM((Table20[[#This Row],[Main Camera]]+Table20[[#This Row],[Main Type]]+Table20[[#This Row],[Main VIdeo]])/3)</f>
        <v>0</v>
      </c>
      <c r="H51" s="63">
        <f>SUM((Table20[[#This Row],[Front Camera]]+Table20[[#This Row],[Front Video]])/2)</f>
        <v>0</v>
      </c>
      <c r="I51" s="63">
        <f>SUM((Table20[[#This Row],[USB]]+Table20[[#This Row],[Battery]])/2)</f>
        <v>0.19047619047619047</v>
      </c>
      <c r="J51" s="63">
        <f>Table20[[#This Row],[Harga]]</f>
        <v>0.12566137566137567</v>
      </c>
      <c r="K51" s="63">
        <f>SUM(Table21[[#This Row],[Body]:[Price]])</f>
        <v>0.75660285481714051</v>
      </c>
      <c r="L51" s="63">
        <f>_xlfn.RANK.EQ(K51,Table21[Total],0)</f>
        <v>1</v>
      </c>
    </row>
    <row r="52" spans="2:12" x14ac:dyDescent="0.25">
      <c r="B52" s="63" t="str">
        <f>Table20[[#This Row],[Smartphone]]</f>
        <v>ASUS ROG Phone 8(12/256 gb)</v>
      </c>
      <c r="C52" s="63">
        <f>SUM((Table20[[#This Row],[Dimensi]]+Table20[[#This Row],[Berat]]+Table20[[#This Row],[Build]])/3)</f>
        <v>8.3994708994708997E-2</v>
      </c>
      <c r="D52" s="63">
        <f>SUM((Table20[[#This Row],[Tipe LCD]]+Table20[[#This Row],[Ukuran LCD]]+Table20[[#This Row],[Resolusi]])/3)</f>
        <v>1.5022675736961451E-2</v>
      </c>
      <c r="E52" s="63">
        <f>SUM((Table20[[#This Row],[Sistem Operasi]]+Table20[[#This Row],[Chipset]]+Table20[[#This Row],[CPU]])/3)</f>
        <v>0.16287647537647537</v>
      </c>
      <c r="F52" s="63">
        <f>SUM((Table20[[#This Row],[RAM]]+Table20[[#This Row],[ROM]])/2)</f>
        <v>0.10714285714285714</v>
      </c>
      <c r="G52" s="63">
        <f>SUM((Table20[[#This Row],[Main Camera]]+Table20[[#This Row],[Main Type]]+Table20[[#This Row],[Main VIdeo]])/3)</f>
        <v>0</v>
      </c>
      <c r="H52" s="63">
        <f>SUM((Table20[[#This Row],[Front Camera]]+Table20[[#This Row],[Front Video]])/2)</f>
        <v>0</v>
      </c>
      <c r="I52" s="63">
        <f>SUM((Table20[[#This Row],[USB]]+Table20[[#This Row],[Battery]])/2)</f>
        <v>0.19047619047619047</v>
      </c>
      <c r="J52" s="63">
        <f>Table20[[#This Row],[Harga]]</f>
        <v>0.15536315536315537</v>
      </c>
      <c r="K52" s="63">
        <f>SUM(Table21[[#This Row],[Body]:[Price]])</f>
        <v>0.71487606309034879</v>
      </c>
      <c r="L52" s="63">
        <f>_xlfn.RANK.EQ(K52,Table21[Total],0)</f>
        <v>2</v>
      </c>
    </row>
    <row r="53" spans="2:12" x14ac:dyDescent="0.25">
      <c r="B53" s="63" t="str">
        <f>Table20[[#This Row],[Smartphone]]</f>
        <v>REALME Realme 10 Pro 5G(8/128 gb)</v>
      </c>
      <c r="C53" s="63">
        <f>SUM((Table20[[#This Row],[Dimensi]]+Table20[[#This Row],[Berat]]+Table20[[#This Row],[Build]])/3)</f>
        <v>1.984126984126984E-2</v>
      </c>
      <c r="D53" s="63">
        <f>SUM((Table20[[#This Row],[Tipe LCD]]+Table20[[#This Row],[Ukuran LCD]]+Table20[[#This Row],[Resolusi]])/3)</f>
        <v>9.9206349206349201E-3</v>
      </c>
      <c r="E53" s="63">
        <f>SUM((Table20[[#This Row],[Sistem Operasi]]+Table20[[#This Row],[Chipset]]+Table20[[#This Row],[CPU]])/3)</f>
        <v>0.10197903947903948</v>
      </c>
      <c r="F53" s="63">
        <f>SUM((Table20[[#This Row],[RAM]]+Table20[[#This Row],[ROM]])/2)</f>
        <v>3.5714285714285712E-2</v>
      </c>
      <c r="G53" s="63">
        <f>SUM((Table20[[#This Row],[Main Camera]]+Table20[[#This Row],[Main Type]]+Table20[[#This Row],[Main VIdeo]])/3)</f>
        <v>0</v>
      </c>
      <c r="H53" s="63">
        <f>SUM((Table20[[#This Row],[Front Camera]]+Table20[[#This Row],[Front Video]])/2)</f>
        <v>0</v>
      </c>
      <c r="I53" s="63">
        <f>SUM((Table20[[#This Row],[USB]]+Table20[[#This Row],[Battery]])/2)</f>
        <v>0.10317460317460317</v>
      </c>
      <c r="J53" s="63">
        <f>Table20[[#This Row],[Harga]]</f>
        <v>0.20334295334295335</v>
      </c>
      <c r="K53" s="63">
        <f>SUM(Table21[[#This Row],[Body]:[Price]])</f>
        <v>0.47397278647278651</v>
      </c>
      <c r="L53" s="63">
        <f>_xlfn.RANK.EQ(K53,Table21[Total],0)</f>
        <v>76</v>
      </c>
    </row>
    <row r="54" spans="2:12" x14ac:dyDescent="0.25">
      <c r="B54" s="63" t="str">
        <f>Table20[[#This Row],[Smartphone]]</f>
        <v>REALME Realme 10 Pro+ 5G(8/256 gb)</v>
      </c>
      <c r="C54" s="63">
        <f>SUM((Table20[[#This Row],[Dimensi]]+Table20[[#This Row],[Berat]]+Table20[[#This Row],[Build]])/3)</f>
        <v>9.9206349206349201E-3</v>
      </c>
      <c r="D54" s="63">
        <f>SUM((Table20[[#This Row],[Tipe LCD]]+Table20[[#This Row],[Ukuran LCD]]+Table20[[#This Row],[Resolusi]])/3)</f>
        <v>9.9206349206349201E-3</v>
      </c>
      <c r="E54" s="63">
        <f>SUM((Table20[[#This Row],[Sistem Operasi]]+Table20[[#This Row],[Chipset]]+Table20[[#This Row],[CPU]])/3)</f>
        <v>0.10197903947903948</v>
      </c>
      <c r="F54" s="63">
        <f>SUM((Table20[[#This Row],[RAM]]+Table20[[#This Row],[ROM]])/2)</f>
        <v>7.1428571428571425E-2</v>
      </c>
      <c r="G54" s="63">
        <f>SUM((Table20[[#This Row],[Main Camera]]+Table20[[#This Row],[Main Type]]+Table20[[#This Row],[Main VIdeo]])/3)</f>
        <v>0</v>
      </c>
      <c r="H54" s="63">
        <f>SUM((Table20[[#This Row],[Front Camera]]+Table20[[#This Row],[Front Video]])/2)</f>
        <v>0</v>
      </c>
      <c r="I54" s="63">
        <f>SUM((Table20[[#This Row],[USB]]+Table20[[#This Row],[Battery]])/2)</f>
        <v>0.10317460317460317</v>
      </c>
      <c r="J54" s="63">
        <f>Table20[[#This Row],[Harga]]</f>
        <v>0.19191919191919193</v>
      </c>
      <c r="K54" s="63">
        <f>SUM(Table21[[#This Row],[Body]:[Price]])</f>
        <v>0.48834267584267588</v>
      </c>
      <c r="L54" s="63">
        <f>_xlfn.RANK.EQ(K54,Table21[Total],0)</f>
        <v>69</v>
      </c>
    </row>
    <row r="55" spans="2:12" x14ac:dyDescent="0.25">
      <c r="B55" s="63" t="str">
        <f>Table20[[#This Row],[Smartphone]]</f>
        <v>REALME Realme 10 Pro+ 5G(12/512 gb)</v>
      </c>
      <c r="C55" s="63">
        <f>SUM((Table20[[#This Row],[Dimensi]]+Table20[[#This Row],[Berat]]+Table20[[#This Row],[Build]])/3)</f>
        <v>9.9206349206349201E-3</v>
      </c>
      <c r="D55" s="63">
        <f>SUM((Table20[[#This Row],[Tipe LCD]]+Table20[[#This Row],[Ukuran LCD]]+Table20[[#This Row],[Resolusi]])/3)</f>
        <v>1.3888888888888888E-2</v>
      </c>
      <c r="E55" s="63">
        <f>SUM((Table20[[#This Row],[Sistem Operasi]]+Table20[[#This Row],[Chipset]]+Table20[[#This Row],[CPU]])/3)</f>
        <v>0.10197903947903948</v>
      </c>
      <c r="F55" s="63">
        <f>SUM((Table20[[#This Row],[RAM]]+Table20[[#This Row],[ROM]])/2)</f>
        <v>0.14285714285714285</v>
      </c>
      <c r="G55" s="63">
        <f>SUM((Table20[[#This Row],[Main Camera]]+Table20[[#This Row],[Main Type]]+Table20[[#This Row],[Main VIdeo]])/3)</f>
        <v>0</v>
      </c>
      <c r="H55" s="63">
        <f>SUM((Table20[[#This Row],[Front Camera]]+Table20[[#This Row],[Front Video]])/2)</f>
        <v>0</v>
      </c>
      <c r="I55" s="63">
        <f>SUM((Table20[[#This Row],[USB]]+Table20[[#This Row],[Battery]])/2)</f>
        <v>0.10317460317460317</v>
      </c>
      <c r="J55" s="63">
        <f>Table20[[#This Row],[Harga]]</f>
        <v>0.18506493506493507</v>
      </c>
      <c r="K55" s="63">
        <f>SUM(Table21[[#This Row],[Body]:[Price]])</f>
        <v>0.55688524438524434</v>
      </c>
      <c r="L55" s="63">
        <f>_xlfn.RANK.EQ(K55,Table21[Total],0)</f>
        <v>22</v>
      </c>
    </row>
    <row r="56" spans="2:12" x14ac:dyDescent="0.25">
      <c r="B56" s="63" t="str">
        <f>Table20[[#This Row],[Smartphone]]</f>
        <v>REALME Realme C55 NFC(6/128 gb)</v>
      </c>
      <c r="C56" s="63">
        <f>SUM((Table20[[#This Row],[Dimensi]]+Table20[[#This Row],[Berat]]+Table20[[#This Row],[Build]])/3)</f>
        <v>1.984126984126984E-2</v>
      </c>
      <c r="D56" s="63">
        <f>SUM((Table20[[#This Row],[Tipe LCD]]+Table20[[#This Row],[Ukuran LCD]]+Table20[[#This Row],[Resolusi]])/3)</f>
        <v>9.9206349206349201E-3</v>
      </c>
      <c r="E56" s="63">
        <f>SUM((Table20[[#This Row],[Sistem Operasi]]+Table20[[#This Row],[Chipset]]+Table20[[#This Row],[CPU]])/3)</f>
        <v>8.602971102971102E-2</v>
      </c>
      <c r="F56" s="63">
        <f>SUM((Table20[[#This Row],[RAM]]+Table20[[#This Row],[ROM]])/2)</f>
        <v>5.3571428571428568E-2</v>
      </c>
      <c r="G56" s="63">
        <f>SUM((Table20[[#This Row],[Main Camera]]+Table20[[#This Row],[Main Type]]+Table20[[#This Row],[Main VIdeo]])/3)</f>
        <v>0</v>
      </c>
      <c r="H56" s="63">
        <f>SUM((Table20[[#This Row],[Front Camera]]+Table20[[#This Row],[Front Video]])/2)</f>
        <v>0</v>
      </c>
      <c r="I56" s="63">
        <f>SUM((Table20[[#This Row],[USB]]+Table20[[#This Row],[Battery]])/2)</f>
        <v>0.10317460317460317</v>
      </c>
      <c r="J56" s="63">
        <f>Table20[[#This Row],[Harga]]</f>
        <v>0.21933621933621936</v>
      </c>
      <c r="K56" s="63">
        <f>SUM(Table21[[#This Row],[Body]:[Price]])</f>
        <v>0.49187386687386692</v>
      </c>
      <c r="L56" s="63">
        <f>_xlfn.RANK.EQ(K56,Table21[Total],0)</f>
        <v>67</v>
      </c>
    </row>
    <row r="57" spans="2:12" x14ac:dyDescent="0.25">
      <c r="B57" s="63" t="str">
        <f>Table20[[#This Row],[Smartphone]]</f>
        <v>REALME Realme C53 NFC(6/128 gb)</v>
      </c>
      <c r="C57" s="63">
        <f>SUM((Table20[[#This Row],[Dimensi]]+Table20[[#This Row],[Berat]]+Table20[[#This Row],[Build]])/3)</f>
        <v>9.9206349206349201E-3</v>
      </c>
      <c r="D57" s="63">
        <f>SUM((Table20[[#This Row],[Tipe LCD]]+Table20[[#This Row],[Ukuran LCD]]+Table20[[#This Row],[Resolusi]])/3)</f>
        <v>9.9206349206349201E-3</v>
      </c>
      <c r="E57" s="63">
        <f>SUM((Table20[[#This Row],[Sistem Operasi]]+Table20[[#This Row],[Chipset]]+Table20[[#This Row],[CPU]])/3)</f>
        <v>6.2830687830687834E-2</v>
      </c>
      <c r="F57" s="63">
        <f>SUM((Table20[[#This Row],[RAM]]+Table20[[#This Row],[ROM]])/2)</f>
        <v>5.3571428571428568E-2</v>
      </c>
      <c r="G57" s="63">
        <f>SUM((Table20[[#This Row],[Main Camera]]+Table20[[#This Row],[Main Type]]+Table20[[#This Row],[Main VIdeo]])/3)</f>
        <v>0</v>
      </c>
      <c r="H57" s="63">
        <f>SUM((Table20[[#This Row],[Front Camera]]+Table20[[#This Row],[Front Video]])/2)</f>
        <v>0</v>
      </c>
      <c r="I57" s="63">
        <f>SUM((Table20[[#This Row],[USB]]+Table20[[#This Row],[Battery]])/2)</f>
        <v>0.10317460317460317</v>
      </c>
      <c r="J57" s="63">
        <f>Table20[[#This Row],[Harga]]</f>
        <v>0.22162097162097161</v>
      </c>
      <c r="K57" s="63">
        <f>SUM(Table21[[#This Row],[Body]:[Price]])</f>
        <v>0.46103896103896103</v>
      </c>
      <c r="L57" s="63">
        <f>_xlfn.RANK.EQ(K57,Table21[Total],0)</f>
        <v>83</v>
      </c>
    </row>
    <row r="58" spans="2:12" x14ac:dyDescent="0.25">
      <c r="B58" s="63" t="str">
        <f>Table20[[#This Row],[Smartphone]]</f>
        <v>REALME Realme C53 NFC(8/256 gb)</v>
      </c>
      <c r="C58" s="63">
        <f>SUM((Table20[[#This Row],[Dimensi]]+Table20[[#This Row],[Berat]]+Table20[[#This Row],[Build]])/3)</f>
        <v>9.9206349206349201E-3</v>
      </c>
      <c r="D58" s="63">
        <f>SUM((Table20[[#This Row],[Tipe LCD]]+Table20[[#This Row],[Ukuran LCD]]+Table20[[#This Row],[Resolusi]])/3)</f>
        <v>9.9206349206349201E-3</v>
      </c>
      <c r="E58" s="63">
        <f>SUM((Table20[[#This Row],[Sistem Operasi]]+Table20[[#This Row],[Chipset]]+Table20[[#This Row],[CPU]])/3)</f>
        <v>6.2830687830687834E-2</v>
      </c>
      <c r="F58" s="63">
        <f>SUM((Table20[[#This Row],[RAM]]+Table20[[#This Row],[ROM]])/2)</f>
        <v>7.1428571428571425E-2</v>
      </c>
      <c r="G58" s="63">
        <f>SUM((Table20[[#This Row],[Main Camera]]+Table20[[#This Row],[Main Type]]+Table20[[#This Row],[Main VIdeo]])/3)</f>
        <v>0</v>
      </c>
      <c r="H58" s="63">
        <f>SUM((Table20[[#This Row],[Front Camera]]+Table20[[#This Row],[Front Video]])/2)</f>
        <v>0</v>
      </c>
      <c r="I58" s="63">
        <f>SUM((Table20[[#This Row],[USB]]+Table20[[#This Row],[Battery]])/2)</f>
        <v>0.10317460317460317</v>
      </c>
      <c r="J58" s="63">
        <f>Table20[[#This Row],[Harga]]</f>
        <v>0.21933621933621936</v>
      </c>
      <c r="K58" s="63">
        <f>SUM(Table21[[#This Row],[Body]:[Price]])</f>
        <v>0.4766113516113516</v>
      </c>
      <c r="L58" s="63">
        <f>_xlfn.RANK.EQ(K58,Table21[Total],0)</f>
        <v>75</v>
      </c>
    </row>
    <row r="59" spans="2:12" x14ac:dyDescent="0.25">
      <c r="B59" s="63" t="str">
        <f>Table20[[#This Row],[Smartphone]]</f>
        <v>REALME Realme 11 Pro 5G(8/256 gb)</v>
      </c>
      <c r="C59" s="63">
        <f>SUM((Table20[[#This Row],[Dimensi]]+Table20[[#This Row],[Berat]]+Table20[[#This Row],[Build]])/3)</f>
        <v>9.9206349206349201E-3</v>
      </c>
      <c r="D59" s="63">
        <f>SUM((Table20[[#This Row],[Tipe LCD]]+Table20[[#This Row],[Ukuran LCD]]+Table20[[#This Row],[Resolusi]])/3)</f>
        <v>1.3888888888888888E-2</v>
      </c>
      <c r="E59" s="63">
        <f>SUM((Table20[[#This Row],[Sistem Operasi]]+Table20[[#This Row],[Chipset]]+Table20[[#This Row],[CPU]])/3)</f>
        <v>0.10342897842897843</v>
      </c>
      <c r="F59" s="63">
        <f>SUM((Table20[[#This Row],[RAM]]+Table20[[#This Row],[ROM]])/2)</f>
        <v>7.1428571428571425E-2</v>
      </c>
      <c r="G59" s="63">
        <f>SUM((Table20[[#This Row],[Main Camera]]+Table20[[#This Row],[Main Type]]+Table20[[#This Row],[Main VIdeo]])/3)</f>
        <v>0</v>
      </c>
      <c r="H59" s="63">
        <f>SUM((Table20[[#This Row],[Front Camera]]+Table20[[#This Row],[Front Video]])/2)</f>
        <v>0</v>
      </c>
      <c r="I59" s="63">
        <f>SUM((Table20[[#This Row],[USB]]+Table20[[#This Row],[Battery]])/2)</f>
        <v>0.10317460317460317</v>
      </c>
      <c r="J59" s="63">
        <f>Table20[[#This Row],[Harga]]</f>
        <v>0.20105820105820105</v>
      </c>
      <c r="K59" s="63">
        <f>SUM(Table21[[#This Row],[Body]:[Price]])</f>
        <v>0.50289987789987789</v>
      </c>
      <c r="L59" s="63">
        <f>_xlfn.RANK.EQ(K59,Table21[Total],0)</f>
        <v>57</v>
      </c>
    </row>
    <row r="60" spans="2:12" x14ac:dyDescent="0.25">
      <c r="B60" s="63" t="str">
        <f>Table20[[#This Row],[Smartphone]]</f>
        <v>REALME Realme 11 Pro+ 5G(12/512 gb)</v>
      </c>
      <c r="C60" s="63">
        <f>SUM((Table20[[#This Row],[Dimensi]]+Table20[[#This Row],[Berat]]+Table20[[#This Row],[Build]])/3)</f>
        <v>9.9206349206349201E-3</v>
      </c>
      <c r="D60" s="63">
        <f>SUM((Table20[[#This Row],[Tipe LCD]]+Table20[[#This Row],[Ukuran LCD]]+Table20[[#This Row],[Resolusi]])/3)</f>
        <v>1.3888888888888888E-2</v>
      </c>
      <c r="E60" s="63">
        <f>SUM((Table20[[#This Row],[Sistem Operasi]]+Table20[[#This Row],[Chipset]]+Table20[[#This Row],[CPU]])/3)</f>
        <v>0.10342897842897843</v>
      </c>
      <c r="F60" s="63">
        <f>SUM((Table20[[#This Row],[RAM]]+Table20[[#This Row],[ROM]])/2)</f>
        <v>0.14285714285714285</v>
      </c>
      <c r="G60" s="63">
        <f>SUM((Table20[[#This Row],[Main Camera]]+Table20[[#This Row],[Main Type]]+Table20[[#This Row],[Main VIdeo]])/3)</f>
        <v>0</v>
      </c>
      <c r="H60" s="63">
        <f>SUM((Table20[[#This Row],[Front Camera]]+Table20[[#This Row],[Front Video]])/2)</f>
        <v>0</v>
      </c>
      <c r="I60" s="63">
        <f>SUM((Table20[[#This Row],[USB]]+Table20[[#This Row],[Battery]])/2)</f>
        <v>0.10317460317460317</v>
      </c>
      <c r="J60" s="63">
        <f>Table20[[#This Row],[Harga]]</f>
        <v>0.18734968734968735</v>
      </c>
      <c r="K60" s="63">
        <f>SUM(Table21[[#This Row],[Body]:[Price]])</f>
        <v>0.56061993561993562</v>
      </c>
      <c r="L60" s="63">
        <f>_xlfn.RANK.EQ(K60,Table21[Total],0)</f>
        <v>19</v>
      </c>
    </row>
    <row r="61" spans="2:12" x14ac:dyDescent="0.25">
      <c r="B61" s="63" t="str">
        <f>Table20[[#This Row],[Smartphone]]</f>
        <v>REALME Realme C51 NFC(4/128 gb)</v>
      </c>
      <c r="C61" s="63">
        <f>SUM((Table20[[#This Row],[Dimensi]]+Table20[[#This Row],[Berat]]+Table20[[#This Row],[Build]])/3)</f>
        <v>2.9761904761904757E-2</v>
      </c>
      <c r="D61" s="63">
        <f>SUM((Table20[[#This Row],[Tipe LCD]]+Table20[[#This Row],[Ukuran LCD]]+Table20[[#This Row],[Resolusi]])/3)</f>
        <v>7.9365079365079361E-3</v>
      </c>
      <c r="E61" s="63">
        <f>SUM((Table20[[#This Row],[Sistem Operasi]]+Table20[[#This Row],[Chipset]]+Table20[[#This Row],[CPU]])/3)</f>
        <v>6.2830687830687834E-2</v>
      </c>
      <c r="F61" s="63">
        <f>SUM((Table20[[#This Row],[RAM]]+Table20[[#This Row],[ROM]])/2)</f>
        <v>0</v>
      </c>
      <c r="G61" s="63">
        <f>SUM((Table20[[#This Row],[Main Camera]]+Table20[[#This Row],[Main Type]]+Table20[[#This Row],[Main VIdeo]])/3)</f>
        <v>0</v>
      </c>
      <c r="H61" s="63">
        <f>SUM((Table20[[#This Row],[Front Camera]]+Table20[[#This Row],[Front Video]])/2)</f>
        <v>0</v>
      </c>
      <c r="I61" s="63">
        <f>SUM((Table20[[#This Row],[USB]]+Table20[[#This Row],[Battery]])/2)</f>
        <v>0.10317460317460317</v>
      </c>
      <c r="J61" s="63">
        <f>Table20[[#This Row],[Harga]]</f>
        <v>0.22390572390572391</v>
      </c>
      <c r="K61" s="63">
        <f>SUM(Table21[[#This Row],[Body]:[Price]])</f>
        <v>0.42760942760942761</v>
      </c>
      <c r="L61" s="63">
        <f>_xlfn.RANK.EQ(K61,Table21[Total],0)</f>
        <v>94</v>
      </c>
    </row>
    <row r="62" spans="2:12" x14ac:dyDescent="0.25">
      <c r="B62" s="63" t="str">
        <f>Table20[[#This Row],[Smartphone]]</f>
        <v>REALME Realme 11 NFC(8/256 gb)</v>
      </c>
      <c r="C62" s="63">
        <f>SUM((Table20[[#This Row],[Dimensi]]+Table20[[#This Row],[Berat]]+Table20[[#This Row],[Build]])/3)</f>
        <v>9.9206349206349201E-3</v>
      </c>
      <c r="D62" s="63">
        <f>SUM((Table20[[#This Row],[Tipe LCD]]+Table20[[#This Row],[Ukuran LCD]]+Table20[[#This Row],[Resolusi]])/3)</f>
        <v>6.5192743764172327E-3</v>
      </c>
      <c r="E62" s="63">
        <f>SUM((Table20[[#This Row],[Sistem Operasi]]+Table20[[#This Row],[Chipset]]+Table20[[#This Row],[CPU]])/3)</f>
        <v>6.0897435897435903E-2</v>
      </c>
      <c r="F62" s="63">
        <f>SUM((Table20[[#This Row],[RAM]]+Table20[[#This Row],[ROM]])/2)</f>
        <v>7.1428571428571425E-2</v>
      </c>
      <c r="G62" s="63">
        <f>SUM((Table20[[#This Row],[Main Camera]]+Table20[[#This Row],[Main Type]]+Table20[[#This Row],[Main VIdeo]])/3)</f>
        <v>0</v>
      </c>
      <c r="H62" s="63">
        <f>SUM((Table20[[#This Row],[Front Camera]]+Table20[[#This Row],[Front Video]])/2)</f>
        <v>0</v>
      </c>
      <c r="I62" s="63">
        <f>SUM((Table20[[#This Row],[USB]]+Table20[[#This Row],[Battery]])/2)</f>
        <v>0.10317460317460317</v>
      </c>
      <c r="J62" s="63">
        <f>Table20[[#This Row],[Harga]]</f>
        <v>0.21248196248196249</v>
      </c>
      <c r="K62" s="63">
        <f>SUM(Table21[[#This Row],[Body]:[Price]])</f>
        <v>0.46442248227962513</v>
      </c>
      <c r="L62" s="63">
        <f>_xlfn.RANK.EQ(K62,Table21[Total],0)</f>
        <v>80</v>
      </c>
    </row>
    <row r="63" spans="2:12" x14ac:dyDescent="0.25">
      <c r="B63" s="63" t="str">
        <f>Table20[[#This Row],[Smartphone]]</f>
        <v>REALME Realme C67(8/128 gb)</v>
      </c>
      <c r="C63" s="63">
        <f>SUM((Table20[[#This Row],[Dimensi]]+Table20[[#This Row],[Berat]]+Table20[[#This Row],[Build]])/3)</f>
        <v>1.984126984126984E-2</v>
      </c>
      <c r="D63" s="63">
        <f>SUM((Table20[[#This Row],[Tipe LCD]]+Table20[[#This Row],[Ukuran LCD]]+Table20[[#This Row],[Resolusi]])/3)</f>
        <v>9.9206349206349201E-3</v>
      </c>
      <c r="E63" s="63">
        <f>SUM((Table20[[#This Row],[Sistem Operasi]]+Table20[[#This Row],[Chipset]]+Table20[[#This Row],[CPU]])/3)</f>
        <v>9.1829466829466841E-2</v>
      </c>
      <c r="F63" s="63">
        <f>SUM((Table20[[#This Row],[RAM]]+Table20[[#This Row],[ROM]])/2)</f>
        <v>3.5714285714285712E-2</v>
      </c>
      <c r="G63" s="63">
        <f>SUM((Table20[[#This Row],[Main Camera]]+Table20[[#This Row],[Main Type]]+Table20[[#This Row],[Main VIdeo]])/3)</f>
        <v>0</v>
      </c>
      <c r="H63" s="63">
        <f>SUM((Table20[[#This Row],[Front Camera]]+Table20[[#This Row],[Front Video]])/2)</f>
        <v>0</v>
      </c>
      <c r="I63" s="63">
        <f>SUM((Table20[[#This Row],[USB]]+Table20[[#This Row],[Battery]])/2)</f>
        <v>0.10317460317460317</v>
      </c>
      <c r="J63" s="63">
        <f>Table20[[#This Row],[Harga]]</f>
        <v>0.21705146705146705</v>
      </c>
      <c r="K63" s="63">
        <f>SUM(Table21[[#This Row],[Body]:[Price]])</f>
        <v>0.47753172753172757</v>
      </c>
      <c r="L63" s="63">
        <f>_xlfn.RANK.EQ(K63,Table21[Total],0)</f>
        <v>73</v>
      </c>
    </row>
    <row r="64" spans="2:12" x14ac:dyDescent="0.25">
      <c r="B64" s="63" t="str">
        <f>Table20[[#This Row],[Smartphone]]</f>
        <v>REALME Realme C67(8/256 gb)</v>
      </c>
      <c r="C64" s="63">
        <f>SUM((Table20[[#This Row],[Dimensi]]+Table20[[#This Row],[Berat]]+Table20[[#This Row],[Build]])/3)</f>
        <v>1.984126984126984E-2</v>
      </c>
      <c r="D64" s="63">
        <f>SUM((Table20[[#This Row],[Tipe LCD]]+Table20[[#This Row],[Ukuran LCD]]+Table20[[#This Row],[Resolusi]])/3)</f>
        <v>9.9206349206349201E-3</v>
      </c>
      <c r="E64" s="63">
        <f>SUM((Table20[[#This Row],[Sistem Operasi]]+Table20[[#This Row],[Chipset]]+Table20[[#This Row],[CPU]])/3)</f>
        <v>9.1829466829466841E-2</v>
      </c>
      <c r="F64" s="63">
        <f>SUM((Table20[[#This Row],[RAM]]+Table20[[#This Row],[ROM]])/2)</f>
        <v>7.1428571428571425E-2</v>
      </c>
      <c r="G64" s="63">
        <f>SUM((Table20[[#This Row],[Main Camera]]+Table20[[#This Row],[Main Type]]+Table20[[#This Row],[Main VIdeo]])/3)</f>
        <v>0</v>
      </c>
      <c r="H64" s="63">
        <f>SUM((Table20[[#This Row],[Front Camera]]+Table20[[#This Row],[Front Video]])/2)</f>
        <v>0</v>
      </c>
      <c r="I64" s="63">
        <f>SUM((Table20[[#This Row],[USB]]+Table20[[#This Row],[Battery]])/2)</f>
        <v>0.10317460317460317</v>
      </c>
      <c r="J64" s="63">
        <f>Table20[[#This Row],[Harga]]</f>
        <v>0.21476671476671477</v>
      </c>
      <c r="K64" s="63">
        <f>SUM(Table21[[#This Row],[Body]:[Price]])</f>
        <v>0.51096126096126104</v>
      </c>
      <c r="L64" s="63">
        <f>_xlfn.RANK.EQ(K64,Table21[Total],0)</f>
        <v>49</v>
      </c>
    </row>
    <row r="65" spans="2:12" x14ac:dyDescent="0.25">
      <c r="B65" s="63" t="str">
        <f>Table20[[#This Row],[Smartphone]]</f>
        <v>REALME Realme 12 Pro + 5G(8/256 gb)</v>
      </c>
      <c r="C65" s="63">
        <f>SUM((Table20[[#This Row],[Dimensi]]+Table20[[#This Row],[Berat]]+Table20[[#This Row],[Build]])/3)</f>
        <v>3.7698412698412696E-2</v>
      </c>
      <c r="D65" s="63">
        <f>SUM((Table20[[#This Row],[Tipe LCD]]+Table20[[#This Row],[Ukuran LCD]]+Table20[[#This Row],[Resolusi]])/3)</f>
        <v>1.3888888888888888E-2</v>
      </c>
      <c r="E65" s="63">
        <f>SUM((Table20[[#This Row],[Sistem Operasi]]+Table20[[#This Row],[Chipset]]+Table20[[#This Row],[CPU]])/3)</f>
        <v>0.14837708587708587</v>
      </c>
      <c r="F65" s="63">
        <f>SUM((Table20[[#This Row],[RAM]]+Table20[[#This Row],[ROM]])/2)</f>
        <v>7.1428571428571425E-2</v>
      </c>
      <c r="G65" s="63">
        <f>SUM((Table20[[#This Row],[Main Camera]]+Table20[[#This Row],[Main Type]]+Table20[[#This Row],[Main VIdeo]])/3)</f>
        <v>0</v>
      </c>
      <c r="H65" s="63">
        <f>SUM((Table20[[#This Row],[Front Camera]]+Table20[[#This Row],[Front Video]])/2)</f>
        <v>0</v>
      </c>
      <c r="I65" s="63">
        <f>SUM((Table20[[#This Row],[USB]]+Table20[[#This Row],[Battery]])/2)</f>
        <v>0.10317460317460317</v>
      </c>
      <c r="J65" s="63">
        <f>Table20[[#This Row],[Harga]]</f>
        <v>0.19191919191919193</v>
      </c>
      <c r="K65" s="63">
        <f>SUM(Table21[[#This Row],[Body]:[Price]])</f>
        <v>0.56648675398675397</v>
      </c>
      <c r="L65" s="63">
        <f>_xlfn.RANK.EQ(K65,Table21[Total],0)</f>
        <v>17</v>
      </c>
    </row>
    <row r="66" spans="2:12" x14ac:dyDescent="0.25">
      <c r="B66" s="63" t="str">
        <f>Table20[[#This Row],[Smartphone]]</f>
        <v>REALME Realme 12 Pro + 5G(12/512 gb)</v>
      </c>
      <c r="C66" s="63">
        <f>SUM((Table20[[#This Row],[Dimensi]]+Table20[[#This Row],[Berat]]+Table20[[#This Row],[Build]])/3)</f>
        <v>3.7698412698412696E-2</v>
      </c>
      <c r="D66" s="63">
        <f>SUM((Table20[[#This Row],[Tipe LCD]]+Table20[[#This Row],[Ukuran LCD]]+Table20[[#This Row],[Resolusi]])/3)</f>
        <v>1.3888888888888888E-2</v>
      </c>
      <c r="E66" s="63">
        <f>SUM((Table20[[#This Row],[Sistem Operasi]]+Table20[[#This Row],[Chipset]]+Table20[[#This Row],[CPU]])/3)</f>
        <v>0.14837708587708587</v>
      </c>
      <c r="F66" s="63">
        <f>SUM((Table20[[#This Row],[RAM]]+Table20[[#This Row],[ROM]])/2)</f>
        <v>0.14285714285714285</v>
      </c>
      <c r="G66" s="63">
        <f>SUM((Table20[[#This Row],[Main Camera]]+Table20[[#This Row],[Main Type]]+Table20[[#This Row],[Main VIdeo]])/3)</f>
        <v>0</v>
      </c>
      <c r="H66" s="63">
        <f>SUM((Table20[[#This Row],[Front Camera]]+Table20[[#This Row],[Front Video]])/2)</f>
        <v>0</v>
      </c>
      <c r="I66" s="63">
        <f>SUM((Table20[[#This Row],[USB]]+Table20[[#This Row],[Battery]])/2)</f>
        <v>0.10317460317460317</v>
      </c>
      <c r="J66" s="63">
        <f>Table20[[#This Row],[Harga]]</f>
        <v>0.18506493506493507</v>
      </c>
      <c r="K66" s="63">
        <f>SUM(Table21[[#This Row],[Body]:[Price]])</f>
        <v>0.63106106856106847</v>
      </c>
      <c r="L66" s="63">
        <f>_xlfn.RANK.EQ(K66,Table21[Total],0)</f>
        <v>7</v>
      </c>
    </row>
    <row r="67" spans="2:12" x14ac:dyDescent="0.25">
      <c r="B67" s="63" t="str">
        <f>Table20[[#This Row],[Smartphone]]</f>
        <v>REALME Realme Note 5G(4/128 gb)</v>
      </c>
      <c r="C67" s="63">
        <f>SUM((Table20[[#This Row],[Dimensi]]+Table20[[#This Row],[Berat]]+Table20[[#This Row],[Build]])/3)</f>
        <v>2.9761904761904757E-2</v>
      </c>
      <c r="D67" s="63">
        <f>SUM((Table20[[#This Row],[Tipe LCD]]+Table20[[#This Row],[Ukuran LCD]]+Table20[[#This Row],[Resolusi]])/3)</f>
        <v>7.9365079365079361E-3</v>
      </c>
      <c r="E67" s="63">
        <f>SUM((Table20[[#This Row],[Sistem Operasi]]+Table20[[#This Row],[Chipset]]+Table20[[#This Row],[CPU]])/3)</f>
        <v>6.2830687830687834E-2</v>
      </c>
      <c r="F67" s="63">
        <f>SUM((Table20[[#This Row],[RAM]]+Table20[[#This Row],[ROM]])/2)</f>
        <v>0</v>
      </c>
      <c r="G67" s="63">
        <f>SUM((Table20[[#This Row],[Main Camera]]+Table20[[#This Row],[Main Type]]+Table20[[#This Row],[Main VIdeo]])/3)</f>
        <v>0</v>
      </c>
      <c r="H67" s="63">
        <f>SUM((Table20[[#This Row],[Front Camera]]+Table20[[#This Row],[Front Video]])/2)</f>
        <v>0</v>
      </c>
      <c r="I67" s="63">
        <f>SUM((Table20[[#This Row],[USB]]+Table20[[#This Row],[Battery]])/2)</f>
        <v>0.10317460317460317</v>
      </c>
      <c r="J67" s="63">
        <f>Table20[[#This Row],[Harga]]</f>
        <v>0.22390572390572391</v>
      </c>
      <c r="K67" s="63">
        <f>SUM(Table21[[#This Row],[Body]:[Price]])</f>
        <v>0.42760942760942761</v>
      </c>
      <c r="L67" s="63">
        <f>_xlfn.RANK.EQ(K67,Table21[Total],0)</f>
        <v>94</v>
      </c>
    </row>
    <row r="68" spans="2:12" x14ac:dyDescent="0.25">
      <c r="B68" s="63" t="str">
        <f>Table20[[#This Row],[Smartphone]]</f>
        <v>REALME Realme 12+ 5G(8/256 gb)</v>
      </c>
      <c r="C68" s="63">
        <f>SUM((Table20[[#This Row],[Dimensi]]+Table20[[#This Row],[Berat]]+Table20[[#This Row],[Build]])/3)</f>
        <v>2.7777777777777776E-2</v>
      </c>
      <c r="D68" s="63">
        <f>SUM((Table20[[#This Row],[Tipe LCD]]+Table20[[#This Row],[Ukuran LCD]]+Table20[[#This Row],[Resolusi]])/3)</f>
        <v>1.3888888888888888E-2</v>
      </c>
      <c r="E68" s="63">
        <f>SUM((Table20[[#This Row],[Sistem Operasi]]+Table20[[#This Row],[Chipset]]+Table20[[#This Row],[CPU]])/3)</f>
        <v>0.14112739112739112</v>
      </c>
      <c r="F68" s="63">
        <f>SUM((Table20[[#This Row],[RAM]]+Table20[[#This Row],[ROM]])/2)</f>
        <v>7.1428571428571425E-2</v>
      </c>
      <c r="G68" s="63">
        <f>SUM((Table20[[#This Row],[Main Camera]]+Table20[[#This Row],[Main Type]]+Table20[[#This Row],[Main VIdeo]])/3)</f>
        <v>0</v>
      </c>
      <c r="H68" s="63">
        <f>SUM((Table20[[#This Row],[Front Camera]]+Table20[[#This Row],[Front Video]])/2)</f>
        <v>0</v>
      </c>
      <c r="I68" s="63">
        <f>SUM((Table20[[#This Row],[USB]]+Table20[[#This Row],[Battery]])/2)</f>
        <v>0.10317460317460317</v>
      </c>
      <c r="J68" s="63">
        <f>Table20[[#This Row],[Harga]]</f>
        <v>0.20562770562770563</v>
      </c>
      <c r="K68" s="63">
        <f>SUM(Table21[[#This Row],[Body]:[Price]])</f>
        <v>0.56302493802493792</v>
      </c>
      <c r="L68" s="63">
        <f>_xlfn.RANK.EQ(K68,Table21[Total],0)</f>
        <v>18</v>
      </c>
    </row>
    <row r="69" spans="2:12" x14ac:dyDescent="0.25">
      <c r="B69" s="63" t="str">
        <f>Table20[[#This Row],[Smartphone]]</f>
        <v>REALME Realme 12+ 5G(12/512 gb)</v>
      </c>
      <c r="C69" s="63">
        <f>SUM((Table20[[#This Row],[Dimensi]]+Table20[[#This Row],[Berat]]+Table20[[#This Row],[Build]])/3)</f>
        <v>2.7777777777777776E-2</v>
      </c>
      <c r="D69" s="63">
        <f>SUM((Table20[[#This Row],[Tipe LCD]]+Table20[[#This Row],[Ukuran LCD]]+Table20[[#This Row],[Resolusi]])/3)</f>
        <v>1.3888888888888888E-2</v>
      </c>
      <c r="E69" s="63">
        <f>SUM((Table20[[#This Row],[Sistem Operasi]]+Table20[[#This Row],[Chipset]]+Table20[[#This Row],[CPU]])/3)</f>
        <v>0.14112739112739112</v>
      </c>
      <c r="F69" s="63">
        <f>SUM((Table20[[#This Row],[RAM]]+Table20[[#This Row],[ROM]])/2)</f>
        <v>0.14285714285714285</v>
      </c>
      <c r="G69" s="63">
        <f>SUM((Table20[[#This Row],[Main Camera]]+Table20[[#This Row],[Main Type]]+Table20[[#This Row],[Main VIdeo]])/3)</f>
        <v>0</v>
      </c>
      <c r="H69" s="63">
        <f>SUM((Table20[[#This Row],[Front Camera]]+Table20[[#This Row],[Front Video]])/2)</f>
        <v>0</v>
      </c>
      <c r="I69" s="63">
        <f>SUM((Table20[[#This Row],[USB]]+Table20[[#This Row],[Battery]])/2)</f>
        <v>0.10317460317460317</v>
      </c>
      <c r="J69" s="63">
        <f>Table20[[#This Row],[Harga]]</f>
        <v>0.19877344877344877</v>
      </c>
      <c r="K69" s="63">
        <f>SUM(Table21[[#This Row],[Body]:[Price]])</f>
        <v>0.62759925259925264</v>
      </c>
      <c r="L69" s="63">
        <f>_xlfn.RANK.EQ(K69,Table21[Total],0)</f>
        <v>8</v>
      </c>
    </row>
    <row r="70" spans="2:12" x14ac:dyDescent="0.25">
      <c r="B70" s="63" t="str">
        <f>Table20[[#This Row],[Smartphone]]</f>
        <v>OPPO Find N3 Flip(12/256 gb)</v>
      </c>
      <c r="C70" s="63">
        <f>SUM((Table20[[#This Row],[Dimensi]]+Table20[[#This Row],[Berat]]+Table20[[#This Row],[Build]])/3)</f>
        <v>5.4232804232804223E-2</v>
      </c>
      <c r="D70" s="63">
        <f>SUM((Table20[[#This Row],[Tipe LCD]]+Table20[[#This Row],[Ukuran LCD]]+Table20[[#This Row],[Resolusi]])/3)</f>
        <v>1.3888888888888888E-2</v>
      </c>
      <c r="E70" s="63">
        <f>SUM((Table20[[#This Row],[Sistem Operasi]]+Table20[[#This Row],[Chipset]]+Table20[[#This Row],[CPU]])/3)</f>
        <v>0.11792836792836792</v>
      </c>
      <c r="F70" s="63">
        <f>SUM((Table20[[#This Row],[RAM]]+Table20[[#This Row],[ROM]])/2)</f>
        <v>0.10714285714285714</v>
      </c>
      <c r="G70" s="63">
        <f>SUM((Table20[[#This Row],[Main Camera]]+Table20[[#This Row],[Main Type]]+Table20[[#This Row],[Main VIdeo]])/3)</f>
        <v>0</v>
      </c>
      <c r="H70" s="63">
        <f>SUM((Table20[[#This Row],[Front Camera]]+Table20[[#This Row],[Front Video]])/2)</f>
        <v>0</v>
      </c>
      <c r="I70" s="63">
        <f>SUM((Table20[[#This Row],[USB]]+Table20[[#This Row],[Battery]])/2)</f>
        <v>5.5555555555555552E-2</v>
      </c>
      <c r="J70" s="63">
        <f>Table20[[#This Row],[Harga]]</f>
        <v>0.12794612794612795</v>
      </c>
      <c r="K70" s="63">
        <f>SUM(Table21[[#This Row],[Body]:[Price]])</f>
        <v>0.47669460169460165</v>
      </c>
      <c r="L70" s="63">
        <f>_xlfn.RANK.EQ(K70,Table21[Total],0)</f>
        <v>74</v>
      </c>
    </row>
    <row r="71" spans="2:12" x14ac:dyDescent="0.25">
      <c r="B71" s="63" t="str">
        <f>Table20[[#This Row],[Smartphone]]</f>
        <v>OPPO Find N3(16/512 gb)</v>
      </c>
      <c r="C71" s="63">
        <f>SUM((Table20[[#This Row],[Dimensi]]+Table20[[#This Row],[Berat]]+Table20[[#This Row],[Build]])/3)</f>
        <v>0.11375661375661376</v>
      </c>
      <c r="D71" s="63">
        <f>SUM((Table20[[#This Row],[Tipe LCD]]+Table20[[#This Row],[Ukuran LCD]]+Table20[[#This Row],[Resolusi]])/3)</f>
        <v>1.927437641723356E-2</v>
      </c>
      <c r="E71" s="63">
        <f>SUM((Table20[[#This Row],[Sistem Operasi]]+Table20[[#This Row],[Chipset]]+Table20[[#This Row],[CPU]])/3)</f>
        <v>0.11937830687830688</v>
      </c>
      <c r="F71" s="63">
        <f>SUM((Table20[[#This Row],[RAM]]+Table20[[#This Row],[ROM]])/2)</f>
        <v>0.17857142857142855</v>
      </c>
      <c r="G71" s="63">
        <f>SUM((Table20[[#This Row],[Main Camera]]+Table20[[#This Row],[Main Type]]+Table20[[#This Row],[Main VIdeo]])/3)</f>
        <v>0</v>
      </c>
      <c r="H71" s="63">
        <f>SUM((Table20[[#This Row],[Front Camera]]+Table20[[#This Row],[Front Video]])/2)</f>
        <v>0</v>
      </c>
      <c r="I71" s="63">
        <f>SUM((Table20[[#This Row],[USB]]+Table20[[#This Row],[Battery]])/2)</f>
        <v>7.9365079365079361E-2</v>
      </c>
      <c r="J71" s="63">
        <f>Table20[[#This Row],[Harga]]</f>
        <v>3.6556036556036557E-2</v>
      </c>
      <c r="K71" s="63">
        <f>SUM(Table21[[#This Row],[Body]:[Price]])</f>
        <v>0.54690184154469867</v>
      </c>
      <c r="L71" s="63">
        <f>_xlfn.RANK.EQ(K71,Table21[Total],0)</f>
        <v>31</v>
      </c>
    </row>
    <row r="72" spans="2:12" x14ac:dyDescent="0.25">
      <c r="B72" s="63" t="str">
        <f>Table20[[#This Row],[Smartphone]]</f>
        <v>OPPO Reno 11 Pro(12/512 gb)</v>
      </c>
      <c r="C72" s="63">
        <f>SUM((Table20[[#This Row],[Dimensi]]+Table20[[#This Row],[Berat]]+Table20[[#This Row],[Build]])/3)</f>
        <v>2.5793650793650796E-2</v>
      </c>
      <c r="D72" s="63">
        <f>SUM((Table20[[#This Row],[Tipe LCD]]+Table20[[#This Row],[Ukuran LCD]]+Table20[[#This Row],[Resolusi]])/3)</f>
        <v>1.3888888888888888E-2</v>
      </c>
      <c r="E72" s="63">
        <f>SUM((Table20[[#This Row],[Sistem Operasi]]+Table20[[#This Row],[Chipset]]+Table20[[#This Row],[CPU]])/3)</f>
        <v>0.15272690272690273</v>
      </c>
      <c r="F72" s="63">
        <f>SUM((Table20[[#This Row],[RAM]]+Table20[[#This Row],[ROM]])/2)</f>
        <v>0.14285714285714285</v>
      </c>
      <c r="G72" s="63">
        <f>SUM((Table20[[#This Row],[Main Camera]]+Table20[[#This Row],[Main Type]]+Table20[[#This Row],[Main VIdeo]])/3)</f>
        <v>0</v>
      </c>
      <c r="H72" s="63">
        <f>SUM((Table20[[#This Row],[Front Camera]]+Table20[[#This Row],[Front Video]])/2)</f>
        <v>0</v>
      </c>
      <c r="I72" s="63">
        <f>SUM((Table20[[#This Row],[USB]]+Table20[[#This Row],[Battery]])/2)</f>
        <v>7.9365079365079361E-2</v>
      </c>
      <c r="J72" s="63">
        <f>Table20[[#This Row],[Harga]]</f>
        <v>0.1690716690716691</v>
      </c>
      <c r="K72" s="63">
        <f>SUM(Table21[[#This Row],[Body]:[Price]])</f>
        <v>0.58370333370333372</v>
      </c>
      <c r="L72" s="63">
        <f>_xlfn.RANK.EQ(K72,Table21[Total],0)</f>
        <v>14</v>
      </c>
    </row>
    <row r="73" spans="2:12" x14ac:dyDescent="0.25">
      <c r="B73" s="63" t="str">
        <f>Table20[[#This Row],[Smartphone]]</f>
        <v>OPPO Reno 11(8/256 gb)</v>
      </c>
      <c r="C73" s="63">
        <f>SUM((Table20[[#This Row],[Dimensi]]+Table20[[#This Row],[Berat]]+Table20[[#This Row],[Build]])/3)</f>
        <v>2.5793650793650796E-2</v>
      </c>
      <c r="D73" s="63">
        <f>SUM((Table20[[#This Row],[Tipe LCD]]+Table20[[#This Row],[Ukuran LCD]]+Table20[[#This Row],[Resolusi]])/3)</f>
        <v>1.3888888888888888E-2</v>
      </c>
      <c r="E73" s="63">
        <f>SUM((Table20[[#This Row],[Sistem Operasi]]+Table20[[#This Row],[Chipset]]+Table20[[#This Row],[CPU]])/3)</f>
        <v>0.14112739112739112</v>
      </c>
      <c r="F73" s="63">
        <f>SUM((Table20[[#This Row],[RAM]]+Table20[[#This Row],[ROM]])/2)</f>
        <v>7.1428571428571425E-2</v>
      </c>
      <c r="G73" s="63">
        <f>SUM((Table20[[#This Row],[Main Camera]]+Table20[[#This Row],[Main Type]]+Table20[[#This Row],[Main VIdeo]])/3)</f>
        <v>0</v>
      </c>
      <c r="H73" s="63">
        <f>SUM((Table20[[#This Row],[Front Camera]]+Table20[[#This Row],[Front Video]])/2)</f>
        <v>0</v>
      </c>
      <c r="I73" s="63">
        <f>SUM((Table20[[#This Row],[USB]]+Table20[[#This Row],[Battery]])/2)</f>
        <v>0.10317460317460317</v>
      </c>
      <c r="J73" s="63">
        <f>Table20[[#This Row],[Harga]]</f>
        <v>0.19420394420394421</v>
      </c>
      <c r="K73" s="63">
        <f>SUM(Table21[[#This Row],[Body]:[Price]])</f>
        <v>0.5496170496170496</v>
      </c>
      <c r="L73" s="63">
        <f>_xlfn.RANK.EQ(K73,Table21[Total],0)</f>
        <v>28</v>
      </c>
    </row>
    <row r="74" spans="2:12" x14ac:dyDescent="0.25">
      <c r="B74" s="63" t="str">
        <f>Table20[[#This Row],[Smartphone]]</f>
        <v>OPPO Reno 11 F(8/256 gb)</v>
      </c>
      <c r="C74" s="63">
        <f>SUM((Table20[[#This Row],[Dimensi]]+Table20[[#This Row],[Berat]]+Table20[[#This Row],[Build]])/3)</f>
        <v>1.5873015873015872E-2</v>
      </c>
      <c r="D74" s="63">
        <f>SUM((Table20[[#This Row],[Tipe LCD]]+Table20[[#This Row],[Ukuran LCD]]+Table20[[#This Row],[Resolusi]])/3)</f>
        <v>1.3888888888888888E-2</v>
      </c>
      <c r="E74" s="63">
        <f>SUM((Table20[[#This Row],[Sistem Operasi]]+Table20[[#This Row],[Chipset]]+Table20[[#This Row],[CPU]])/3)</f>
        <v>0.14112739112739112</v>
      </c>
      <c r="F74" s="63">
        <f>SUM((Table20[[#This Row],[RAM]]+Table20[[#This Row],[ROM]])/2)</f>
        <v>7.1428571428571425E-2</v>
      </c>
      <c r="G74" s="63">
        <f>SUM((Table20[[#This Row],[Main Camera]]+Table20[[#This Row],[Main Type]]+Table20[[#This Row],[Main VIdeo]])/3)</f>
        <v>0</v>
      </c>
      <c r="H74" s="63">
        <f>SUM((Table20[[#This Row],[Front Camera]]+Table20[[#This Row],[Front Video]])/2)</f>
        <v>0</v>
      </c>
      <c r="I74" s="63">
        <f>SUM((Table20[[#This Row],[USB]]+Table20[[#This Row],[Battery]])/2)</f>
        <v>0.10317460317460317</v>
      </c>
      <c r="J74" s="63">
        <f>Table20[[#This Row],[Harga]]</f>
        <v>0.20334295334295335</v>
      </c>
      <c r="K74" s="63">
        <f>SUM(Table21[[#This Row],[Body]:[Price]])</f>
        <v>0.54883542383542383</v>
      </c>
      <c r="L74" s="63">
        <f>_xlfn.RANK.EQ(K74,Table21[Total],0)</f>
        <v>29</v>
      </c>
    </row>
    <row r="75" spans="2:12" x14ac:dyDescent="0.25">
      <c r="B75" s="63" t="str">
        <f>Table20[[#This Row],[Smartphone]]</f>
        <v>OPPO Reno 10(8/256 gb)</v>
      </c>
      <c r="C75" s="63">
        <f>SUM((Table20[[#This Row],[Dimensi]]+Table20[[#This Row],[Berat]]+Table20[[#This Row],[Build]])/3)</f>
        <v>3.5714285714285712E-2</v>
      </c>
      <c r="D75" s="63">
        <f>SUM((Table20[[#This Row],[Tipe LCD]]+Table20[[#This Row],[Ukuran LCD]]+Table20[[#This Row],[Resolusi]])/3)</f>
        <v>1.3888888888888888E-2</v>
      </c>
      <c r="E75" s="63">
        <f>SUM((Table20[[#This Row],[Sistem Operasi]]+Table20[[#This Row],[Chipset]]+Table20[[#This Row],[CPU]])/3)</f>
        <v>0.10342897842897843</v>
      </c>
      <c r="F75" s="63">
        <f>SUM((Table20[[#This Row],[RAM]]+Table20[[#This Row],[ROM]])/2)</f>
        <v>7.1428571428571425E-2</v>
      </c>
      <c r="G75" s="63">
        <f>SUM((Table20[[#This Row],[Main Camera]]+Table20[[#This Row],[Main Type]]+Table20[[#This Row],[Main VIdeo]])/3)</f>
        <v>0</v>
      </c>
      <c r="H75" s="63">
        <f>SUM((Table20[[#This Row],[Front Camera]]+Table20[[#This Row],[Front Video]])/2)</f>
        <v>0</v>
      </c>
      <c r="I75" s="63">
        <f>SUM((Table20[[#This Row],[USB]]+Table20[[#This Row],[Battery]])/2)</f>
        <v>0.10317460317460317</v>
      </c>
      <c r="J75" s="63">
        <f>Table20[[#This Row],[Harga]]</f>
        <v>0.19648869648869649</v>
      </c>
      <c r="K75" s="63">
        <f>SUM(Table21[[#This Row],[Body]:[Price]])</f>
        <v>0.52412402412402415</v>
      </c>
      <c r="L75" s="63">
        <f>_xlfn.RANK.EQ(K75,Table21[Total],0)</f>
        <v>38</v>
      </c>
    </row>
    <row r="76" spans="2:12" x14ac:dyDescent="0.25">
      <c r="B76" s="63" t="str">
        <f>Table20[[#This Row],[Smartphone]]</f>
        <v>OPPO OPPO A98(8/256 gb)</v>
      </c>
      <c r="C76" s="63">
        <f>SUM((Table20[[#This Row],[Dimensi]]+Table20[[#This Row],[Berat]]+Table20[[#This Row],[Build]])/3)</f>
        <v>4.5634920634920632E-2</v>
      </c>
      <c r="D76" s="63">
        <f>SUM((Table20[[#This Row],[Tipe LCD]]+Table20[[#This Row],[Ukuran LCD]]+Table20[[#This Row],[Resolusi]])/3)</f>
        <v>9.9206349206349201E-3</v>
      </c>
      <c r="E76" s="63">
        <f>SUM((Table20[[#This Row],[Sistem Operasi]]+Table20[[#This Row],[Chipset]]+Table20[[#This Row],[CPU]])/3)</f>
        <v>0.10197903947903948</v>
      </c>
      <c r="F76" s="63">
        <f>SUM((Table20[[#This Row],[RAM]]+Table20[[#This Row],[ROM]])/2)</f>
        <v>7.1428571428571425E-2</v>
      </c>
      <c r="G76" s="63">
        <f>SUM((Table20[[#This Row],[Main Camera]]+Table20[[#This Row],[Main Type]]+Table20[[#This Row],[Main VIdeo]])/3)</f>
        <v>0</v>
      </c>
      <c r="H76" s="63">
        <f>SUM((Table20[[#This Row],[Front Camera]]+Table20[[#This Row],[Front Video]])/2)</f>
        <v>0</v>
      </c>
      <c r="I76" s="63">
        <f>SUM((Table20[[#This Row],[USB]]+Table20[[#This Row],[Battery]])/2)</f>
        <v>0.10317460317460317</v>
      </c>
      <c r="J76" s="63">
        <f>Table20[[#This Row],[Harga]]</f>
        <v>0.20791245791245791</v>
      </c>
      <c r="K76" s="63">
        <f>SUM(Table21[[#This Row],[Body]:[Price]])</f>
        <v>0.54005022755022758</v>
      </c>
      <c r="L76" s="63">
        <f>_xlfn.RANK.EQ(K76,Table21[Total],0)</f>
        <v>34</v>
      </c>
    </row>
    <row r="77" spans="2:12" x14ac:dyDescent="0.25">
      <c r="B77" s="63" t="str">
        <f>Table20[[#This Row],[Smartphone]]</f>
        <v>OPPO OPPO A79(8/256 gb)</v>
      </c>
      <c r="C77" s="63">
        <f>SUM((Table20[[#This Row],[Dimensi]]+Table20[[#This Row],[Berat]]+Table20[[#This Row],[Build]])/3)</f>
        <v>3.5714285714285712E-2</v>
      </c>
      <c r="D77" s="63">
        <f>SUM((Table20[[#This Row],[Tipe LCD]]+Table20[[#This Row],[Ukuran LCD]]+Table20[[#This Row],[Resolusi]])/3)</f>
        <v>9.9206349206349201E-3</v>
      </c>
      <c r="E77" s="63">
        <f>SUM((Table20[[#This Row],[Sistem Operasi]]+Table20[[#This Row],[Chipset]]+Table20[[#This Row],[CPU]])/3)</f>
        <v>8.0229955229955227E-2</v>
      </c>
      <c r="F77" s="63">
        <f>SUM((Table20[[#This Row],[RAM]]+Table20[[#This Row],[ROM]])/2)</f>
        <v>7.1428571428571425E-2</v>
      </c>
      <c r="G77" s="63">
        <f>SUM((Table20[[#This Row],[Main Camera]]+Table20[[#This Row],[Main Type]]+Table20[[#This Row],[Main VIdeo]])/3)</f>
        <v>0</v>
      </c>
      <c r="H77" s="63">
        <f>SUM((Table20[[#This Row],[Front Camera]]+Table20[[#This Row],[Front Video]])/2)</f>
        <v>0</v>
      </c>
      <c r="I77" s="63">
        <f>SUM((Table20[[#This Row],[USB]]+Table20[[#This Row],[Battery]])/2)</f>
        <v>0.10317460317460317</v>
      </c>
      <c r="J77" s="63">
        <f>Table20[[#This Row],[Harga]]</f>
        <v>0.21019721019721019</v>
      </c>
      <c r="K77" s="63">
        <f>SUM(Table21[[#This Row],[Body]:[Price]])</f>
        <v>0.51066526066526063</v>
      </c>
      <c r="L77" s="63">
        <f>_xlfn.RANK.EQ(K77,Table21[Total],0)</f>
        <v>50</v>
      </c>
    </row>
    <row r="78" spans="2:12" x14ac:dyDescent="0.25">
      <c r="B78" s="63" t="str">
        <f>Table20[[#This Row],[Smartphone]]</f>
        <v>VIVO Vivo X100 Pro(16/512 gb)</v>
      </c>
      <c r="C78" s="63">
        <f>SUM((Table20[[#This Row],[Dimensi]]+Table20[[#This Row],[Berat]]+Table20[[#This Row],[Build]])/3)</f>
        <v>8.3994708994708997E-2</v>
      </c>
      <c r="D78" s="63">
        <f>SUM((Table20[[#This Row],[Tipe LCD]]+Table20[[#This Row],[Ukuran LCD]]+Table20[[#This Row],[Resolusi]])/3)</f>
        <v>1.7006802721088437E-2</v>
      </c>
      <c r="E78" s="63">
        <f>SUM((Table20[[#This Row],[Sistem Operasi]]+Table20[[#This Row],[Chipset]]+Table20[[#This Row],[CPU]])/3)</f>
        <v>0.17592592592592593</v>
      </c>
      <c r="F78" s="63">
        <f>SUM((Table20[[#This Row],[RAM]]+Table20[[#This Row],[ROM]])/2)</f>
        <v>0.17857142857142855</v>
      </c>
      <c r="G78" s="63">
        <f>SUM((Table20[[#This Row],[Main Camera]]+Table20[[#This Row],[Main Type]]+Table20[[#This Row],[Main VIdeo]])/3)</f>
        <v>0</v>
      </c>
      <c r="H78" s="63">
        <f>SUM((Table20[[#This Row],[Front Camera]]+Table20[[#This Row],[Front Video]])/2)</f>
        <v>0</v>
      </c>
      <c r="I78" s="63">
        <f>SUM((Table20[[#This Row],[USB]]+Table20[[#This Row],[Battery]])/2)</f>
        <v>0.13492063492063491</v>
      </c>
      <c r="J78" s="63">
        <f>Table20[[#This Row],[Harga]]</f>
        <v>0.10966810966810968</v>
      </c>
      <c r="K78" s="63">
        <f>SUM(Table21[[#This Row],[Body]:[Price]])</f>
        <v>0.70008761080189652</v>
      </c>
      <c r="L78" s="63">
        <f>_xlfn.RANK.EQ(K78,Table21[Total],0)</f>
        <v>3</v>
      </c>
    </row>
    <row r="79" spans="2:12" x14ac:dyDescent="0.25">
      <c r="B79" s="63" t="str">
        <f>Table20[[#This Row],[Smartphone]]</f>
        <v>VIVO Vivo Y28(8/128 gb)</v>
      </c>
      <c r="C79" s="63">
        <f>SUM((Table20[[#This Row],[Dimensi]]+Table20[[#This Row],[Berat]]+Table20[[#This Row],[Build]])/3)</f>
        <v>1.984126984126984E-2</v>
      </c>
      <c r="D79" s="63">
        <f>SUM((Table20[[#This Row],[Tipe LCD]]+Table20[[#This Row],[Ukuran LCD]]+Table20[[#This Row],[Resolusi]])/3)</f>
        <v>7.9365079365079361E-3</v>
      </c>
      <c r="E79" s="63">
        <f>SUM((Table20[[#This Row],[Sistem Operasi]]+Table20[[#This Row],[Chipset]]+Table20[[#This Row],[CPU]])/3)</f>
        <v>8.0229955229955227E-2</v>
      </c>
      <c r="F79" s="63">
        <f>SUM((Table20[[#This Row],[RAM]]+Table20[[#This Row],[ROM]])/2)</f>
        <v>3.5714285714285712E-2</v>
      </c>
      <c r="G79" s="63">
        <f>SUM((Table20[[#This Row],[Main Camera]]+Table20[[#This Row],[Main Type]]+Table20[[#This Row],[Main VIdeo]])/3)</f>
        <v>0</v>
      </c>
      <c r="H79" s="63">
        <f>SUM((Table20[[#This Row],[Front Camera]]+Table20[[#This Row],[Front Video]])/2)</f>
        <v>0</v>
      </c>
      <c r="I79" s="63">
        <f>SUM((Table20[[#This Row],[USB]]+Table20[[#This Row],[Battery]])/2)</f>
        <v>0.10317460317460317</v>
      </c>
      <c r="J79" s="63">
        <f>Table20[[#This Row],[Harga]]</f>
        <v>0.21705146705146705</v>
      </c>
      <c r="K79" s="63">
        <f>SUM(Table21[[#This Row],[Body]:[Price]])</f>
        <v>0.46394808894808892</v>
      </c>
      <c r="L79" s="63">
        <f>_xlfn.RANK.EQ(K79,Table21[Total],0)</f>
        <v>82</v>
      </c>
    </row>
    <row r="80" spans="2:12" x14ac:dyDescent="0.25">
      <c r="B80" s="63" t="str">
        <f>Table20[[#This Row],[Smartphone]]</f>
        <v>VIVO Vivo Y28(8/256 gb)</v>
      </c>
      <c r="C80" s="63">
        <f>SUM((Table20[[#This Row],[Dimensi]]+Table20[[#This Row],[Berat]]+Table20[[#This Row],[Build]])/3)</f>
        <v>1.984126984126984E-2</v>
      </c>
      <c r="D80" s="63">
        <f>SUM((Table20[[#This Row],[Tipe LCD]]+Table20[[#This Row],[Ukuran LCD]]+Table20[[#This Row],[Resolusi]])/3)</f>
        <v>7.9365079365079361E-3</v>
      </c>
      <c r="E80" s="63">
        <f>SUM((Table20[[#This Row],[Sistem Operasi]]+Table20[[#This Row],[Chipset]]+Table20[[#This Row],[CPU]])/3)</f>
        <v>8.0229955229955227E-2</v>
      </c>
      <c r="F80" s="63">
        <f>SUM((Table20[[#This Row],[RAM]]+Table20[[#This Row],[ROM]])/2)</f>
        <v>7.1428571428571425E-2</v>
      </c>
      <c r="G80" s="63">
        <f>SUM((Table20[[#This Row],[Main Camera]]+Table20[[#This Row],[Main Type]]+Table20[[#This Row],[Main VIdeo]])/3)</f>
        <v>0</v>
      </c>
      <c r="H80" s="63">
        <f>SUM((Table20[[#This Row],[Front Camera]]+Table20[[#This Row],[Front Video]])/2)</f>
        <v>0</v>
      </c>
      <c r="I80" s="63">
        <f>SUM((Table20[[#This Row],[USB]]+Table20[[#This Row],[Battery]])/2)</f>
        <v>0.10317460317460317</v>
      </c>
      <c r="J80" s="63">
        <f>Table20[[#This Row],[Harga]]</f>
        <v>0.21476671476671477</v>
      </c>
      <c r="K80" s="63">
        <f>SUM(Table21[[#This Row],[Body]:[Price]])</f>
        <v>0.49737762237762234</v>
      </c>
      <c r="L80" s="63">
        <f>_xlfn.RANK.EQ(K80,Table21[Total],0)</f>
        <v>64</v>
      </c>
    </row>
    <row r="81" spans="2:12" x14ac:dyDescent="0.25">
      <c r="B81" s="63" t="str">
        <f>Table20[[#This Row],[Smartphone]]</f>
        <v>VIVO Vivo Y27s(8/256 gb)</v>
      </c>
      <c r="C81" s="63">
        <f>SUM((Table20[[#This Row],[Dimensi]]+Table20[[#This Row],[Berat]]+Table20[[#This Row],[Build]])/3)</f>
        <v>2.9761904761904757E-2</v>
      </c>
      <c r="D81" s="63">
        <f>SUM((Table20[[#This Row],[Tipe LCD]]+Table20[[#This Row],[Ukuran LCD]]+Table20[[#This Row],[Resolusi]])/3)</f>
        <v>9.9206349206349201E-3</v>
      </c>
      <c r="E81" s="63">
        <f>SUM((Table20[[#This Row],[Sistem Operasi]]+Table20[[#This Row],[Chipset]]+Table20[[#This Row],[CPU]])/3)</f>
        <v>8.0229955229955227E-2</v>
      </c>
      <c r="F81" s="63">
        <f>SUM((Table20[[#This Row],[RAM]]+Table20[[#This Row],[ROM]])/2)</f>
        <v>7.1428571428571425E-2</v>
      </c>
      <c r="G81" s="63">
        <f>SUM((Table20[[#This Row],[Main Camera]]+Table20[[#This Row],[Main Type]]+Table20[[#This Row],[Main VIdeo]])/3)</f>
        <v>0</v>
      </c>
      <c r="H81" s="63">
        <f>SUM((Table20[[#This Row],[Front Camera]]+Table20[[#This Row],[Front Video]])/2)</f>
        <v>0</v>
      </c>
      <c r="I81" s="63">
        <f>SUM((Table20[[#This Row],[USB]]+Table20[[#This Row],[Battery]])/2)</f>
        <v>0.10317460317460317</v>
      </c>
      <c r="J81" s="63">
        <f>Table20[[#This Row],[Harga]]</f>
        <v>0.21476671476671477</v>
      </c>
      <c r="K81" s="63">
        <f>SUM(Table21[[#This Row],[Body]:[Price]])</f>
        <v>0.50928238428238437</v>
      </c>
      <c r="L81" s="63">
        <f>_xlfn.RANK.EQ(K81,Table21[Total],0)</f>
        <v>51</v>
      </c>
    </row>
    <row r="82" spans="2:12" x14ac:dyDescent="0.25">
      <c r="B82" s="63" t="str">
        <f>Table20[[#This Row],[Smartphone]]</f>
        <v>VIVO Vivo Y100 5G(8/128 gb)</v>
      </c>
      <c r="C82" s="63">
        <f>SUM((Table20[[#This Row],[Dimensi]]+Table20[[#This Row],[Berat]]+Table20[[#This Row],[Build]])/3)</f>
        <v>2.7777777777777776E-2</v>
      </c>
      <c r="D82" s="63">
        <f>SUM((Table20[[#This Row],[Tipe LCD]]+Table20[[#This Row],[Ukuran LCD]]+Table20[[#This Row],[Resolusi]])/3)</f>
        <v>1.3888888888888888E-2</v>
      </c>
      <c r="E82" s="63">
        <f>SUM((Table20[[#This Row],[Sistem Operasi]]+Table20[[#This Row],[Chipset]]+Table20[[#This Row],[CPU]])/3)</f>
        <v>0.12952787952787953</v>
      </c>
      <c r="F82" s="63">
        <f>SUM((Table20[[#This Row],[RAM]]+Table20[[#This Row],[ROM]])/2)</f>
        <v>3.5714285714285712E-2</v>
      </c>
      <c r="G82" s="63">
        <f>SUM((Table20[[#This Row],[Main Camera]]+Table20[[#This Row],[Main Type]]+Table20[[#This Row],[Main VIdeo]])/3)</f>
        <v>0</v>
      </c>
      <c r="H82" s="63">
        <f>SUM((Table20[[#This Row],[Front Camera]]+Table20[[#This Row],[Front Video]])/2)</f>
        <v>0</v>
      </c>
      <c r="I82" s="63">
        <f>SUM((Table20[[#This Row],[USB]]+Table20[[#This Row],[Battery]])/2)</f>
        <v>0.10317460317460317</v>
      </c>
      <c r="J82" s="63">
        <f>Table20[[#This Row],[Harga]]</f>
        <v>0.21019721019721019</v>
      </c>
      <c r="K82" s="63">
        <f>SUM(Table21[[#This Row],[Body]:[Price]])</f>
        <v>0.52028064528064522</v>
      </c>
      <c r="L82" s="63">
        <f>_xlfn.RANK.EQ(K82,Table21[Total],0)</f>
        <v>44</v>
      </c>
    </row>
    <row r="83" spans="2:12" x14ac:dyDescent="0.25">
      <c r="B83" s="63" t="str">
        <f>Table20[[#This Row],[Smartphone]]</f>
        <v>VIVO Vivo Y100 5G(8/256 gb)</v>
      </c>
      <c r="C83" s="63">
        <f>SUM((Table20[[#This Row],[Dimensi]]+Table20[[#This Row],[Berat]]+Table20[[#This Row],[Build]])/3)</f>
        <v>2.7777777777777776E-2</v>
      </c>
      <c r="D83" s="63">
        <f>SUM((Table20[[#This Row],[Tipe LCD]]+Table20[[#This Row],[Ukuran LCD]]+Table20[[#This Row],[Resolusi]])/3)</f>
        <v>1.3888888888888888E-2</v>
      </c>
      <c r="E83" s="63">
        <f>SUM((Table20[[#This Row],[Sistem Operasi]]+Table20[[#This Row],[Chipset]]+Table20[[#This Row],[CPU]])/3)</f>
        <v>0.12952787952787953</v>
      </c>
      <c r="F83" s="63">
        <f>SUM((Table20[[#This Row],[RAM]]+Table20[[#This Row],[ROM]])/2)</f>
        <v>7.1428571428571425E-2</v>
      </c>
      <c r="G83" s="63">
        <f>SUM((Table20[[#This Row],[Main Camera]]+Table20[[#This Row],[Main Type]]+Table20[[#This Row],[Main VIdeo]])/3)</f>
        <v>0</v>
      </c>
      <c r="H83" s="63">
        <f>SUM((Table20[[#This Row],[Front Camera]]+Table20[[#This Row],[Front Video]])/2)</f>
        <v>0</v>
      </c>
      <c r="I83" s="63">
        <f>SUM((Table20[[#This Row],[USB]]+Table20[[#This Row],[Battery]])/2)</f>
        <v>0.10317460317460317</v>
      </c>
      <c r="J83" s="63">
        <f>Table20[[#This Row],[Harga]]</f>
        <v>0.20791245791245791</v>
      </c>
      <c r="K83" s="63">
        <f>SUM(Table21[[#This Row],[Body]:[Price]])</f>
        <v>0.55371017871017869</v>
      </c>
      <c r="L83" s="63">
        <f>_xlfn.RANK.EQ(K83,Table21[Total],0)</f>
        <v>24</v>
      </c>
    </row>
    <row r="84" spans="2:12" x14ac:dyDescent="0.25">
      <c r="B84" s="63" t="str">
        <f>Table20[[#This Row],[Smartphone]]</f>
        <v>VIVO Vivo Y100(8/128 gb)</v>
      </c>
      <c r="C84" s="63">
        <f>SUM((Table20[[#This Row],[Dimensi]]+Table20[[#This Row],[Berat]]+Table20[[#This Row],[Build]])/3)</f>
        <v>2.7777777777777776E-2</v>
      </c>
      <c r="D84" s="63">
        <f>SUM((Table20[[#This Row],[Tipe LCD]]+Table20[[#This Row],[Ukuran LCD]]+Table20[[#This Row],[Resolusi]])/3)</f>
        <v>1.3888888888888888E-2</v>
      </c>
      <c r="E84" s="63">
        <f>SUM((Table20[[#This Row],[Sistem Operasi]]+Table20[[#This Row],[Chipset]]+Table20[[#This Row],[CPU]])/3)</f>
        <v>0.12807794057794056</v>
      </c>
      <c r="F84" s="63">
        <f>SUM((Table20[[#This Row],[RAM]]+Table20[[#This Row],[ROM]])/2)</f>
        <v>3.5714285714285712E-2</v>
      </c>
      <c r="G84" s="63">
        <f>SUM((Table20[[#This Row],[Main Camera]]+Table20[[#This Row],[Main Type]]+Table20[[#This Row],[Main VIdeo]])/3)</f>
        <v>0</v>
      </c>
      <c r="H84" s="63">
        <f>SUM((Table20[[#This Row],[Front Camera]]+Table20[[#This Row],[Front Video]])/2)</f>
        <v>0</v>
      </c>
      <c r="I84" s="63">
        <f>SUM((Table20[[#This Row],[USB]]+Table20[[#This Row],[Battery]])/2)</f>
        <v>0.10317460317460317</v>
      </c>
      <c r="J84" s="63">
        <f>Table20[[#This Row],[Harga]]</f>
        <v>0.21248196248196249</v>
      </c>
      <c r="K84" s="63">
        <f>SUM(Table21[[#This Row],[Body]:[Price]])</f>
        <v>0.5211154586154586</v>
      </c>
      <c r="L84" s="63">
        <f>_xlfn.RANK.EQ(K84,Table21[Total],0)</f>
        <v>42</v>
      </c>
    </row>
    <row r="85" spans="2:12" x14ac:dyDescent="0.25">
      <c r="B85" s="63" t="str">
        <f>Table20[[#This Row],[Smartphone]]</f>
        <v>VIVO Vivo Y100(8/256 gb)</v>
      </c>
      <c r="C85" s="63">
        <f>SUM((Table20[[#This Row],[Dimensi]]+Table20[[#This Row],[Berat]]+Table20[[#This Row],[Build]])/3)</f>
        <v>2.7777777777777776E-2</v>
      </c>
      <c r="D85" s="63">
        <f>SUM((Table20[[#This Row],[Tipe LCD]]+Table20[[#This Row],[Ukuran LCD]]+Table20[[#This Row],[Resolusi]])/3)</f>
        <v>1.3888888888888888E-2</v>
      </c>
      <c r="E85" s="63">
        <f>SUM((Table20[[#This Row],[Sistem Operasi]]+Table20[[#This Row],[Chipset]]+Table20[[#This Row],[CPU]])/3)</f>
        <v>0.12807794057794056</v>
      </c>
      <c r="F85" s="63">
        <f>SUM((Table20[[#This Row],[RAM]]+Table20[[#This Row],[ROM]])/2)</f>
        <v>7.1428571428571425E-2</v>
      </c>
      <c r="G85" s="63">
        <f>SUM((Table20[[#This Row],[Main Camera]]+Table20[[#This Row],[Main Type]]+Table20[[#This Row],[Main VIdeo]])/3)</f>
        <v>0</v>
      </c>
      <c r="H85" s="63">
        <f>SUM((Table20[[#This Row],[Front Camera]]+Table20[[#This Row],[Front Video]])/2)</f>
        <v>0</v>
      </c>
      <c r="I85" s="63">
        <f>SUM((Table20[[#This Row],[USB]]+Table20[[#This Row],[Battery]])/2)</f>
        <v>0.10317460317460317</v>
      </c>
      <c r="J85" s="63">
        <f>Table20[[#This Row],[Harga]]</f>
        <v>0.21019721019721019</v>
      </c>
      <c r="K85" s="63">
        <f>SUM(Table21[[#This Row],[Body]:[Price]])</f>
        <v>0.55454499204499197</v>
      </c>
      <c r="L85" s="63">
        <f>_xlfn.RANK.EQ(K85,Table21[Total],0)</f>
        <v>23</v>
      </c>
    </row>
    <row r="86" spans="2:12" x14ac:dyDescent="0.25">
      <c r="B86" s="63" t="str">
        <f>Table20[[#This Row],[Smartphone]]</f>
        <v>VIVO Vivo V29e 5G(8/256 gb)</v>
      </c>
      <c r="C86" s="63">
        <f>SUM((Table20[[#This Row],[Dimensi]]+Table20[[#This Row],[Berat]]+Table20[[#This Row],[Build]])/3)</f>
        <v>3.5714285714285712E-2</v>
      </c>
      <c r="D86" s="63">
        <f>SUM((Table20[[#This Row],[Tipe LCD]]+Table20[[#This Row],[Ukuran LCD]]+Table20[[#This Row],[Resolusi]])/3)</f>
        <v>1.3888888888888888E-2</v>
      </c>
      <c r="E86" s="63">
        <f>SUM((Table20[[#This Row],[Sistem Operasi]]+Table20[[#This Row],[Chipset]]+Table20[[#This Row],[CPU]])/3)</f>
        <v>0.10197903947903948</v>
      </c>
      <c r="F86" s="63">
        <f>SUM((Table20[[#This Row],[RAM]]+Table20[[#This Row],[ROM]])/2)</f>
        <v>7.1428571428571425E-2</v>
      </c>
      <c r="G86" s="63">
        <f>SUM((Table20[[#This Row],[Main Camera]]+Table20[[#This Row],[Main Type]]+Table20[[#This Row],[Main VIdeo]])/3)</f>
        <v>0</v>
      </c>
      <c r="H86" s="63">
        <f>SUM((Table20[[#This Row],[Front Camera]]+Table20[[#This Row],[Front Video]])/2)</f>
        <v>0</v>
      </c>
      <c r="I86" s="63">
        <f>SUM((Table20[[#This Row],[USB]]+Table20[[#This Row],[Battery]])/2)</f>
        <v>7.9365079365079361E-2</v>
      </c>
      <c r="J86" s="63">
        <f>Table20[[#This Row],[Harga]]</f>
        <v>0.20334295334295335</v>
      </c>
      <c r="K86" s="63">
        <f>SUM(Table21[[#This Row],[Body]:[Price]])</f>
        <v>0.50571881821881826</v>
      </c>
      <c r="L86" s="63">
        <f>_xlfn.RANK.EQ(K86,Table21[Total],0)</f>
        <v>55</v>
      </c>
    </row>
    <row r="87" spans="2:12" x14ac:dyDescent="0.25">
      <c r="B87" s="63" t="str">
        <f>Table20[[#This Row],[Smartphone]]</f>
        <v>VIVO Vivo Y17s(4/64 gb)</v>
      </c>
      <c r="C87" s="63">
        <f>SUM((Table20[[#This Row],[Dimensi]]+Table20[[#This Row],[Berat]]+Table20[[#This Row],[Build]])/3)</f>
        <v>1.984126984126984E-2</v>
      </c>
      <c r="D87" s="63">
        <f>SUM((Table20[[#This Row],[Tipe LCD]]+Table20[[#This Row],[Ukuran LCD]]+Table20[[#This Row],[Resolusi]])/3)</f>
        <v>7.9365079365079361E-3</v>
      </c>
      <c r="E87" s="63">
        <f>SUM((Table20[[#This Row],[Sistem Operasi]]+Table20[[#This Row],[Chipset]]+Table20[[#This Row],[CPU]])/3)</f>
        <v>8.1679894179894186E-2</v>
      </c>
      <c r="F87" s="63">
        <f>SUM((Table20[[#This Row],[RAM]]+Table20[[#This Row],[ROM]])/2)</f>
        <v>5.3571428571428568E-2</v>
      </c>
      <c r="G87" s="63">
        <f>SUM((Table20[[#This Row],[Main Camera]]+Table20[[#This Row],[Main Type]]+Table20[[#This Row],[Main VIdeo]])/3)</f>
        <v>0</v>
      </c>
      <c r="H87" s="63">
        <f>SUM((Table20[[#This Row],[Front Camera]]+Table20[[#This Row],[Front Video]])/2)</f>
        <v>0</v>
      </c>
      <c r="I87" s="63">
        <f>SUM((Table20[[#This Row],[USB]]+Table20[[#This Row],[Battery]])/2)</f>
        <v>0.10317460317460317</v>
      </c>
      <c r="J87" s="63">
        <f>Table20[[#This Row],[Harga]]</f>
        <v>0.22619047619047619</v>
      </c>
      <c r="K87" s="63">
        <f>SUM(Table21[[#This Row],[Body]:[Price]])</f>
        <v>0.49239417989417988</v>
      </c>
      <c r="L87" s="63">
        <f>_xlfn.RANK.EQ(K87,Table21[Total],0)</f>
        <v>65</v>
      </c>
    </row>
    <row r="88" spans="2:12" x14ac:dyDescent="0.25">
      <c r="B88" s="63" t="str">
        <f>Table20[[#This Row],[Smartphone]]</f>
        <v>VIVO Vivo Y17s(4/128 gb)</v>
      </c>
      <c r="C88" s="63">
        <f>SUM((Table20[[#This Row],[Dimensi]]+Table20[[#This Row],[Berat]]+Table20[[#This Row],[Build]])/3)</f>
        <v>1.984126984126984E-2</v>
      </c>
      <c r="D88" s="63">
        <f>SUM((Table20[[#This Row],[Tipe LCD]]+Table20[[#This Row],[Ukuran LCD]]+Table20[[#This Row],[Resolusi]])/3)</f>
        <v>7.9365079365079361E-3</v>
      </c>
      <c r="E88" s="63">
        <f>SUM((Table20[[#This Row],[Sistem Operasi]]+Table20[[#This Row],[Chipset]]+Table20[[#This Row],[CPU]])/3)</f>
        <v>8.1679894179894186E-2</v>
      </c>
      <c r="F88" s="63">
        <f>SUM((Table20[[#This Row],[RAM]]+Table20[[#This Row],[ROM]])/2)</f>
        <v>0</v>
      </c>
      <c r="G88" s="63">
        <f>SUM((Table20[[#This Row],[Main Camera]]+Table20[[#This Row],[Main Type]]+Table20[[#This Row],[Main VIdeo]])/3)</f>
        <v>0</v>
      </c>
      <c r="H88" s="63">
        <f>SUM((Table20[[#This Row],[Front Camera]]+Table20[[#This Row],[Front Video]])/2)</f>
        <v>0</v>
      </c>
      <c r="I88" s="63">
        <f>SUM((Table20[[#This Row],[USB]]+Table20[[#This Row],[Battery]])/2)</f>
        <v>0.10317460317460317</v>
      </c>
      <c r="J88" s="63">
        <f>Table20[[#This Row],[Harga]]</f>
        <v>0.22390572390572391</v>
      </c>
      <c r="K88" s="63">
        <f>SUM(Table21[[#This Row],[Body]:[Price]])</f>
        <v>0.43653799903799906</v>
      </c>
      <c r="L88" s="63">
        <f>_xlfn.RANK.EQ(K88,Table21[Total],0)</f>
        <v>91</v>
      </c>
    </row>
    <row r="89" spans="2:12" x14ac:dyDescent="0.25">
      <c r="B89" s="63" t="str">
        <f>Table20[[#This Row],[Smartphone]]</f>
        <v>VIVO Vivo V29(8/256 gb)</v>
      </c>
      <c r="C89" s="63">
        <f>SUM((Table20[[#This Row],[Dimensi]]+Table20[[#This Row],[Berat]]+Table20[[#This Row],[Build]])/3)</f>
        <v>3.5714285714285712E-2</v>
      </c>
      <c r="D89" s="63">
        <f>SUM((Table20[[#This Row],[Tipe LCD]]+Table20[[#This Row],[Ukuran LCD]]+Table20[[#This Row],[Resolusi]])/3)</f>
        <v>1.5873015873015872E-2</v>
      </c>
      <c r="E89" s="63">
        <f>SUM((Table20[[#This Row],[Sistem Operasi]]+Table20[[#This Row],[Chipset]]+Table20[[#This Row],[CPU]])/3)</f>
        <v>9.472934472934473E-2</v>
      </c>
      <c r="F89" s="63">
        <f>SUM((Table20[[#This Row],[RAM]]+Table20[[#This Row],[ROM]])/2)</f>
        <v>7.1428571428571425E-2</v>
      </c>
      <c r="G89" s="63">
        <f>SUM((Table20[[#This Row],[Main Camera]]+Table20[[#This Row],[Main Type]]+Table20[[#This Row],[Main VIdeo]])/3)</f>
        <v>0</v>
      </c>
      <c r="H89" s="63">
        <f>SUM((Table20[[#This Row],[Front Camera]]+Table20[[#This Row],[Front Video]])/2)</f>
        <v>0</v>
      </c>
      <c r="I89" s="63">
        <f>SUM((Table20[[#This Row],[USB]]+Table20[[#This Row],[Battery]])/2)</f>
        <v>7.9365079365079361E-2</v>
      </c>
      <c r="J89" s="63">
        <f>Table20[[#This Row],[Harga]]</f>
        <v>0.19191919191919193</v>
      </c>
      <c r="K89" s="63">
        <f>SUM(Table21[[#This Row],[Body]:[Price]])</f>
        <v>0.48902948902948906</v>
      </c>
      <c r="L89" s="63">
        <f>_xlfn.RANK.EQ(K89,Table21[Total],0)</f>
        <v>68</v>
      </c>
    </row>
    <row r="90" spans="2:12" x14ac:dyDescent="0.25">
      <c r="B90" s="63" t="str">
        <f>Table20[[#This Row],[Smartphone]]</f>
        <v>VIVO Vivo V29(12/512 gb)</v>
      </c>
      <c r="C90" s="63">
        <f>SUM((Table20[[#This Row],[Dimensi]]+Table20[[#This Row],[Berat]]+Table20[[#This Row],[Build]])/3)</f>
        <v>3.5714285714285712E-2</v>
      </c>
      <c r="D90" s="63">
        <f>SUM((Table20[[#This Row],[Tipe LCD]]+Table20[[#This Row],[Ukuran LCD]]+Table20[[#This Row],[Resolusi]])/3)</f>
        <v>1.5873015873015872E-2</v>
      </c>
      <c r="E90" s="63">
        <f>SUM((Table20[[#This Row],[Sistem Operasi]]+Table20[[#This Row],[Chipset]]+Table20[[#This Row],[CPU]])/3)</f>
        <v>9.472934472934473E-2</v>
      </c>
      <c r="F90" s="63">
        <f>SUM((Table20[[#This Row],[RAM]]+Table20[[#This Row],[ROM]])/2)</f>
        <v>0.14285714285714285</v>
      </c>
      <c r="G90" s="63">
        <f>SUM((Table20[[#This Row],[Main Camera]]+Table20[[#This Row],[Main Type]]+Table20[[#This Row],[Main VIdeo]])/3)</f>
        <v>0</v>
      </c>
      <c r="H90" s="63">
        <f>SUM((Table20[[#This Row],[Front Camera]]+Table20[[#This Row],[Front Video]])/2)</f>
        <v>0</v>
      </c>
      <c r="I90" s="63">
        <f>SUM((Table20[[#This Row],[USB]]+Table20[[#This Row],[Battery]])/2)</f>
        <v>7.9365079365079361E-2</v>
      </c>
      <c r="J90" s="63">
        <f>Table20[[#This Row],[Harga]]</f>
        <v>0.18506493506493507</v>
      </c>
      <c r="K90" s="63">
        <f>SUM(Table21[[#This Row],[Body]:[Price]])</f>
        <v>0.55360380360380357</v>
      </c>
      <c r="L90" s="63">
        <f>_xlfn.RANK.EQ(K90,Table21[Total],0)</f>
        <v>25</v>
      </c>
    </row>
    <row r="91" spans="2:12" x14ac:dyDescent="0.25">
      <c r="B91" s="63" t="str">
        <f>Table20[[#This Row],[Smartphone]]</f>
        <v>VIVO Vivo Y27(6/128 gb)</v>
      </c>
      <c r="C91" s="63">
        <f>SUM((Table20[[#This Row],[Dimensi]]+Table20[[#This Row],[Berat]]+Table20[[#This Row],[Build]])/3)</f>
        <v>1.984126984126984E-2</v>
      </c>
      <c r="D91" s="63">
        <f>SUM((Table20[[#This Row],[Tipe LCD]]+Table20[[#This Row],[Ukuran LCD]]+Table20[[#This Row],[Resolusi]])/3)</f>
        <v>9.9206349206349201E-3</v>
      </c>
      <c r="E91" s="63">
        <f>SUM((Table20[[#This Row],[Sistem Operasi]]+Table20[[#This Row],[Chipset]]+Table20[[#This Row],[CPU]])/3)</f>
        <v>8.1679894179894186E-2</v>
      </c>
      <c r="F91" s="63">
        <f>SUM((Table20[[#This Row],[RAM]]+Table20[[#This Row],[ROM]])/2)</f>
        <v>5.3571428571428568E-2</v>
      </c>
      <c r="G91" s="63">
        <f>SUM((Table20[[#This Row],[Main Camera]]+Table20[[#This Row],[Main Type]]+Table20[[#This Row],[Main VIdeo]])/3)</f>
        <v>0</v>
      </c>
      <c r="H91" s="63">
        <f>SUM((Table20[[#This Row],[Front Camera]]+Table20[[#This Row],[Front Video]])/2)</f>
        <v>0</v>
      </c>
      <c r="I91" s="63">
        <f>SUM((Table20[[#This Row],[USB]]+Table20[[#This Row],[Battery]])/2)</f>
        <v>0.10317460317460317</v>
      </c>
      <c r="J91" s="63">
        <f>Table20[[#This Row],[Harga]]</f>
        <v>0.22390572390572391</v>
      </c>
      <c r="K91" s="63">
        <f>SUM(Table21[[#This Row],[Body]:[Price]])</f>
        <v>0.49209355459355464</v>
      </c>
      <c r="L91" s="63">
        <f>_xlfn.RANK.EQ(K91,Table21[Total],0)</f>
        <v>66</v>
      </c>
    </row>
    <row r="92" spans="2:12" x14ac:dyDescent="0.25">
      <c r="B92" s="63" t="str">
        <f>Table20[[#This Row],[Smartphone]]</f>
        <v>VIVO Vivo Y27 5G(6/128 gb)</v>
      </c>
      <c r="C92" s="63">
        <f>SUM((Table20[[#This Row],[Dimensi]]+Table20[[#This Row],[Berat]]+Table20[[#This Row],[Build]])/3)</f>
        <v>1.984126984126984E-2</v>
      </c>
      <c r="D92" s="63">
        <f>SUM((Table20[[#This Row],[Tipe LCD]]+Table20[[#This Row],[Ukuran LCD]]+Table20[[#This Row],[Resolusi]])/3)</f>
        <v>9.9206349206349201E-3</v>
      </c>
      <c r="E92" s="63">
        <f>SUM((Table20[[#This Row],[Sistem Operasi]]+Table20[[#This Row],[Chipset]]+Table20[[#This Row],[CPU]])/3)</f>
        <v>8.0229955229955227E-2</v>
      </c>
      <c r="F92" s="63">
        <f>SUM((Table20[[#This Row],[RAM]]+Table20[[#This Row],[ROM]])/2)</f>
        <v>5.3571428571428568E-2</v>
      </c>
      <c r="G92" s="63">
        <f>SUM((Table20[[#This Row],[Main Camera]]+Table20[[#This Row],[Main Type]]+Table20[[#This Row],[Main VIdeo]])/3)</f>
        <v>0</v>
      </c>
      <c r="H92" s="63">
        <f>SUM((Table20[[#This Row],[Front Camera]]+Table20[[#This Row],[Front Video]])/2)</f>
        <v>0</v>
      </c>
      <c r="I92" s="63">
        <f>SUM((Table20[[#This Row],[USB]]+Table20[[#This Row],[Battery]])/2)</f>
        <v>0.10317460317460317</v>
      </c>
      <c r="J92" s="63">
        <f>Table20[[#This Row],[Harga]]</f>
        <v>0.21705146705146705</v>
      </c>
      <c r="K92" s="63">
        <f>SUM(Table21[[#This Row],[Body]:[Price]])</f>
        <v>0.4837893587893588</v>
      </c>
      <c r="L92" s="63">
        <f>_xlfn.RANK.EQ(K92,Table21[Total],0)</f>
        <v>72</v>
      </c>
    </row>
    <row r="93" spans="2:12" x14ac:dyDescent="0.25">
      <c r="B93" s="63" t="str">
        <f>Table20[[#This Row],[Smartphone]]</f>
        <v>VIVO Vivo Y02t(4/64 gb)</v>
      </c>
      <c r="C93" s="63">
        <f>SUM((Table20[[#This Row],[Dimensi]]+Table20[[#This Row],[Berat]]+Table20[[#This Row],[Build]])/3)</f>
        <v>2.9761904761904757E-2</v>
      </c>
      <c r="D93" s="63">
        <f>SUM((Table20[[#This Row],[Tipe LCD]]+Table20[[#This Row],[Ukuran LCD]]+Table20[[#This Row],[Resolusi]])/3)</f>
        <v>7.9365079365079361E-3</v>
      </c>
      <c r="E93" s="63">
        <f>SUM((Table20[[#This Row],[Sistem Operasi]]+Table20[[#This Row],[Chipset]]+Table20[[#This Row],[CPU]])/3)</f>
        <v>7.8780016280016282E-2</v>
      </c>
      <c r="F93" s="63">
        <f>SUM((Table20[[#This Row],[RAM]]+Table20[[#This Row],[ROM]])/2)</f>
        <v>5.3571428571428568E-2</v>
      </c>
      <c r="G93" s="63">
        <f>SUM((Table20[[#This Row],[Main Camera]]+Table20[[#This Row],[Main Type]]+Table20[[#This Row],[Main VIdeo]])/3)</f>
        <v>0</v>
      </c>
      <c r="H93" s="63">
        <f>SUM((Table20[[#This Row],[Front Camera]]+Table20[[#This Row],[Front Video]])/2)</f>
        <v>0</v>
      </c>
      <c r="I93" s="63">
        <f>SUM((Table20[[#This Row],[USB]]+Table20[[#This Row],[Battery]])/2)</f>
        <v>7.1428571428571425E-2</v>
      </c>
      <c r="J93" s="63">
        <f>Table20[[#This Row],[Harga]]</f>
        <v>0.22619047619047619</v>
      </c>
      <c r="K93" s="63">
        <f>SUM(Table21[[#This Row],[Body]:[Price]])</f>
        <v>0.46766890516890514</v>
      </c>
      <c r="L93" s="63">
        <f>_xlfn.RANK.EQ(K93,Table21[Total],0)</f>
        <v>78</v>
      </c>
    </row>
    <row r="94" spans="2:12" x14ac:dyDescent="0.25">
      <c r="B94" s="63" t="str">
        <f>Table20[[#This Row],[Smartphone]]</f>
        <v>POCO Poco F5(12/256 gb)</v>
      </c>
      <c r="C94" s="63">
        <f>SUM((Table20[[#This Row],[Dimensi]]+Table20[[#This Row],[Berat]]+Table20[[#This Row],[Build]])/3)</f>
        <v>9.9206349206349201E-3</v>
      </c>
      <c r="D94" s="63">
        <f>SUM((Table20[[#This Row],[Tipe LCD]]+Table20[[#This Row],[Ukuran LCD]]+Table20[[#This Row],[Resolusi]])/3)</f>
        <v>1.3888888888888888E-2</v>
      </c>
      <c r="E94" s="63">
        <f>SUM((Table20[[#This Row],[Sistem Operasi]]+Table20[[#This Row],[Chipset]]+Table20[[#This Row],[CPU]])/3)</f>
        <v>0.11502849002849003</v>
      </c>
      <c r="F94" s="63">
        <f>SUM((Table20[[#This Row],[RAM]]+Table20[[#This Row],[ROM]])/2)</f>
        <v>0.10714285714285714</v>
      </c>
      <c r="G94" s="63">
        <f>SUM((Table20[[#This Row],[Main Camera]]+Table20[[#This Row],[Main Type]]+Table20[[#This Row],[Main VIdeo]])/3)</f>
        <v>0</v>
      </c>
      <c r="H94" s="63">
        <f>SUM((Table20[[#This Row],[Front Camera]]+Table20[[#This Row],[Front Video]])/2)</f>
        <v>0</v>
      </c>
      <c r="I94" s="63">
        <f>SUM((Table20[[#This Row],[USB]]+Table20[[#This Row],[Battery]])/2)</f>
        <v>0.10317460317460317</v>
      </c>
      <c r="J94" s="63">
        <f>Table20[[#This Row],[Harga]]</f>
        <v>0.19420394420394421</v>
      </c>
      <c r="K94" s="63">
        <f>SUM(Table21[[#This Row],[Body]:[Price]])</f>
        <v>0.54335941835941837</v>
      </c>
      <c r="L94" s="63">
        <f>_xlfn.RANK.EQ(K94,Table21[Total],0)</f>
        <v>32</v>
      </c>
    </row>
    <row r="95" spans="2:12" x14ac:dyDescent="0.25">
      <c r="B95" s="63" t="str">
        <f>Table20[[#This Row],[Smartphone]]</f>
        <v>POCO Poco F5(8/256 gb)</v>
      </c>
      <c r="C95" s="63">
        <f>SUM((Table20[[#This Row],[Dimensi]]+Table20[[#This Row],[Berat]]+Table20[[#This Row],[Build]])/3)</f>
        <v>9.9206349206349201E-3</v>
      </c>
      <c r="D95" s="63">
        <f>SUM((Table20[[#This Row],[Tipe LCD]]+Table20[[#This Row],[Ukuran LCD]]+Table20[[#This Row],[Resolusi]])/3)</f>
        <v>1.3888888888888888E-2</v>
      </c>
      <c r="E95" s="63">
        <f>SUM((Table20[[#This Row],[Sistem Operasi]]+Table20[[#This Row],[Chipset]]+Table20[[#This Row],[CPU]])/3)</f>
        <v>0.11502849002849003</v>
      </c>
      <c r="F95" s="63">
        <f>SUM((Table20[[#This Row],[RAM]]+Table20[[#This Row],[ROM]])/2)</f>
        <v>7.1428571428571425E-2</v>
      </c>
      <c r="G95" s="63">
        <f>SUM((Table20[[#This Row],[Main Camera]]+Table20[[#This Row],[Main Type]]+Table20[[#This Row],[Main VIdeo]])/3)</f>
        <v>0</v>
      </c>
      <c r="H95" s="63">
        <f>SUM((Table20[[#This Row],[Front Camera]]+Table20[[#This Row],[Front Video]])/2)</f>
        <v>0</v>
      </c>
      <c r="I95" s="63">
        <f>SUM((Table20[[#This Row],[USB]]+Table20[[#This Row],[Battery]])/2)</f>
        <v>0.10317460317460317</v>
      </c>
      <c r="J95" s="63">
        <f>Table20[[#This Row],[Harga]]</f>
        <v>0.19877344877344877</v>
      </c>
      <c r="K95" s="63">
        <f>SUM(Table21[[#This Row],[Body]:[Price]])</f>
        <v>0.51221463721463723</v>
      </c>
      <c r="L95" s="63">
        <f>_xlfn.RANK.EQ(K95,Table21[Total],0)</f>
        <v>48</v>
      </c>
    </row>
    <row r="96" spans="2:12" x14ac:dyDescent="0.25">
      <c r="B96" s="63" t="str">
        <f>Table20[[#This Row],[Smartphone]]</f>
        <v>POCO Poco X5 Pro(6/128 gb)</v>
      </c>
      <c r="C96" s="63">
        <f>SUM((Table20[[#This Row],[Dimensi]]+Table20[[#This Row],[Berat]]+Table20[[#This Row],[Build]])/3)</f>
        <v>9.9206349206349201E-3</v>
      </c>
      <c r="D96" s="63">
        <f>SUM((Table20[[#This Row],[Tipe LCD]]+Table20[[#This Row],[Ukuran LCD]]+Table20[[#This Row],[Resolusi]])/3)</f>
        <v>1.3888888888888888E-2</v>
      </c>
      <c r="E96" s="63">
        <f>SUM((Table20[[#This Row],[Sistem Operasi]]+Table20[[#This Row],[Chipset]]+Table20[[#This Row],[CPU]])/3)</f>
        <v>6.9597069597069586E-2</v>
      </c>
      <c r="F96" s="63">
        <f>SUM((Table20[[#This Row],[RAM]]+Table20[[#This Row],[ROM]])/2)</f>
        <v>5.3571428571428568E-2</v>
      </c>
      <c r="G96" s="63">
        <f>SUM((Table20[[#This Row],[Main Camera]]+Table20[[#This Row],[Main Type]]+Table20[[#This Row],[Main VIdeo]])/3)</f>
        <v>0</v>
      </c>
      <c r="H96" s="63">
        <f>SUM((Table20[[#This Row],[Front Camera]]+Table20[[#This Row],[Front Video]])/2)</f>
        <v>0</v>
      </c>
      <c r="I96" s="63">
        <f>SUM((Table20[[#This Row],[USB]]+Table20[[#This Row],[Battery]])/2)</f>
        <v>0.10317460317460317</v>
      </c>
      <c r="J96" s="63">
        <f>Table20[[#This Row],[Harga]]</f>
        <v>0.21019721019721019</v>
      </c>
      <c r="K96" s="63">
        <f>SUM(Table21[[#This Row],[Body]:[Price]])</f>
        <v>0.46034983534983531</v>
      </c>
      <c r="L96" s="63">
        <f>_xlfn.RANK.EQ(K96,Table21[Total],0)</f>
        <v>84</v>
      </c>
    </row>
    <row r="97" spans="2:12" x14ac:dyDescent="0.25">
      <c r="B97" s="63" t="str">
        <f>Table20[[#This Row],[Smartphone]]</f>
        <v>POCO Poco X5 Pro(8/256 gb)</v>
      </c>
      <c r="C97" s="63">
        <f>SUM((Table20[[#This Row],[Dimensi]]+Table20[[#This Row],[Berat]]+Table20[[#This Row],[Build]])/3)</f>
        <v>9.9206349206349201E-3</v>
      </c>
      <c r="D97" s="63">
        <f>SUM((Table20[[#This Row],[Tipe LCD]]+Table20[[#This Row],[Ukuran LCD]]+Table20[[#This Row],[Resolusi]])/3)</f>
        <v>1.3888888888888888E-2</v>
      </c>
      <c r="E97" s="63">
        <f>SUM((Table20[[#This Row],[Sistem Operasi]]+Table20[[#This Row],[Chipset]]+Table20[[#This Row],[CPU]])/3)</f>
        <v>6.9597069597069586E-2</v>
      </c>
      <c r="F97" s="63">
        <f>SUM((Table20[[#This Row],[RAM]]+Table20[[#This Row],[ROM]])/2)</f>
        <v>7.1428571428571425E-2</v>
      </c>
      <c r="G97" s="63">
        <f>SUM((Table20[[#This Row],[Main Camera]]+Table20[[#This Row],[Main Type]]+Table20[[#This Row],[Main VIdeo]])/3)</f>
        <v>0</v>
      </c>
      <c r="H97" s="63">
        <f>SUM((Table20[[#This Row],[Front Camera]]+Table20[[#This Row],[Front Video]])/2)</f>
        <v>0</v>
      </c>
      <c r="I97" s="63">
        <f>SUM((Table20[[#This Row],[USB]]+Table20[[#This Row],[Battery]])/2)</f>
        <v>0.10317460317460317</v>
      </c>
      <c r="J97" s="63">
        <f>Table20[[#This Row],[Harga]]</f>
        <v>0.20562770562770563</v>
      </c>
      <c r="K97" s="63">
        <f>SUM(Table21[[#This Row],[Body]:[Price]])</f>
        <v>0.47363747363747355</v>
      </c>
      <c r="L97" s="63">
        <f>_xlfn.RANK.EQ(K97,Table21[Total],0)</f>
        <v>77</v>
      </c>
    </row>
    <row r="98" spans="2:12" x14ac:dyDescent="0.25">
      <c r="B98" s="63" t="str">
        <f>Table20[[#This Row],[Smartphone]]</f>
        <v>POCO Poco X5(6/128 gb)</v>
      </c>
      <c r="C98" s="63">
        <f>SUM((Table20[[#This Row],[Dimensi]]+Table20[[#This Row],[Berat]]+Table20[[#This Row],[Build]])/3)</f>
        <v>1.984126984126984E-2</v>
      </c>
      <c r="D98" s="63">
        <f>SUM((Table20[[#This Row],[Tipe LCD]]+Table20[[#This Row],[Ukuran LCD]]+Table20[[#This Row],[Resolusi]])/3)</f>
        <v>1.4455782312925171E-2</v>
      </c>
      <c r="E98" s="63">
        <f>SUM((Table20[[#This Row],[Sistem Operasi]]+Table20[[#This Row],[Chipset]]+Table20[[#This Row],[CPU]])/3)</f>
        <v>7.6846764346764351E-2</v>
      </c>
      <c r="F98" s="63">
        <f>SUM((Table20[[#This Row],[RAM]]+Table20[[#This Row],[ROM]])/2)</f>
        <v>5.3571428571428568E-2</v>
      </c>
      <c r="G98" s="63">
        <f>SUM((Table20[[#This Row],[Main Camera]]+Table20[[#This Row],[Main Type]]+Table20[[#This Row],[Main VIdeo]])/3)</f>
        <v>0</v>
      </c>
      <c r="H98" s="63">
        <f>SUM((Table20[[#This Row],[Front Camera]]+Table20[[#This Row],[Front Video]])/2)</f>
        <v>0</v>
      </c>
      <c r="I98" s="63">
        <f>SUM((Table20[[#This Row],[USB]]+Table20[[#This Row],[Battery]])/2)</f>
        <v>0.10317460317460317</v>
      </c>
      <c r="J98" s="63">
        <f>Table20[[#This Row],[Harga]]</f>
        <v>0.21705146705146705</v>
      </c>
      <c r="K98" s="63">
        <f>SUM(Table21[[#This Row],[Body]:[Price]])</f>
        <v>0.48494131529845819</v>
      </c>
      <c r="L98" s="63">
        <f>_xlfn.RANK.EQ(K98,Table21[Total],0)</f>
        <v>71</v>
      </c>
    </row>
    <row r="99" spans="2:12" x14ac:dyDescent="0.25">
      <c r="B99" s="63" t="str">
        <f>Table20[[#This Row],[Smartphone]]</f>
        <v>POCO Poco X5(8/256 gb)</v>
      </c>
      <c r="C99" s="63">
        <f>SUM((Table20[[#This Row],[Dimensi]]+Table20[[#This Row],[Berat]]+Table20[[#This Row],[Build]])/3)</f>
        <v>1.984126984126984E-2</v>
      </c>
      <c r="D99" s="63">
        <f>SUM((Table20[[#This Row],[Tipe LCD]]+Table20[[#This Row],[Ukuran LCD]]+Table20[[#This Row],[Resolusi]])/3)</f>
        <v>1.4455782312925171E-2</v>
      </c>
      <c r="E99" s="63">
        <f>SUM((Table20[[#This Row],[Sistem Operasi]]+Table20[[#This Row],[Chipset]]+Table20[[#This Row],[CPU]])/3)</f>
        <v>7.6846764346764351E-2</v>
      </c>
      <c r="F99" s="63">
        <f>SUM((Table20[[#This Row],[RAM]]+Table20[[#This Row],[ROM]])/2)</f>
        <v>7.1428571428571425E-2</v>
      </c>
      <c r="G99" s="63">
        <f>SUM((Table20[[#This Row],[Main Camera]]+Table20[[#This Row],[Main Type]]+Table20[[#This Row],[Main VIdeo]])/3)</f>
        <v>0</v>
      </c>
      <c r="H99" s="63">
        <f>SUM((Table20[[#This Row],[Front Camera]]+Table20[[#This Row],[Front Video]])/2)</f>
        <v>0</v>
      </c>
      <c r="I99" s="63">
        <f>SUM((Table20[[#This Row],[USB]]+Table20[[#This Row],[Battery]])/2)</f>
        <v>0.10317460317460317</v>
      </c>
      <c r="J99" s="63">
        <f>Table20[[#This Row],[Harga]]</f>
        <v>0.21476671476671477</v>
      </c>
      <c r="K99" s="63">
        <f>SUM(Table21[[#This Row],[Body]:[Price]])</f>
        <v>0.50051370587084865</v>
      </c>
      <c r="L99" s="63">
        <f>_xlfn.RANK.EQ(K99,Table21[Total],0)</f>
        <v>60</v>
      </c>
    </row>
    <row r="100" spans="2:12" x14ac:dyDescent="0.25">
      <c r="B100" s="63" t="str">
        <f>Table20[[#This Row],[Smartphone]]</f>
        <v>INFINIX INFINIX SMART 8(4/128 gb)</v>
      </c>
      <c r="C100" s="63">
        <f>SUM((Table20[[#This Row],[Dimensi]]+Table20[[#This Row],[Berat]]+Table20[[#This Row],[Build]])/3)</f>
        <v>1.984126984126984E-2</v>
      </c>
      <c r="D100" s="63">
        <f>SUM((Table20[[#This Row],[Tipe LCD]]+Table20[[#This Row],[Ukuran LCD]]+Table20[[#This Row],[Resolusi]])/3)</f>
        <v>7.9365079365079361E-3</v>
      </c>
      <c r="E100" s="63">
        <f>SUM((Table20[[#This Row],[Sistem Operasi]]+Table20[[#This Row],[Chipset]]+Table20[[#This Row],[CPU]])/3)</f>
        <v>6.4280626780626779E-2</v>
      </c>
      <c r="F100" s="63">
        <f>SUM((Table20[[#This Row],[RAM]]+Table20[[#This Row],[ROM]])/2)</f>
        <v>0</v>
      </c>
      <c r="G100" s="63">
        <f>SUM((Table20[[#This Row],[Main Camera]]+Table20[[#This Row],[Main Type]]+Table20[[#This Row],[Main VIdeo]])/3)</f>
        <v>0</v>
      </c>
      <c r="H100" s="63">
        <f>SUM((Table20[[#This Row],[Front Camera]]+Table20[[#This Row],[Front Video]])/2)</f>
        <v>0</v>
      </c>
      <c r="I100" s="63">
        <f>SUM((Table20[[#This Row],[USB]]+Table20[[#This Row],[Battery]])/2)</f>
        <v>0.10317460317460317</v>
      </c>
      <c r="J100" s="63">
        <f>Table20[[#This Row],[Harga]]</f>
        <v>0.22619047619047619</v>
      </c>
      <c r="K100" s="63">
        <f>SUM(Table21[[#This Row],[Body]:[Price]])</f>
        <v>0.42142348392348394</v>
      </c>
      <c r="L100" s="63">
        <f>_xlfn.RANK.EQ(K100,Table21[Total],0)</f>
        <v>97</v>
      </c>
    </row>
    <row r="101" spans="2:12" x14ac:dyDescent="0.25">
      <c r="B101" s="63" t="str">
        <f>Table20[[#This Row],[Smartphone]]</f>
        <v>INFINIX INFINIX HOT 40i(8/256 gb)</v>
      </c>
      <c r="C101" s="63">
        <f>SUM((Table20[[#This Row],[Dimensi]]+Table20[[#This Row],[Berat]]+Table20[[#This Row],[Build]])/3)</f>
        <v>2.9761904761904757E-2</v>
      </c>
      <c r="D101" s="63">
        <f>SUM((Table20[[#This Row],[Tipe LCD]]+Table20[[#This Row],[Ukuran LCD]]+Table20[[#This Row],[Resolusi]])/3)</f>
        <v>7.9365079365079361E-3</v>
      </c>
      <c r="E101" s="63">
        <f>SUM((Table20[[#This Row],[Sistem Operasi]]+Table20[[#This Row],[Chipset]]+Table20[[#This Row],[CPU]])/3)</f>
        <v>6.4280626780626779E-2</v>
      </c>
      <c r="F101" s="63">
        <f>SUM((Table20[[#This Row],[RAM]]+Table20[[#This Row],[ROM]])/2)</f>
        <v>7.1428571428571425E-2</v>
      </c>
      <c r="G101" s="63">
        <f>SUM((Table20[[#This Row],[Main Camera]]+Table20[[#This Row],[Main Type]]+Table20[[#This Row],[Main VIdeo]])/3)</f>
        <v>0</v>
      </c>
      <c r="H101" s="63">
        <f>SUM((Table20[[#This Row],[Front Camera]]+Table20[[#This Row],[Front Video]])/2)</f>
        <v>0</v>
      </c>
      <c r="I101" s="63">
        <f>SUM((Table20[[#This Row],[USB]]+Table20[[#This Row],[Battery]])/2)</f>
        <v>0.10317460317460317</v>
      </c>
      <c r="J101" s="63">
        <f>Table20[[#This Row],[Harga]]</f>
        <v>0.22162097162097161</v>
      </c>
      <c r="K101" s="63">
        <f>SUM(Table21[[#This Row],[Body]:[Price]])</f>
        <v>0.49820318570318567</v>
      </c>
      <c r="L101" s="63">
        <f>_xlfn.RANK.EQ(K101,Table21[Total],0)</f>
        <v>63</v>
      </c>
    </row>
    <row r="102" spans="2:12" x14ac:dyDescent="0.25">
      <c r="B102" s="63" t="str">
        <f>Table20[[#This Row],[Smartphone]]</f>
        <v>INFINIX INFINIX SMART 8 HD(4/128 gb)</v>
      </c>
      <c r="C102" s="63">
        <f>SUM((Table20[[#This Row],[Dimensi]]+Table20[[#This Row],[Berat]]+Table20[[#This Row],[Build]])/3)</f>
        <v>1.984126984126984E-2</v>
      </c>
      <c r="D102" s="63">
        <f>SUM((Table20[[#This Row],[Tipe LCD]]+Table20[[#This Row],[Ukuran LCD]]+Table20[[#This Row],[Resolusi]])/3)</f>
        <v>7.9365079365079361E-3</v>
      </c>
      <c r="E102" s="63">
        <f>SUM((Table20[[#This Row],[Sistem Operasi]]+Table20[[#This Row],[Chipset]]+Table20[[#This Row],[CPU]])/3)</f>
        <v>6.4280626780626779E-2</v>
      </c>
      <c r="F102" s="63">
        <f>SUM((Table20[[#This Row],[RAM]]+Table20[[#This Row],[ROM]])/2)</f>
        <v>0</v>
      </c>
      <c r="G102" s="63">
        <f>SUM((Table20[[#This Row],[Main Camera]]+Table20[[#This Row],[Main Type]]+Table20[[#This Row],[Main VIdeo]])/3)</f>
        <v>0</v>
      </c>
      <c r="H102" s="63">
        <f>SUM((Table20[[#This Row],[Front Camera]]+Table20[[#This Row],[Front Video]])/2)</f>
        <v>0</v>
      </c>
      <c r="I102" s="63">
        <f>SUM((Table20[[#This Row],[USB]]+Table20[[#This Row],[Battery]])/2)</f>
        <v>0.10317460317460317</v>
      </c>
      <c r="J102" s="63">
        <f>Table20[[#This Row],[Harga]]</f>
        <v>0.22619047619047619</v>
      </c>
      <c r="K102" s="63">
        <f>SUM(Table21[[#This Row],[Body]:[Price]])</f>
        <v>0.42142348392348394</v>
      </c>
      <c r="L102" s="63">
        <f>_xlfn.RANK.EQ(K102,Table21[Total],0)</f>
        <v>97</v>
      </c>
    </row>
    <row r="103" spans="2:12" x14ac:dyDescent="0.25">
      <c r="B103" s="63" t="str">
        <f>Table20[[#This Row],[Smartphone]]</f>
        <v>INFINIX INFINIX GT 10 PRO(8/256 gb)</v>
      </c>
      <c r="C103" s="63">
        <f>SUM((Table20[[#This Row],[Dimensi]]+Table20[[#This Row],[Berat]]+Table20[[#This Row],[Build]])/3)</f>
        <v>1.984126984126984E-2</v>
      </c>
      <c r="D103" s="63">
        <f>SUM((Table20[[#This Row],[Tipe LCD]]+Table20[[#This Row],[Ukuran LCD]]+Table20[[#This Row],[Resolusi]])/3)</f>
        <v>1.3888888888888888E-2</v>
      </c>
      <c r="E103" s="63">
        <f>SUM((Table20[[#This Row],[Sistem Operasi]]+Table20[[#This Row],[Chipset]]+Table20[[#This Row],[CPU]])/3)</f>
        <v>9.9079161579161579E-2</v>
      </c>
      <c r="F103" s="63">
        <f>SUM((Table20[[#This Row],[RAM]]+Table20[[#This Row],[ROM]])/2)</f>
        <v>7.1428571428571425E-2</v>
      </c>
      <c r="G103" s="63">
        <f>SUM((Table20[[#This Row],[Main Camera]]+Table20[[#This Row],[Main Type]]+Table20[[#This Row],[Main VIdeo]])/3)</f>
        <v>0</v>
      </c>
      <c r="H103" s="63">
        <f>SUM((Table20[[#This Row],[Front Camera]]+Table20[[#This Row],[Front Video]])/2)</f>
        <v>0</v>
      </c>
      <c r="I103" s="63">
        <f>SUM((Table20[[#This Row],[USB]]+Table20[[#This Row],[Battery]])/2)</f>
        <v>0.10317460317460317</v>
      </c>
      <c r="J103" s="63">
        <f>Table20[[#This Row],[Harga]]</f>
        <v>0.21476671476671477</v>
      </c>
      <c r="K103" s="63">
        <f>SUM(Table21[[#This Row],[Body]:[Price]])</f>
        <v>0.52217920967920972</v>
      </c>
      <c r="L103" s="63">
        <f>_xlfn.RANK.EQ(K103,Table21[Total],0)</f>
        <v>41</v>
      </c>
    </row>
    <row r="104" spans="2:12" x14ac:dyDescent="0.25">
      <c r="B104" s="63" t="str">
        <f>Table20[[#This Row],[Smartphone]]</f>
        <v>INFINIX INFINIX NOTE 30 PRO(8/256 gb)</v>
      </c>
      <c r="C104" s="63">
        <f>SUM((Table20[[#This Row],[Dimensi]]+Table20[[#This Row],[Berat]]+Table20[[#This Row],[Build]])/3)</f>
        <v>4.5634920634920632E-2</v>
      </c>
      <c r="D104" s="63">
        <f>SUM((Table20[[#This Row],[Tipe LCD]]+Table20[[#This Row],[Ukuran LCD]]+Table20[[#This Row],[Resolusi]])/3)</f>
        <v>1.3888888888888888E-2</v>
      </c>
      <c r="E104" s="63">
        <f>SUM((Table20[[#This Row],[Sistem Operasi]]+Table20[[#This Row],[Chipset]]+Table20[[#This Row],[CPU]])/3)</f>
        <v>8.602971102971102E-2</v>
      </c>
      <c r="F104" s="63">
        <f>SUM((Table20[[#This Row],[RAM]]+Table20[[#This Row],[ROM]])/2)</f>
        <v>7.1428571428571425E-2</v>
      </c>
      <c r="G104" s="63">
        <f>SUM((Table20[[#This Row],[Main Camera]]+Table20[[#This Row],[Main Type]]+Table20[[#This Row],[Main VIdeo]])/3)</f>
        <v>0</v>
      </c>
      <c r="H104" s="63">
        <f>SUM((Table20[[#This Row],[Front Camera]]+Table20[[#This Row],[Front Video]])/2)</f>
        <v>0</v>
      </c>
      <c r="I104" s="63">
        <f>SUM((Table20[[#This Row],[USB]]+Table20[[#This Row],[Battery]])/2)</f>
        <v>0.10317460317460317</v>
      </c>
      <c r="J104" s="63">
        <f>Table20[[#This Row],[Harga]]</f>
        <v>0.21248196248196249</v>
      </c>
      <c r="K104" s="63">
        <f>SUM(Table21[[#This Row],[Body]:[Price]])</f>
        <v>0.5326386576386577</v>
      </c>
      <c r="L104" s="63">
        <f>_xlfn.RANK.EQ(K104,Table21[Total],0)</f>
        <v>37</v>
      </c>
    </row>
    <row r="105" spans="2:12" x14ac:dyDescent="0.25">
      <c r="B105" s="63" t="str">
        <f>Table20[[#This Row],[Smartphone]]</f>
        <v>INFINIX INFINIX NOTE 30(8/128 gb)</v>
      </c>
      <c r="C105" s="63">
        <f>SUM((Table20[[#This Row],[Dimensi]]+Table20[[#This Row],[Berat]]+Table20[[#This Row],[Build]])/3)</f>
        <v>6.5476190476190466E-2</v>
      </c>
      <c r="D105" s="63">
        <f>SUM((Table20[[#This Row],[Tipe LCD]]+Table20[[#This Row],[Ukuran LCD]]+Table20[[#This Row],[Resolusi]])/3)</f>
        <v>9.9206349206349201E-3</v>
      </c>
      <c r="E105" s="63">
        <f>SUM((Table20[[#This Row],[Sistem Operasi]]+Table20[[#This Row],[Chipset]]+Table20[[#This Row],[CPU]])/3)</f>
        <v>8.602971102971102E-2</v>
      </c>
      <c r="F105" s="63">
        <f>SUM((Table20[[#This Row],[RAM]]+Table20[[#This Row],[ROM]])/2)</f>
        <v>3.5714285714285712E-2</v>
      </c>
      <c r="G105" s="63">
        <f>SUM((Table20[[#This Row],[Main Camera]]+Table20[[#This Row],[Main Type]]+Table20[[#This Row],[Main VIdeo]])/3)</f>
        <v>0</v>
      </c>
      <c r="H105" s="63">
        <f>SUM((Table20[[#This Row],[Front Camera]]+Table20[[#This Row],[Front Video]])/2)</f>
        <v>0</v>
      </c>
      <c r="I105" s="63">
        <f>SUM((Table20[[#This Row],[USB]]+Table20[[#This Row],[Battery]])/2)</f>
        <v>0.10317460317460317</v>
      </c>
      <c r="J105" s="63">
        <f>Table20[[#This Row],[Harga]]</f>
        <v>0.21705146705146705</v>
      </c>
      <c r="K105" s="63">
        <f>SUM(Table21[[#This Row],[Body]:[Price]])</f>
        <v>0.51736689236689237</v>
      </c>
      <c r="L105" s="63">
        <f>_xlfn.RANK.EQ(K105,Table21[Total],0)</f>
        <v>45</v>
      </c>
    </row>
    <row r="106" spans="2:12" x14ac:dyDescent="0.25">
      <c r="B106" s="63" t="str">
        <f>Table20[[#This Row],[Smartphone]]</f>
        <v>INFINIX INFINIX HOT 30i(8/128 gb)</v>
      </c>
      <c r="C106" s="63">
        <f>SUM((Table20[[#This Row],[Dimensi]]+Table20[[#This Row],[Berat]]+Table20[[#This Row],[Build]])/3)</f>
        <v>2.9761904761904757E-2</v>
      </c>
      <c r="D106" s="63">
        <f>SUM((Table20[[#This Row],[Tipe LCD]]+Table20[[#This Row],[Ukuran LCD]]+Table20[[#This Row],[Resolusi]])/3)</f>
        <v>7.9365079365079361E-3</v>
      </c>
      <c r="E106" s="63">
        <f>SUM((Table20[[#This Row],[Sistem Operasi]]+Table20[[#This Row],[Chipset]]+Table20[[#This Row],[CPU]])/3)</f>
        <v>6.4280626780626779E-2</v>
      </c>
      <c r="F106" s="63">
        <f>SUM((Table20[[#This Row],[RAM]]+Table20[[#This Row],[ROM]])/2)</f>
        <v>3.5714285714285712E-2</v>
      </c>
      <c r="G106" s="63">
        <f>SUM((Table20[[#This Row],[Main Camera]]+Table20[[#This Row],[Main Type]]+Table20[[#This Row],[Main VIdeo]])/3)</f>
        <v>0</v>
      </c>
      <c r="H106" s="63">
        <f>SUM((Table20[[#This Row],[Front Camera]]+Table20[[#This Row],[Front Video]])/2)</f>
        <v>0</v>
      </c>
      <c r="I106" s="63">
        <f>SUM((Table20[[#This Row],[USB]]+Table20[[#This Row],[Battery]])/2)</f>
        <v>0.10317460317460317</v>
      </c>
      <c r="J106" s="63">
        <f>Table20[[#This Row],[Harga]]</f>
        <v>0.22390572390572391</v>
      </c>
      <c r="K106" s="63">
        <f>SUM(Table21[[#This Row],[Body]:[Price]])</f>
        <v>0.46477365227365225</v>
      </c>
      <c r="L106" s="63">
        <f>_xlfn.RANK.EQ(K106,Table21[Total],0)</f>
        <v>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1 d 0 6 a 5 - 4 4 8 e - 4 8 8 b - b c a 8 - 2 b 7 0 f 4 c 4 6 e 4 c "   x m l n s = " h t t p : / / s c h e m a s . m i c r o s o f t . c o m / D a t a M a s h u p " > A A A A A M A J A A B Q S w M E F A A C A A g A A 4 f Z W N O K t L q n A A A A 9 w A A A B I A H A B D b 2 5 m a W c v U G F j a 2 F n Z S 5 4 b W w g o h g A K K A U A A A A A A A A A A A A A A A A A A A A A A A A A A A A h Y 8 x D o I w G I W v Q r r T F i R E z E 8 Z d D G R x M T E u D a l Q i M U Q 4 v l b g 4 e y S u I U d T N 8 X 3 v G 9 6 7 X 2 + Q D U 3 t X W R n V K t T F G C K P K l F W y h d p q i 3 R 3 + O M g Z b L k 6 8 l N 4 o a 7 M Y T J G i y t r z g h D n H H Y z 3 H Y l C S k N y C H f 7 E Q l G 4 4 + s v o v + 0 o b y 7 W Q i M H + N Y a F O I l x k M R R h C m Q i U K u 9 N c I x 8 H P 9 g f C s q 9 t 3 0 m m C n + 9 A j J F I O 8 T 7 A F Q S w M E F A A C A A g A A 4 f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H 2 V i B N D 4 j t w Y A A J Q 3 A A A T A B w A R m 9 y b X V s Y X M v U 2 V j d G l v b j E u b S C i G A A o o B Q A A A A A A A A A A A A A A A A A A A A A A A A A A A D t W t 9 P 3 D g Q f k f i f 4 j S l 0 W K I p L N L n B V H y j c V a s W y r H Q P p T q F B Y X c m S T K D 9 6 7 K 3 4 3 8 9 2 s p v Y j p 1 J s s B V o h J l c R z P e O Y b z 8 z n T d A s 9 c J A m + a / r b f b W 9 t b y Z 0 b o x v t w r 3 2 k a W 9 0 3 y U b m 9 p + N 8 0 z O I Z w i O / P 8 y Q b 3 4 N 4 / v r M L w f / O H 5 y D w K g x Q F a T L Q j 3 + 7 m n 4 8 n 5 x N J 1 d R H P 6 N l 7 5 K v B g l 6 O r a n d 1 n 0 V W E 4 j s v z Y J b N z A f / O R B 3 z G 0 I P N 9 Q 0 v j D O 0 Y u b R c / l / 0 F 5 a Z C 1 9 + m 6 R o / k 7 P H + r G R y + 4 K f 7 S v z 9 + O 3 Z T 9 3 v x / h v 9 6 M 4 N b s l O F h H S 8 R J 0 m n k R u 0 H y I 4 z n R 6 G f z Q P y M B l U h R n L p X 4 a 6 o Y 2 C d K x Y 5 I J j 4 a 2 1 N / j F 2 / w c I o H t B Q 9 p H T 0 B M X 3 w u C x N 0 d B g i 0 q P P m K v N u 7 d D X s B g s 6 e p 1 5 v r j 0 c e b 6 2 n R y I j w Y f R C G 6 B 7 5 w a n 3 L + J F n a M E 7 z u t 0 + 3 z V B g 6 u v O i B K X i + N m l O O b G N 9 r U D 8 X Z 5 4 c n o j n P P 9 c M H r l z F L u 1 u 7 O F 0 S / e D Q p r 1 C B L D G v X c O r X G A n D l 9 P 3 N Q t H 7 s x L F 7 U r j 0 V P Y 8 z 7 K E m E B 2 e x N 0 P s 1 h 9 3 1 q C d R r 6 X a j k 2 t e u F d o x 8 b + 6 l K C 4 R T K f k M w Y c y g 2 N w R 6 d i d / N X 7 n A G r x f r B c c 6 N q D h i f 9 m Y U p m q Y L E s T J z x 0 G v 6 b F L G n a 7 J 9 D v a J 5 V R G r I d 5 U + y T x x y o g C S 5 z D Y k g m 1 + j m H v K Q q C i 6 D m K f H e G N f 3 i + l n l Z C j G 6 e i A 3 4 + h a / M 5 / l 8 3 i m n x a j 4 x q 7 G E W M V u t A q n G j E F e 2 K o 9 2 K B N m O T z d y q 9 l L I h M D S k u G S 1 w w D Z 3 X M N c D S k K C S v m 6 W K 2 H / S w w 9 7 A 4 / i x q 9 F M V i b y V X 6 o 1 5 + B P r k K + b V L 1 B H h T D A 1 5 Z g z n r y f E u 2 Z c D A B C r A d l M N Q 2 o 8 W O D 8 O M Q / M z m t g p B V C Y E P z Y M P / T g Y X J X 1 7 O t X C S H U u V v K Z 5 G 3 f F k U x d w Q r n 0 W N V A l h c 4 x 1 o w b I 0 I t s r E L H X 8 U O p 4 Q S 7 2 / c m Z y v V F D o c 4 f w h z P j n J 1 9 m + 4 + F B X 8 8 9 n n + 0 y 4 / l + q Y j g 8 C 4 O w S G F A K l A j U V i C m p b k y x j l n p C Q p o B x T Q Y 6 h T h 7 o c k b Y c k b x O x q o a g 2 D E k W O E k 7 9 y 4 q g n S k Y V m I z k h 8 J e d 0 Q 4 J S J G M k i M V G m m a s 8 R y M d 7 t I I 5 v F M 7 u a h w p b L G i n O C 1 c n Q O w l j X D q E Q m q 8 g h Q p w 8 v K + 3 F n e 8 s L p I t X u 9 0 3 R U u p D e w d / b X p f W 1 6 X 5 v e 1 6 Y X 0 P Q C e 0 l F t 9 u x r 4 Q 2 f n x H q f f u Y p t 7 e 6 H 1 a 9 n G w t o Q q 0 M b C 6 9 6 u e Z D N / G P A T C b p X D S L l D e k O w M 5 i V r U 1 w D V k 5 C v B T k S s 8 a s 4 0 N b b k N 5 c W O U G S C x S n i q k 2 9 o x b X h E U L G s K 0 W P / Q D v b t u B F B M T F + 1 Y R b 7 V O e r O t F L n H 8 y T N S S 8 0 U z P + I W n L U 1 N K n 8 B 8 U z 9 y E z M b i p D u T E U t F 9 i X v m n Q t i e 7 t q B R e q 3 Y U 1 h 7 o N B p 1 o L B Y O f v A c N 1 r P B l 4 O e 1 Y B 1 4 r 3 l p i t H H 2 l a d z H k 1 j j s q C u L 4 9 7 y e o 9 5 L E X 4 8 e v 5 b 4 4 9 s B C P P H G U S e 2 H l / 7 V E N a I N T 7 y e 2 2 V H M o Y 1 P o 6 / h F K W w J R h L e f C k L G X V d P s t 4 + 6 A m p p t 5 B o j T 5 6 J e U / u r 4 9 b u 1 f Q S f l W Q b O X J 1 w P u o f e C x K u F q x 3 O e j I u D K i o L W w R d J c X 2 H Q S t i i 1 F / U T 5 g 8 i Q t a N X R K N b K Y H n K 3 b T W 8 V 4 l 0 v u D t R I 5 z 6 v y 6 3 D h 3 h s g L 5 X b U u D w t V W j y h k k 0 q p v m Q N Z R K 5 Q T a I o 8 W p J p g G T K w E 5 O V Q h m x + H n 9 q T 5 L X l P L + j V G I C i M A b y r e k k p 4 h A l p h s D E H F Z Q K n j + Q u Q Q Z 0 e U d T 0 z c N K z 0 g K J d z m 5 e 3 H Y J W h o 6 f z D 1 s G O 1 H j M + r Y i A L v H J E 4 r R V j y r X Q 1 W K c Q r 3 1 k N B B 9 l Q S s 2 i G Z e k p a i H N C h H g 9 U C S l P Y 2 J a X E o J a L f b G X o l x A t k r s T T U s s g P 3 Z t f + k Y M y J y w t 2 H k M m y D T E n 1 f q J l y E M D v s V N w n P e I 8 j O / S e 4 R O h M b L B r t / S P P E p F J u M Z 7 y t a C r q M o h Y A 5 y 4 r l u V l L j U e X a z n 9 1 N 4 h Q z 9 8 N P l y e T 0 8 q T 4 e H k 6 I Z 9 V 5 5 3 i q w U K c k K 4 S I B + O w 9 S y f A 0 R Q O 3 2 Z n 7 Y Z Z u i W h 5 X y n y N j 1 Z 1 D b 3 K 7 0 E Q T v K x o a y Q k V u h B t + I A I J Z d l K H h c d 6 q O u j i K u U H r q a I W 2 s Y J G G 6 b 0 7 C 6 U H p d D o M X i A Z A v 2 c B t n r U L Y z A U x Y i a R h T 0 W r f X H b o P c K 4 b b o L f g q a 7 j f B b m + x 4 m 7 4 q C f 5 e m 1 X / X c l W T E t t A 7 r m g p 6 E r A A n E K c L e 9 C L m O z C j D D 2 c 8 C + 6 / K l R E d / + x 9 Q S w E C L Q A U A A I A C A A D h 9 l Y 0 4 q 0 u q c A A A D 3 A A A A E g A A A A A A A A A A A A A A A A A A A A A A Q 2 9 u Z m l n L 1 B h Y 2 t h Z 2 U u e G 1 s U E s B A i 0 A F A A C A A g A A 4 f Z W A / K 6 a u k A A A A 6 Q A A A B M A A A A A A A A A A A A A A A A A 8 w A A A F t D b 2 5 0 Z W 5 0 X 1 R 5 c G V z X S 5 4 b W x Q S w E C L Q A U A A I A C A A D h 9 l Y g T Q + I 7 c G A A C U N w A A E w A A A A A A A A A A A A A A A A D k A Q A A R m 9 y b X V s Y X M v U 2 V j d G l v b j E u b V B L B Q Y A A A A A A w A D A M I A A A D o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e A A A A A A A A G F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5 v L D B 9 J n F 1 b 3 Q 7 L C Z x d W 9 0 O 1 N l Y 3 R p b 2 4 x L 1 R h Y m x l M S 9 D a G F u Z 2 V k I F R 5 c G U u e 0 J y Y W 5 k L D F 9 J n F 1 b 3 Q 7 L C Z x d W 9 0 O 1 N l Y 3 R p b 2 4 x L 1 R h Y m x l M S 9 D a G F u Z 2 V k I F R 5 c G U u e 0 1 l c m s s M n 0 m c X V v d D s s J n F 1 b 3 Q 7 U 2 V j d G l v b j E v V G F i b G U x L 0 N o Y W 5 n Z W Q g V H l w Z S 5 7 R G l t Z W 5 z a W 9 u L D N 9 J n F 1 b 3 Q 7 L C Z x d W 9 0 O 1 N l Y 3 R p b 2 4 x L 1 R h Y m x l M S 9 D a G F u Z 2 V k I F R 5 c G U u e 1 d l a W d o d C w 0 f S Z x d W 9 0 O y w m c X V v d D t T Z W N 0 a W 9 u M S 9 U Y W J s Z T E v Q 2 h h b m d l Z C B U e X B l L n t i d W l s Z C w 1 f S Z x d W 9 0 O y w m c X V v d D t T Z W N 0 a W 9 u M S 9 U Y W J s Z T E v Q 2 h h b m d l Z C B U e X B l L n t E d W F s I F N J T S w 2 f S Z x d W 9 0 O y w m c X V v d D t T Z W N 0 a W 9 u M S 9 U Y W J s Z T E v Q 2 h h b m d l Z C B U e X B l L n s 1 R y w 3 f S Z x d W 9 0 O y w m c X V v d D t T Z W N 0 a W 9 u M S 9 U Y W J s Z T E v Q 2 h h b m d l Z C B U e X B l L n t U e X B l L D h 9 J n F 1 b 3 Q 7 L C Z x d W 9 0 O 1 N l Y 3 R p b 2 4 x L 1 R h Y m x l M S 9 D a G F u Z 2 V k I F R 5 c G U u e 1 N p e m U s O X 0 m c X V v d D s s J n F 1 b 3 Q 7 U 2 V j d G l v b j E v V G F i b G U x L 0 N o Y W 5 n Z W Q g V H l w Z S 5 7 U m V z b 2 x 1 d G l v b i w x M H 0 m c X V v d D s s J n F 1 b 3 Q 7 U 2 V j d G l v b j E v V G F i b G U x L 0 N o Y W 5 n Z W Q g V H l w Z S 5 7 T 1 M s M T F 9 J n F 1 b 3 Q 7 L C Z x d W 9 0 O 1 N l Y 3 R p b 2 4 x L 1 R h Y m x l M S 9 D a G F u Z 2 V k I F R 5 c G U u e 0 N o a X B z Z X Q s M T J 9 J n F 1 b 3 Q 7 L C Z x d W 9 0 O 1 N l Y 3 R p b 2 4 x L 1 R h Y m x l M S 9 D a G F u Z 2 V k I F R 5 c G U u e 0 N Q V S w x M 3 0 m c X V v d D s s J n F 1 b 3 Q 7 U 2 V j d G l v b j E v V G F i b G U x L 0 N o Y W 5 n Z W Q g V H l w Z S 5 7 Q 2 F y Z C B T b G 9 0 L D E 0 f S Z x d W 9 0 O y w m c X V v d D t T Z W N 0 a W 9 u M S 9 U Y W J s Z T E v Q 2 h h b m d l Z C B U e X B l L n t S Q U 0 s M T V 9 J n F 1 b 3 Q 7 L C Z x d W 9 0 O 1 N l Y 3 R p b 2 4 x L 1 R h Y m x l M S 9 D a G F u Z 2 V k I F R 5 c G U u e 1 J P T S w x N n 0 m c X V v d D s s J n F 1 b 3 Q 7 U 2 V j d G l v b j E v V G F i b G U x L 0 N o Y W 5 n Z W Q g V H l w Z S 5 7 Q 2 F t Z X J h L D E 3 f S Z x d W 9 0 O y w m c X V v d D t T Z W N 0 a W 9 u M S 9 U Y W J s Z T E v Q 2 h h b m d l Z C B U e X B l L n t U e X B l M i w x O H 0 m c X V v d D s s J n F 1 b 3 Q 7 U 2 V j d G l v b j E v V G F i b G U x L 0 N o Y W 5 n Z W Q g V H l w Z S 5 7 V m l k Z W 8 s M T l 9 J n F 1 b 3 Q 7 L C Z x d W 9 0 O 1 N l Y 3 R p b 2 4 x L 1 R h Y m x l M S 9 D a G F u Z 2 V k I F R 5 c G U u e 0 N h b W V y Y T M s M j B 9 J n F 1 b 3 Q 7 L C Z x d W 9 0 O 1 N l Y 3 R p b 2 4 x L 1 R h Y m x l M S 9 D a G F u Z 2 V k I F R 5 c G U u e 1 R 5 c G U 0 L D I x f S Z x d W 9 0 O y w m c X V v d D t T Z W N 0 a W 9 u M S 9 U Y W J s Z T E v Q 2 h h b m d l Z C B U e X B l L n t W a W R l b z U s M j J 9 J n F 1 b 3 Q 7 L C Z x d W 9 0 O 1 N l Y 3 R p b 2 4 x L 1 R h Y m x l M S 9 D a G F u Z 2 V k I F R 5 c G U u e 1 V T Q i w y M 3 0 m c X V v d D s s J n F 1 b 3 Q 7 U 2 V j d G l v b j E v V G F i b G U x L 0 N o Y W 5 n Z W Q g V H l w Z S 5 7 Q 2 F w Y W N p d H k s M j R 9 J n F 1 b 3 Q 7 L C Z x d W 9 0 O 1 N l Y 3 R p b 2 4 x L 1 R h Y m x l M S 9 D a G F u Z 2 V k I F R 5 c G U u e 1 R 5 c G U 2 L D I 1 f S Z x d W 9 0 O y w m c X V v d D t T Z W N 0 a W 9 u M S 9 U Y W J s Z T E v Q 2 h h b m d l Z C B U e X B l L n t X a X J l b G V z c y w y N n 0 m c X V v d D s s J n F 1 b 3 Q 7 U 2 V j d G l v b j E v V G F i b G U x L 0 N o Y W 5 n Z W Q g V H l w Z S 5 7 U H J p Y 2 U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U Y W J s Z T E v Q 2 h h b m d l Z C B U e X B l L n t O b y w w f S Z x d W 9 0 O y w m c X V v d D t T Z W N 0 a W 9 u M S 9 U Y W J s Z T E v Q 2 h h b m d l Z C B U e X B l L n t C c m F u Z C w x f S Z x d W 9 0 O y w m c X V v d D t T Z W N 0 a W 9 u M S 9 U Y W J s Z T E v Q 2 h h b m d l Z C B U e X B l L n t N Z X J r L D J 9 J n F 1 b 3 Q 7 L C Z x d W 9 0 O 1 N l Y 3 R p b 2 4 x L 1 R h Y m x l M S 9 D a G F u Z 2 V k I F R 5 c G U u e 0 R p b W V u c 2 l v b i w z f S Z x d W 9 0 O y w m c X V v d D t T Z W N 0 a W 9 u M S 9 U Y W J s Z T E v Q 2 h h b m d l Z C B U e X B l L n t X Z W l n a H Q s N H 0 m c X V v d D s s J n F 1 b 3 Q 7 U 2 V j d G l v b j E v V G F i b G U x L 0 N o Y W 5 n Z W Q g V H l w Z S 5 7 Y n V p b G Q s N X 0 m c X V v d D s s J n F 1 b 3 Q 7 U 2 V j d G l v b j E v V G F i b G U x L 0 N o Y W 5 n Z W Q g V H l w Z S 5 7 R H V h b C B T S U 0 s N n 0 m c X V v d D s s J n F 1 b 3 Q 7 U 2 V j d G l v b j E v V G F i b G U x L 0 N o Y W 5 n Z W Q g V H l w Z S 5 7 N U c s N 3 0 m c X V v d D s s J n F 1 b 3 Q 7 U 2 V j d G l v b j E v V G F i b G U x L 0 N o Y W 5 n Z W Q g V H l w Z S 5 7 V H l w Z S w 4 f S Z x d W 9 0 O y w m c X V v d D t T Z W N 0 a W 9 u M S 9 U Y W J s Z T E v Q 2 h h b m d l Z C B U e X B l L n t T a X p l L D l 9 J n F 1 b 3 Q 7 L C Z x d W 9 0 O 1 N l Y 3 R p b 2 4 x L 1 R h Y m x l M S 9 D a G F u Z 2 V k I F R 5 c G U u e 1 J l c 2 9 s d X R p b 2 4 s M T B 9 J n F 1 b 3 Q 7 L C Z x d W 9 0 O 1 N l Y 3 R p b 2 4 x L 1 R h Y m x l M S 9 D a G F u Z 2 V k I F R 5 c G U u e 0 9 T L D E x f S Z x d W 9 0 O y w m c X V v d D t T Z W N 0 a W 9 u M S 9 U Y W J s Z T E v Q 2 h h b m d l Z C B U e X B l L n t D a G l w c 2 V 0 L D E y f S Z x d W 9 0 O y w m c X V v d D t T Z W N 0 a W 9 u M S 9 U Y W J s Z T E v Q 2 h h b m d l Z C B U e X B l L n t D U F U s M T N 9 J n F 1 b 3 Q 7 L C Z x d W 9 0 O 1 N l Y 3 R p b 2 4 x L 1 R h Y m x l M S 9 D a G F u Z 2 V k I F R 5 c G U u e 0 N h c m Q g U 2 x v d C w x N H 0 m c X V v d D s s J n F 1 b 3 Q 7 U 2 V j d G l v b j E v V G F i b G U x L 0 N o Y W 5 n Z W Q g V H l w Z S 5 7 U k F N L D E 1 f S Z x d W 9 0 O y w m c X V v d D t T Z W N 0 a W 9 u M S 9 U Y W J s Z T E v Q 2 h h b m d l Z C B U e X B l L n t S T 0 0 s M T Z 9 J n F 1 b 3 Q 7 L C Z x d W 9 0 O 1 N l Y 3 R p b 2 4 x L 1 R h Y m x l M S 9 D a G F u Z 2 V k I F R 5 c G U u e 0 N h b W V y Y S w x N 3 0 m c X V v d D s s J n F 1 b 3 Q 7 U 2 V j d G l v b j E v V G F i b G U x L 0 N o Y W 5 n Z W Q g V H l w Z S 5 7 V H l w Z T I s M T h 9 J n F 1 b 3 Q 7 L C Z x d W 9 0 O 1 N l Y 3 R p b 2 4 x L 1 R h Y m x l M S 9 D a G F u Z 2 V k I F R 5 c G U u e 1 Z p Z G V v L D E 5 f S Z x d W 9 0 O y w m c X V v d D t T Z W N 0 a W 9 u M S 9 U Y W J s Z T E v Q 2 h h b m d l Z C B U e X B l L n t D Y W 1 l c m E z L D I w f S Z x d W 9 0 O y w m c X V v d D t T Z W N 0 a W 9 u M S 9 U Y W J s Z T E v Q 2 h h b m d l Z C B U e X B l L n t U e X B l N C w y M X 0 m c X V v d D s s J n F 1 b 3 Q 7 U 2 V j d G l v b j E v V G F i b G U x L 0 N o Y W 5 n Z W Q g V H l w Z S 5 7 V m l k Z W 8 1 L D I y f S Z x d W 9 0 O y w m c X V v d D t T Z W N 0 a W 9 u M S 9 U Y W J s Z T E v Q 2 h h b m d l Z C B U e X B l L n t V U 0 I s M j N 9 J n F 1 b 3 Q 7 L C Z x d W 9 0 O 1 N l Y 3 R p b 2 4 x L 1 R h Y m x l M S 9 D a G F u Z 2 V k I F R 5 c G U u e 0 N h c G F j a X R 5 L D I 0 f S Z x d W 9 0 O y w m c X V v d D t T Z W N 0 a W 9 u M S 9 U Y W J s Z T E v Q 2 h h b m d l Z C B U e X B l L n t U e X B l N i w y N X 0 m c X V v d D s s J n F 1 b 3 Q 7 U 2 V j d G l v b j E v V G F i b G U x L 0 N o Y W 5 n Z W Q g V H l w Z S 5 7 V 2 l y Z W x l c 3 M s M j Z 9 J n F 1 b 3 Q 7 L C Z x d W 9 0 O 1 N l Y 3 R p b 2 4 x L 1 R h Y m x l M S 9 D a G F u Z 2 V k I F R 5 c G U u e 1 B y a W N l L D I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8 m c X V v d D s s J n F 1 b 3 Q 7 Q n J h b m Q m c X V v d D s s J n F 1 b 3 Q 7 T W V y a y Z x d W 9 0 O y w m c X V v d D t E a W 1 l b n N p b 2 4 m c X V v d D s s J n F 1 b 3 Q 7 V 2 V p Z 2 h 0 J n F 1 b 3 Q 7 L C Z x d W 9 0 O 2 J 1 a W x k J n F 1 b 3 Q 7 L C Z x d W 9 0 O 0 R 1 Y W w g U 0 l N J n F 1 b 3 Q 7 L C Z x d W 9 0 O z V H J n F 1 b 3 Q 7 L C Z x d W 9 0 O 1 R 5 c G U m c X V v d D s s J n F 1 b 3 Q 7 U 2 l 6 Z S Z x d W 9 0 O y w m c X V v d D t S Z X N v b H V 0 a W 9 u J n F 1 b 3 Q 7 L C Z x d W 9 0 O 0 9 T J n F 1 b 3 Q 7 L C Z x d W 9 0 O 0 N o a X B z Z X Q m c X V v d D s s J n F 1 b 3 Q 7 Q 1 B V J n F 1 b 3 Q 7 L C Z x d W 9 0 O 0 N h c m Q g U 2 x v d C Z x d W 9 0 O y w m c X V v d D t S Q U 0 m c X V v d D s s J n F 1 b 3 Q 7 U k 9 N J n F 1 b 3 Q 7 L C Z x d W 9 0 O 0 N h b W V y Y S Z x d W 9 0 O y w m c X V v d D t U e X B l M i Z x d W 9 0 O y w m c X V v d D t W a W R l b y Z x d W 9 0 O y w m c X V v d D t D Y W 1 l c m E z J n F 1 b 3 Q 7 L C Z x d W 9 0 O 1 R 5 c G U 0 J n F 1 b 3 Q 7 L C Z x d W 9 0 O 1 Z p Z G V v N S Z x d W 9 0 O y w m c X V v d D t V U 0 I m c X V v d D s s J n F 1 b 3 Q 7 Q 2 F w Y W N p d H k m c X V v d D s s J n F 1 b 3 Q 7 V H l w Z T Y m c X V v d D s s J n F 1 b 3 Q 7 V 2 l y Z W x l c 3 M m c X V v d D s s J n F 1 b 3 Q 7 U H J p Y 2 U m c X V v d D t d I i A v P j x F b n R y e S B U e X B l P S J G a W x s Q 2 9 s d W 1 u V H l w Z X M i I F Z h b H V l P S J z Q X d Z R 0 J n Q U d C Z 1 l H Q U F Z R 0 J n W U d B d 0 1 H Q m d Z R 0 J n W U d C Z 1 l H Q X c 9 P S I g L z 4 8 R W 5 0 c n k g V H l w Z T 0 i R m l s b E x h c 3 R V c G R h d G V k I i B W Y W x 1 Z T 0 i Z D I w M j Q t M D Y t M j J U M D g 6 M j M 6 N T Y u N z Q x O D k 3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M l Q x M j o x N D o x N i 4 4 M z U 3 N D c 2 W i I g L z 4 8 R W 5 0 c n k g V H l w Z T 0 i R m l s b E N v b H V t b l R 5 c G V z I i B W Y W x 1 Z T 0 i c 0 F 3 W U d C U V V G Q l F Z R 0 J n V U R B d 1 l H Q m d N R E J R W U d C Z 1 l H Q l F Z R 0 J n V U Q i I C 8 + P E V u d H J 5 I F R 5 c G U 9 I k Z p b G x D b 2 x 1 b W 5 O Y W 1 l c y I g V m F s d W U 9 I n N b J n F 1 b 3 Q 7 T m 8 m c X V v d D s s J n F 1 b 3 Q 7 Q n J h b m Q m c X V v d D s s J n F 1 b 3 Q 7 T W V y a y Z x d W 9 0 O y w m c X V v d D t E a W 1 l b n N p b 2 4 u M S Z x d W 9 0 O y w m c X V v d D t E a W 1 l b n N p b 2 4 u M i Z x d W 9 0 O y w m c X V v d D t E a W 1 l b n N p b 2 4 u M y Z x d W 9 0 O y w m c X V v d D t X Z W l n a H Q m c X V v d D s s J n F 1 b 3 Q 7 Y n V p b G Q u M S Z x d W 9 0 O y w m c X V v d D t i d W l s Z C 4 y J n F 1 b 3 Q 7 L C Z x d W 9 0 O 1 R 5 c G U m c X V v d D s s J n F 1 b 3 Q 7 U 2 l 6 Z S Z x d W 9 0 O y w m c X V v d D t S Z X N v b H V 0 a W 9 u L j E m c X V v d D s s J n F 1 b 3 Q 7 U m V z b 2 x 1 d G l v b i 4 y J n F 1 b 3 Q 7 L C Z x d W 9 0 O 0 9 T J n F 1 b 3 Q 7 L C Z x d W 9 0 O 0 N o a X B z Z X Q m c X V v d D s s J n F 1 b 3 Q 7 Q 1 B V J n F 1 b 3 Q 7 L C Z x d W 9 0 O 1 J B T S Z x d W 9 0 O y w m c X V v d D t S T 0 0 m c X V v d D s s J n F 1 b 3 Q 7 Q 2 F t Z X J h J n F 1 b 3 Q 7 L C Z x d W 9 0 O 1 R 5 c G U y J n F 1 b 3 Q 7 L C Z x d W 9 0 O 1 Z p Z G V v L j E m c X V v d D s s J n F 1 b 3 Q 7 V m l k Z W 8 u M i Z x d W 9 0 O y w m c X V v d D t W a W R l b y 4 z J n F 1 b 3 Q 7 L C Z x d W 9 0 O 1 Z p Z G V v L j Q m c X V v d D s s J n F 1 b 3 Q 7 Q 2 F t Z X J h M y Z x d W 9 0 O y w m c X V v d D t W a W R l b z U u M S Z x d W 9 0 O y w m c X V v d D t W a W R l b z U u M i Z x d W 9 0 O y w m c X V v d D t V U 0 I m c X V v d D s s J n F 1 b 3 Q 7 Q 2 F w Y W N p d H k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y K S 9 D a G F u Z 2 V k I F R 5 c G U u e 0 5 v L D B 9 J n F 1 b 3 Q 7 L C Z x d W 9 0 O 1 N l Y 3 R p b 2 4 x L 1 R h Y m x l M S A o M i k v Q 2 h h b m d l Z C B U e X B l L n t C c m F u Z C w x f S Z x d W 9 0 O y w m c X V v d D t T Z W N 0 a W 9 u M S 9 U Y W J s Z T E g K D I p L 0 N o Y W 5 n Z W Q g V H l w Z S 5 7 T W V y a y w y f S Z x d W 9 0 O y w m c X V v d D t T Z W N 0 a W 9 u M S 9 U Y W J s Z T E g K D I p L 0 N o Y W 5 n Z W Q g V H l w Z T I u e 0 R p b W V u c 2 l v b i 4 x L D N 9 J n F 1 b 3 Q 7 L C Z x d W 9 0 O 1 N l Y 3 R p b 2 4 x L 1 R h Y m x l M S A o M i k v Q 2 h h b m d l Z C B U e X B l M y 5 7 R G l t Z W 5 z a W 9 u L j I s N H 0 m c X V v d D s s J n F 1 b 3 Q 7 U 2 V j d G l v b j E v V G F i b G U x I C g y K S 9 D a G F u Z 2 V k I F R 5 c G U z L n t E a W 1 l b n N p b 2 4 u M y w 1 f S Z x d W 9 0 O y w m c X V v d D t T Z W N 0 a W 9 u M S 9 U Y W J s Z T E g K D I p L 0 N o Y W 5 n Z W Q g V H l w Z T M u e 1 d l a W d o d C w 2 f S Z x d W 9 0 O y w m c X V v d D t T Z W N 0 a W 9 u M S 9 U Y W J s Z T E g K D I p L 1 J l c G x h Y 2 V k I F Z h b H V l M j E u e 2 J 1 a W x k L j E s N 3 0 m c X V v d D s s J n F 1 b 3 Q 7 U 2 V j d G l v b j E v V G F i b G U x I C g y K S 9 S Z X B s Y W N l Z C B W Y W x 1 Z T I y L n t i d W l s Z C 4 y L D h 9 J n F 1 b 3 Q 7 L C Z x d W 9 0 O 1 N l Y 3 R p b 2 4 x L 1 R h Y m x l M S A o M i k v T G 9 3 Z X J j Y X N l Z C B U Z X h 0 L n t U e X B l L D l 9 J n F 1 b 3 Q 7 L C Z x d W 9 0 O 1 N l Y 3 R p b 2 4 x L 1 R h Y m x l M S A o M i k v Q 2 h h b m d l Z C B U e X B l N i 5 7 U 2 l 6 Z S w x M H 0 m c X V v d D s s J n F 1 b 3 Q 7 U 2 V j d G l v b j E v V G F i b G U x I C g y K S 9 D a G F u Z 2 V k I F R 5 c G U 3 L n t S Z X N v b H V 0 a W 9 u L j E s M T F 9 J n F 1 b 3 Q 7 L C Z x d W 9 0 O 1 N l Y 3 R p b 2 4 x L 1 R h Y m x l M S A o M i k v Q 2 h h b m d l Z C B U e X B l N y 5 7 U m V z b 2 x 1 d G l v b i 4 y L D E y f S Z x d W 9 0 O y w m c X V v d D t T Z W N 0 a W 9 u M S 9 U Y W J s Z T E g K D I p L 0 x v d 2 V y Y 2 F z Z W Q g V G V 4 d D I u e 0 9 T L D E z f S Z x d W 9 0 O y w m c X V v d D t T Z W N 0 a W 9 u M S 9 U Y W J s Z T E g K D I p L 0 x v d 2 V y Y 2 F z Z W Q g V G V 4 d D I u e 0 N o a X B z Z X Q s M T R 9 J n F 1 b 3 Q 7 L C Z x d W 9 0 O 1 N l Y 3 R p b 2 4 x L 1 R h Y m x l M S A o M i k v T G 9 3 Z X J j Y X N l Z C B U Z X h 0 M i 5 7 Q 1 B V L D E 1 f S Z x d W 9 0 O y w m c X V v d D t T Z W N 0 a W 9 u M S 9 U Y W J s Z T E g K D I p L 0 N o Y W 5 n Z W Q g V H l w Z S 5 7 U k F N L D E 1 f S Z x d W 9 0 O y w m c X V v d D t T Z W N 0 a W 9 u M S 9 U Y W J s Z T E g K D I p L 0 N o Y W 5 n Z W Q g V H l w Z S 5 7 U k 9 N L D E 2 f S Z x d W 9 0 O y w m c X V v d D t T Z W N 0 a W 9 u M S 9 U Y W J s Z T E g K D I p L 0 N o Y W 5 n Z W Q g V H l w Z T g u e 0 N h b W V y Y S w x O H 0 m c X V v d D s s J n F 1 b 3 Q 7 U 2 V j d G l v b j E v V G F i b G U x I C g y K S 9 M b 3 d l c m N h c 2 V k I F R l e H Q z L n t U e X B l M i w x O X 0 m c X V v d D s s J n F 1 b 3 Q 7 U 2 V j d G l v b j E v V G F i b G U x I C g y K S 9 M b 3 d l c m N h c 2 V k I F R l e H Q 0 L n t W a W R l b y 4 x L D I w f S Z x d W 9 0 O y w m c X V v d D t T Z W N 0 a W 9 u M S 9 U Y W J s Z T E g K D I p L 0 x v d 2 V y Y 2 F z Z W Q g V G V 4 d D Q u e 1 Z p Z G V v L j I s M j F 9 J n F 1 b 3 Q 7 L C Z x d W 9 0 O 1 N l Y 3 R p b 2 4 x L 1 R h Y m x l M S A o M i k v T G 9 3 Z X J j Y X N l Z C B U Z X h 0 N C 5 7 V m l k Z W 8 u M y w y M n 0 m c X V v d D s s J n F 1 b 3 Q 7 U 2 V j d G l v b j E v V G F i b G U x I C g y K S 9 D a G F u Z 2 V k I F R 5 c G U 5 L n t W a W R l b y 4 0 L D I z f S Z x d W 9 0 O y w m c X V v d D t T Z W N 0 a W 9 u M S 9 U Y W J s Z T E g K D I p L 0 N o Y W 5 n Z W Q g V H l w Z T E w L n t D Y W 1 l c m E z L D I 0 f S Z x d W 9 0 O y w m c X V v d D t T Z W N 0 a W 9 u M S 9 U Y W J s Z T E g K D I p L 0 x v d 2 V y Y 2 F z Z W Q g V G V 4 d D Q u e 1 Z p Z G V v N S 4 x L D I 1 f S Z x d W 9 0 O y w m c X V v d D t T Z W N 0 a W 9 u M S 9 U Y W J s Z T E g K D I p L 0 x v d 2 V y Y 2 F z Z W Q g V G V 4 d D Q u e 1 Z p Z G V v N S 4 y L D I 2 f S Z x d W 9 0 O y w m c X V v d D t T Z W N 0 a W 9 u M S 9 U Y W J s Z T E g K D I p L 0 x v d 2 V y Y 2 F z Z W Q g V G V 4 d D Q u e 1 V T Q i w y N 3 0 m c X V v d D s s J n F 1 b 3 Q 7 U 2 V j d G l v b j E v V G F i b G U x I C g y K S 9 D a G F u Z 2 V k I F R 5 c G U x M S 5 7 Q 2 F w Y W N p d H k s M j h 9 J n F 1 b 3 Q 7 L C Z x d W 9 0 O 1 N l Y 3 R p b 2 4 x L 1 R h Y m x l M S A o M i k v Q 2 h h b m d l Z C B U e X B l L n t Q c m l j Z S w y N 3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R h Y m x l M S A o M i k v Q 2 h h b m d l Z C B U e X B l L n t O b y w w f S Z x d W 9 0 O y w m c X V v d D t T Z W N 0 a W 9 u M S 9 U Y W J s Z T E g K D I p L 0 N o Y W 5 n Z W Q g V H l w Z S 5 7 Q n J h b m Q s M X 0 m c X V v d D s s J n F 1 b 3 Q 7 U 2 V j d G l v b j E v V G F i b G U x I C g y K S 9 D a G F u Z 2 V k I F R 5 c G U u e 0 1 l c m s s M n 0 m c X V v d D s s J n F 1 b 3 Q 7 U 2 V j d G l v b j E v V G F i b G U x I C g y K S 9 D a G F u Z 2 V k I F R 5 c G U y L n t E a W 1 l b n N p b 2 4 u M S w z f S Z x d W 9 0 O y w m c X V v d D t T Z W N 0 a W 9 u M S 9 U Y W J s Z T E g K D I p L 0 N o Y W 5 n Z W Q g V H l w Z T M u e 0 R p b W V u c 2 l v b i 4 y L D R 9 J n F 1 b 3 Q 7 L C Z x d W 9 0 O 1 N l Y 3 R p b 2 4 x L 1 R h Y m x l M S A o M i k v Q 2 h h b m d l Z C B U e X B l M y 5 7 R G l t Z W 5 z a W 9 u L j M s N X 0 m c X V v d D s s J n F 1 b 3 Q 7 U 2 V j d G l v b j E v V G F i b G U x I C g y K S 9 D a G F u Z 2 V k I F R 5 c G U z L n t X Z W l n a H Q s N n 0 m c X V v d D s s J n F 1 b 3 Q 7 U 2 V j d G l v b j E v V G F i b G U x I C g y K S 9 S Z X B s Y W N l Z C B W Y W x 1 Z T I x L n t i d W l s Z C 4 x L D d 9 J n F 1 b 3 Q 7 L C Z x d W 9 0 O 1 N l Y 3 R p b 2 4 x L 1 R h Y m x l M S A o M i k v U m V w b G F j Z W Q g V m F s d W U y M i 5 7 Y n V p b G Q u M i w 4 f S Z x d W 9 0 O y w m c X V v d D t T Z W N 0 a W 9 u M S 9 U Y W J s Z T E g K D I p L 0 x v d 2 V y Y 2 F z Z W Q g V G V 4 d C 5 7 V H l w Z S w 5 f S Z x d W 9 0 O y w m c X V v d D t T Z W N 0 a W 9 u M S 9 U Y W J s Z T E g K D I p L 0 N o Y W 5 n Z W Q g V H l w Z T Y u e 1 N p e m U s M T B 9 J n F 1 b 3 Q 7 L C Z x d W 9 0 O 1 N l Y 3 R p b 2 4 x L 1 R h Y m x l M S A o M i k v Q 2 h h b m d l Z C B U e X B l N y 5 7 U m V z b 2 x 1 d G l v b i 4 x L D E x f S Z x d W 9 0 O y w m c X V v d D t T Z W N 0 a W 9 u M S 9 U Y W J s Z T E g K D I p L 0 N o Y W 5 n Z W Q g V H l w Z T c u e 1 J l c 2 9 s d X R p b 2 4 u M i w x M n 0 m c X V v d D s s J n F 1 b 3 Q 7 U 2 V j d G l v b j E v V G F i b G U x I C g y K S 9 M b 3 d l c m N h c 2 V k I F R l e H Q y L n t P U y w x M 3 0 m c X V v d D s s J n F 1 b 3 Q 7 U 2 V j d G l v b j E v V G F i b G U x I C g y K S 9 M b 3 d l c m N h c 2 V k I F R l e H Q y L n t D a G l w c 2 V 0 L D E 0 f S Z x d W 9 0 O y w m c X V v d D t T Z W N 0 a W 9 u M S 9 U Y W J s Z T E g K D I p L 0 x v d 2 V y Y 2 F z Z W Q g V G V 4 d D I u e 0 N Q V S w x N X 0 m c X V v d D s s J n F 1 b 3 Q 7 U 2 V j d G l v b j E v V G F i b G U x I C g y K S 9 D a G F u Z 2 V k I F R 5 c G U u e 1 J B T S w x N X 0 m c X V v d D s s J n F 1 b 3 Q 7 U 2 V j d G l v b j E v V G F i b G U x I C g y K S 9 D a G F u Z 2 V k I F R 5 c G U u e 1 J P T S w x N n 0 m c X V v d D s s J n F 1 b 3 Q 7 U 2 V j d G l v b j E v V G F i b G U x I C g y K S 9 D a G F u Z 2 V k I F R 5 c G U 4 L n t D Y W 1 l c m E s M T h 9 J n F 1 b 3 Q 7 L C Z x d W 9 0 O 1 N l Y 3 R p b 2 4 x L 1 R h Y m x l M S A o M i k v T G 9 3 Z X J j Y X N l Z C B U Z X h 0 M y 5 7 V H l w Z T I s M T l 9 J n F 1 b 3 Q 7 L C Z x d W 9 0 O 1 N l Y 3 R p b 2 4 x L 1 R h Y m x l M S A o M i k v T G 9 3 Z X J j Y X N l Z C B U Z X h 0 N C 5 7 V m l k Z W 8 u M S w y M H 0 m c X V v d D s s J n F 1 b 3 Q 7 U 2 V j d G l v b j E v V G F i b G U x I C g y K S 9 M b 3 d l c m N h c 2 V k I F R l e H Q 0 L n t W a W R l b y 4 y L D I x f S Z x d W 9 0 O y w m c X V v d D t T Z W N 0 a W 9 u M S 9 U Y W J s Z T E g K D I p L 0 x v d 2 V y Y 2 F z Z W Q g V G V 4 d D Q u e 1 Z p Z G V v L j M s M j J 9 J n F 1 b 3 Q 7 L C Z x d W 9 0 O 1 N l Y 3 R p b 2 4 x L 1 R h Y m x l M S A o M i k v Q 2 h h b m d l Z C B U e X B l O S 5 7 V m l k Z W 8 u N C w y M 3 0 m c X V v d D s s J n F 1 b 3 Q 7 U 2 V j d G l v b j E v V G F i b G U x I C g y K S 9 D a G F u Z 2 V k I F R 5 c G U x M C 5 7 Q 2 F t Z X J h M y w y N H 0 m c X V v d D s s J n F 1 b 3 Q 7 U 2 V j d G l v b j E v V G F i b G U x I C g y K S 9 M b 3 d l c m N h c 2 V k I F R l e H Q 0 L n t W a W R l b z U u M S w y N X 0 m c X V v d D s s J n F 1 b 3 Q 7 U 2 V j d G l v b j E v V G F i b G U x I C g y K S 9 M b 3 d l c m N h c 2 V k I F R l e H Q 0 L n t W a W R l b z U u M i w y N n 0 m c X V v d D s s J n F 1 b 3 Q 7 U 2 V j d G l v b j E v V G F i b G U x I C g y K S 9 M b 3 d l c m N h c 2 V k I F R l e H Q 0 L n t V U 0 I s M j d 9 J n F 1 b 3 Q 7 L C Z x d W 9 0 O 1 N l Y 3 R p b 2 4 x L 1 R h Y m x l M S A o M i k v Q 2 h h b m d l Z C B U e X B l M T E u e 0 N h c G F j a X R 5 L D I 4 f S Z x d W 9 0 O y w m c X V v d D t T Z W N 0 a W 9 u M S 9 U Y W J s Z T E g K D I p L 0 N o Y W 5 n Z W Q g V H l w Z S 5 7 U H J p Y 2 U s M j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S U Q i I F Z h b H V l P S J z N j U 2 N j Q x Y j Q t O D R h N i 0 0 O G I y L W E 2 Y W Y t M T U 2 M m E 4 Y T Y z Y m M 1 I i A v P j w v U 3 R h Y m x l R W 5 0 c m l l c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M b 3 d l c m N h c 2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x v d 2 V y Y 2 F z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G 9 3 Z X J j Y X N l Z C U y M F R l e H Q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X B s Y W N l Z C U y M F Z h b H V l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m V w b G F j Z W Q l M j B W Y W x 1 Z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M b 3 d l c m N h c 2 V k J T I w V G V 4 d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0 L T A 2 L T I 0 V D I x O j A 4 O j Q 0 L j g x N z c 1 N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T m 8 s M H 0 m c X V v d D s s J n F 1 b 3 Q 7 U 2 V j d G l v b j E v V G F i b G U x L 0 N o Y W 5 n Z W Q g V H l w Z S 5 7 Q n J h b m Q s M X 0 m c X V v d D s s J n F 1 b 3 Q 7 U 2 V j d G l v b j E v V G F i b G U x L 0 N o Y W 5 n Z W Q g V H l w Z S 5 7 T W V y a y w y f S Z x d W 9 0 O y w m c X V v d D t T Z W N 0 a W 9 u M S 9 U Y W J s Z T E v Q 2 h h b m d l Z C B U e X B l L n t E a W 1 l b n N p b 2 4 s M 3 0 m c X V v d D s s J n F 1 b 3 Q 7 U 2 V j d G l v b j E v V G F i b G U x L 0 N o Y W 5 n Z W Q g V H l w Z S 5 7 V 2 V p Z 2 h 0 L D R 9 J n F 1 b 3 Q 7 L C Z x d W 9 0 O 1 N l Y 3 R p b 2 4 x L 1 R h Y m x l M S 9 D a G F u Z 2 V k I F R 5 c G U u e 2 J 1 a W x k L D V 9 J n F 1 b 3 Q 7 L C Z x d W 9 0 O 1 N l Y 3 R p b 2 4 x L 1 R h Y m x l M S 9 D a G F u Z 2 V k I F R 5 c G U u e 0 R 1 Y W w g U 0 l N L D Z 9 J n F 1 b 3 Q 7 L C Z x d W 9 0 O 1 N l Y 3 R p b 2 4 x L 1 R h Y m x l M S 9 D a G F u Z 2 V k I F R 5 c G U u e z V H L D d 9 J n F 1 b 3 Q 7 L C Z x d W 9 0 O 1 N l Y 3 R p b 2 4 x L 1 R h Y m x l M S 9 D a G F u Z 2 V k I F R 5 c G U u e 1 R 5 c G U s O H 0 m c X V v d D s s J n F 1 b 3 Q 7 U 2 V j d G l v b j E v V G F i b G U x L 0 N o Y W 5 n Z W Q g V H l w Z S 5 7 U 2 l 6 Z S w 5 f S Z x d W 9 0 O y w m c X V v d D t T Z W N 0 a W 9 u M S 9 U Y W J s Z T E v Q 2 h h b m d l Z C B U e X B l L n t S Z X N v b H V 0 a W 9 u L D E w f S Z x d W 9 0 O y w m c X V v d D t T Z W N 0 a W 9 u M S 9 U Y W J s Z T E v Q 2 h h b m d l Z C B U e X B l L n t P U y w x M X 0 m c X V v d D s s J n F 1 b 3 Q 7 U 2 V j d G l v b j E v V G F i b G U x L 0 N o Y W 5 n Z W Q g V H l w Z S 5 7 Q 2 h p c H N l d C w x M n 0 m c X V v d D s s J n F 1 b 3 Q 7 U 2 V j d G l v b j E v V G F i b G U x L 0 N o Y W 5 n Z W Q g V H l w Z S 5 7 Q 1 B V L D E z f S Z x d W 9 0 O y w m c X V v d D t T Z W N 0 a W 9 u M S 9 U Y W J s Z T E v Q 2 h h b m d l Z C B U e X B l L n t D Y X J k I F N s b 3 Q s M T R 9 J n F 1 b 3 Q 7 L C Z x d W 9 0 O 1 N l Y 3 R p b 2 4 x L 1 R h Y m x l M S 9 D a G F u Z 2 V k I F R 5 c G U u e 1 J B T S w x N X 0 m c X V v d D s s J n F 1 b 3 Q 7 U 2 V j d G l v b j E v V G F i b G U x L 0 N o Y W 5 n Z W Q g V H l w Z S 5 7 U k 9 N L D E 2 f S Z x d W 9 0 O y w m c X V v d D t T Z W N 0 a W 9 u M S 9 U Y W J s Z T E v Q 2 h h b m d l Z C B U e X B l L n t D Y W 1 l c m E s M T d 9 J n F 1 b 3 Q 7 L C Z x d W 9 0 O 1 N l Y 3 R p b 2 4 x L 1 R h Y m x l M S 9 D a G F u Z 2 V k I F R 5 c G U u e 1 R 5 c G U y L D E 4 f S Z x d W 9 0 O y w m c X V v d D t T Z W N 0 a W 9 u M S 9 U Y W J s Z T E v Q 2 h h b m d l Z C B U e X B l L n t W a W R l b y w x O X 0 m c X V v d D s s J n F 1 b 3 Q 7 U 2 V j d G l v b j E v V G F i b G U x L 0 N o Y W 5 n Z W Q g V H l w Z S 5 7 Q 2 F t Z X J h M y w y M H 0 m c X V v d D s s J n F 1 b 3 Q 7 U 2 V j d G l v b j E v V G F i b G U x L 0 N o Y W 5 n Z W Q g V H l w Z S 5 7 V H l w Z T Q s M j F 9 J n F 1 b 3 Q 7 L C Z x d W 9 0 O 1 N l Y 3 R p b 2 4 x L 1 R h Y m x l M S 9 D a G F u Z 2 V k I F R 5 c G U u e 1 Z p Z G V v N S w y M n 0 m c X V v d D s s J n F 1 b 3 Q 7 U 2 V j d G l v b j E v V G F i b G U x L 0 N o Y W 5 n Z W Q g V H l w Z S 5 7 V V N C L D I z f S Z x d W 9 0 O y w m c X V v d D t T Z W N 0 a W 9 u M S 9 U Y W J s Z T E v Q 2 h h b m d l Z C B U e X B l L n t D Y X B h Y 2 l 0 e S w y N H 0 m c X V v d D s s J n F 1 b 3 Q 7 U 2 V j d G l v b j E v V G F i b G U x L 0 N o Y W 5 n Z W Q g V H l w Z S 5 7 V H l w Z T Y s M j V 9 J n F 1 b 3 Q 7 L C Z x d W 9 0 O 1 N l Y 3 R p b 2 4 x L 1 R h Y m x l M S 9 D a G F u Z 2 V k I F R 5 c G U u e 1 d p c m V s Z X N z L D I 2 f S Z x d W 9 0 O y w m c X V v d D t T Z W N 0 a W 9 u M S 9 U Y W J s Z T E v Q 2 h h b m d l Z C B U e X B l L n t Q c m l j Z S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R h Y m x l M S 9 D a G F u Z 2 V k I F R 5 c G U u e 0 5 v L D B 9 J n F 1 b 3 Q 7 L C Z x d W 9 0 O 1 N l Y 3 R p b 2 4 x L 1 R h Y m x l M S 9 D a G F u Z 2 V k I F R 5 c G U u e 0 J y Y W 5 k L D F 9 J n F 1 b 3 Q 7 L C Z x d W 9 0 O 1 N l Y 3 R p b 2 4 x L 1 R h Y m x l M S 9 D a G F u Z 2 V k I F R 5 c G U u e 0 1 l c m s s M n 0 m c X V v d D s s J n F 1 b 3 Q 7 U 2 V j d G l v b j E v V G F i b G U x L 0 N o Y W 5 n Z W Q g V H l w Z S 5 7 R G l t Z W 5 z a W 9 u L D N 9 J n F 1 b 3 Q 7 L C Z x d W 9 0 O 1 N l Y 3 R p b 2 4 x L 1 R h Y m x l M S 9 D a G F u Z 2 V k I F R 5 c G U u e 1 d l a W d o d C w 0 f S Z x d W 9 0 O y w m c X V v d D t T Z W N 0 a W 9 u M S 9 U Y W J s Z T E v Q 2 h h b m d l Z C B U e X B l L n t i d W l s Z C w 1 f S Z x d W 9 0 O y w m c X V v d D t T Z W N 0 a W 9 u M S 9 U Y W J s Z T E v Q 2 h h b m d l Z C B U e X B l L n t E d W F s I F N J T S w 2 f S Z x d W 9 0 O y w m c X V v d D t T Z W N 0 a W 9 u M S 9 U Y W J s Z T E v Q 2 h h b m d l Z C B U e X B l L n s 1 R y w 3 f S Z x d W 9 0 O y w m c X V v d D t T Z W N 0 a W 9 u M S 9 U Y W J s Z T E v Q 2 h h b m d l Z C B U e X B l L n t U e X B l L D h 9 J n F 1 b 3 Q 7 L C Z x d W 9 0 O 1 N l Y 3 R p b 2 4 x L 1 R h Y m x l M S 9 D a G F u Z 2 V k I F R 5 c G U u e 1 N p e m U s O X 0 m c X V v d D s s J n F 1 b 3 Q 7 U 2 V j d G l v b j E v V G F i b G U x L 0 N o Y W 5 n Z W Q g V H l w Z S 5 7 U m V z b 2 x 1 d G l v b i w x M H 0 m c X V v d D s s J n F 1 b 3 Q 7 U 2 V j d G l v b j E v V G F i b G U x L 0 N o Y W 5 n Z W Q g V H l w Z S 5 7 T 1 M s M T F 9 J n F 1 b 3 Q 7 L C Z x d W 9 0 O 1 N l Y 3 R p b 2 4 x L 1 R h Y m x l M S 9 D a G F u Z 2 V k I F R 5 c G U u e 0 N o a X B z Z X Q s M T J 9 J n F 1 b 3 Q 7 L C Z x d W 9 0 O 1 N l Y 3 R p b 2 4 x L 1 R h Y m x l M S 9 D a G F u Z 2 V k I F R 5 c G U u e 0 N Q V S w x M 3 0 m c X V v d D s s J n F 1 b 3 Q 7 U 2 V j d G l v b j E v V G F i b G U x L 0 N o Y W 5 n Z W Q g V H l w Z S 5 7 Q 2 F y Z C B T b G 9 0 L D E 0 f S Z x d W 9 0 O y w m c X V v d D t T Z W N 0 a W 9 u M S 9 U Y W J s Z T E v Q 2 h h b m d l Z C B U e X B l L n t S Q U 0 s M T V 9 J n F 1 b 3 Q 7 L C Z x d W 9 0 O 1 N l Y 3 R p b 2 4 x L 1 R h Y m x l M S 9 D a G F u Z 2 V k I F R 5 c G U u e 1 J P T S w x N n 0 m c X V v d D s s J n F 1 b 3 Q 7 U 2 V j d G l v b j E v V G F i b G U x L 0 N o Y W 5 n Z W Q g V H l w Z S 5 7 Q 2 F t Z X J h L D E 3 f S Z x d W 9 0 O y w m c X V v d D t T Z W N 0 a W 9 u M S 9 U Y W J s Z T E v Q 2 h h b m d l Z C B U e X B l L n t U e X B l M i w x O H 0 m c X V v d D s s J n F 1 b 3 Q 7 U 2 V j d G l v b j E v V G F i b G U x L 0 N o Y W 5 n Z W Q g V H l w Z S 5 7 V m l k Z W 8 s M T l 9 J n F 1 b 3 Q 7 L C Z x d W 9 0 O 1 N l Y 3 R p b 2 4 x L 1 R h Y m x l M S 9 D a G F u Z 2 V k I F R 5 c G U u e 0 N h b W V y Y T M s M j B 9 J n F 1 b 3 Q 7 L C Z x d W 9 0 O 1 N l Y 3 R p b 2 4 x L 1 R h Y m x l M S 9 D a G F u Z 2 V k I F R 5 c G U u e 1 R 5 c G U 0 L D I x f S Z x d W 9 0 O y w m c X V v d D t T Z W N 0 a W 9 u M S 9 U Y W J s Z T E v Q 2 h h b m d l Z C B U e X B l L n t W a W R l b z U s M j J 9 J n F 1 b 3 Q 7 L C Z x d W 9 0 O 1 N l Y 3 R p b 2 4 x L 1 R h Y m x l M S 9 D a G F u Z 2 V k I F R 5 c G U u e 1 V T Q i w y M 3 0 m c X V v d D s s J n F 1 b 3 Q 7 U 2 V j d G l v b j E v V G F i b G U x L 0 N o Y W 5 n Z W Q g V H l w Z S 5 7 Q 2 F w Y W N p d H k s M j R 9 J n F 1 b 3 Q 7 L C Z x d W 9 0 O 1 N l Y 3 R p b 2 4 x L 1 R h Y m x l M S 9 D a G F u Z 2 V k I F R 5 c G U u e 1 R 5 c G U 2 L D I 1 f S Z x d W 9 0 O y w m c X V v d D t T Z W N 0 a W 9 u M S 9 U Y W J s Z T E v Q 2 h h b m d l Z C B U e X B l L n t X a X J l b G V z c y w y N n 0 m c X V v d D s s J n F 1 b 3 Q 7 U 2 V j d G l v b j E v V G F i b G U x L 0 N o Y W 5 n Z W Q g V H l w Z S 5 7 U H J p Y 2 U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y U y M H V w b G 9 h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M b 3 d l c m N h c 2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0 x v d 2 V y Y 2 F z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J T I w d X B s b 2 F k L 1 J l c G x h Y 2 V k J T I w V m F s d W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V X B w Z X J j Y X N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8 l M j B 1 c G x v Y W Q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M b 3 d l c m N h c 2 V k J T I w V G V 4 d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M b 3 d l c m N h c 2 V k J T I w V G V 4 d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X B s Y W N l Z C U y M F Z h b H V l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y U y M H V w b G 9 h Z C 9 S Z W 1 v d m V k J T I w Q 2 9 s d W 1 u c z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G C f 0 R V T Y E i f o z P J I 8 W E a w A A A A A C A A A A A A A Q Z g A A A A E A A C A A A A C 7 / P 2 h T d W R 1 O O r x y P q X H P k x 0 J m D J L e W B 9 d f 8 Q U 7 a L 4 a Q A A A A A O g A A A A A I A A C A A A A D M X + 2 q v D H V j O s W 8 1 u T p w Z 2 t Z C F b Q A v i j w r h 7 N 1 T U 2 X b V A A A A A T f I Y M g y 8 H T 4 8 X x L q f X D W R 8 8 G 4 I b j k W t X M u O w H 8 u 8 o v 8 z 3 V Q t F K n E k J 9 6 u y E y A U m m I P V J v k v H s z r x 1 P w p / b C b R x C v S u c 4 5 G V 8 L 1 Z 0 i v w l r W E A A A A B E w h y i R S x B t + G S X Q h u k p C M f y 2 J r Q v V J P 4 9 A P n 1 O c 1 L T k c Z / x u R z Y F F y Q H f C S 1 L f f Y 3 A R O T Y j j I L t F 2 z u H R x P l + < / D a t a M a s h u p > 
</file>

<file path=customXml/itemProps1.xml><?xml version="1.0" encoding="utf-8"?>
<ds:datastoreItem xmlns:ds="http://schemas.openxmlformats.org/officeDocument/2006/customXml" ds:itemID="{D772878A-CDE9-463A-BB03-C01E0E44E7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pemisahan data</vt:lpstr>
      <vt:lpstr>Data diperbaiki</vt:lpstr>
      <vt:lpstr>konversi</vt:lpstr>
      <vt:lpstr>bobot</vt:lpstr>
      <vt:lpstr>Data terkonversi</vt:lpstr>
      <vt:lpstr>Normalisasi Data</vt:lpstr>
      <vt:lpstr>Hasil Akhir</vt:lpstr>
      <vt:lpstr>Peringkat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Nur Cahyo</dc:creator>
  <cp:lastModifiedBy>Wahyu Nur Cahyo</cp:lastModifiedBy>
  <dcterms:created xsi:type="dcterms:W3CDTF">2024-06-22T08:01:08Z</dcterms:created>
  <dcterms:modified xsi:type="dcterms:W3CDTF">2024-07-07T08:33:19Z</dcterms:modified>
</cp:coreProperties>
</file>