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4C5CDC4B-2883-48E4-8C49-611A1D436FDB}" xr6:coauthVersionLast="47" xr6:coauthVersionMax="47" xr10:uidLastSave="{00000000-0000-0000-0000-000000000000}"/>
  <bookViews>
    <workbookView xWindow="1042" yWindow="1042" windowWidth="16200" windowHeight="9308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<sst xmlns="http://schemas.openxmlformats.org/spreadsheetml/2006/main" count="95" uniqueCount="83">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</sst>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workbookViewId="0">
      <selection activeCell="B8" sqref="B8"/>
    </sheetView>
  </sheetViews>
  <sheetFormatPr baseColWidth="10" defaultColWidth="9" defaultRowHeight="14.25" x14ac:dyDescent="0.45"/>
  <cols>
    <col min="1" max="1" width="29.53125" customWidth="1" collapsed="1"/>
    <col min="8" max="8" width="25.265625" customWidth="1" collapsed="1"/>
    <col min="9" max="9" width="24.53125" customWidth="1" collapsed="1"/>
  </cols>
  <sheetData>
    <row r="1" spans="1:12" ht="18" x14ac:dyDescent="0.55000000000000004">
      <c r="A1" s="28" t="s">
        <v>82</v>
      </c>
      <c r="B1" s="29"/>
      <c r="C1" s="29"/>
      <c r="D1" s="29"/>
      <c r="E1" s="30"/>
      <c r="F1" s="20"/>
      <c r="G1" s="20"/>
      <c r="H1" s="28" t="s">
        <v>65</v>
      </c>
      <c r="I1" s="29"/>
      <c r="J1" s="29"/>
      <c r="K1" s="29"/>
      <c r="L1" s="30"/>
    </row>
    <row r="2" spans="1:12" x14ac:dyDescent="0.4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75</v>
      </c>
      <c r="J2" s="19"/>
      <c r="K2" s="19"/>
      <c r="L2" s="19"/>
    </row>
    <row r="3" spans="1:12" x14ac:dyDescent="0.45">
      <c r="A3" s="19" t="s">
        <v>1</v>
      </c>
      <c r="B3" s="19"/>
      <c r="C3" s="19" t="s">
        <v>81</v>
      </c>
      <c r="D3" s="19"/>
      <c r="E3" s="19"/>
      <c r="F3" s="20"/>
      <c r="G3" s="20"/>
      <c r="H3" s="19" t="s">
        <v>67</v>
      </c>
      <c r="I3" s="19" t="s">
        <v>76</v>
      </c>
      <c r="J3" s="19"/>
      <c r="K3" s="19"/>
      <c r="L3" s="19"/>
    </row>
    <row r="4" spans="1:12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77</v>
      </c>
      <c r="J4" s="19"/>
      <c r="K4" s="19"/>
      <c r="L4" s="19"/>
    </row>
    <row r="5" spans="1:12" x14ac:dyDescent="0.4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78</v>
      </c>
      <c r="J5" s="19"/>
      <c r="K5" s="19"/>
      <c r="L5" s="19"/>
    </row>
    <row r="6" spans="1:12" x14ac:dyDescent="0.4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79</v>
      </c>
      <c r="J6" s="19"/>
      <c r="K6" s="19"/>
      <c r="L6" s="19"/>
    </row>
    <row r="7" spans="1:12" x14ac:dyDescent="0.4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74</v>
      </c>
      <c r="J7" s="19"/>
      <c r="K7" s="19"/>
      <c r="L7" s="19"/>
    </row>
    <row r="8" spans="1:12" x14ac:dyDescent="0.4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4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80</v>
      </c>
      <c r="J9" s="19"/>
      <c r="K9" s="19"/>
      <c r="L9" s="19"/>
    </row>
    <row r="10" spans="1:12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/>
  </sheetViews>
  <sheetFormatPr baseColWidth="10" defaultColWidth="9" defaultRowHeight="14.25" x14ac:dyDescent="0.45"/>
  <cols>
    <col min="1" max="1" width="31.06640625" customWidth="1" collapsed="1"/>
    <col min="2" max="3" width="10.73046875" bestFit="1" customWidth="1" collapsed="1"/>
    <col min="4" max="4" width="11.796875" customWidth="1" collapsed="1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12</v>
      </c>
      <c r="C2" s="3">
        <f>B2*B21</f>
        <v>1.2000000000000002</v>
      </c>
      <c r="D2" s="18">
        <f>C2/B2</f>
        <v>0.10000000000000002</v>
      </c>
      <c r="E2" s="3">
        <f t="shared" ref="E2:E10" si="0">B2+C2</f>
        <v>13.2</v>
      </c>
      <c r="F2" s="2">
        <f t="shared" ref="F2:F10" si="1">$E2/$E$14</f>
        <v>2.5703436861065136E-2</v>
      </c>
      <c r="G2" s="1"/>
    </row>
    <row r="3" spans="1:7" x14ac:dyDescent="0.45">
      <c r="A3" s="1" t="s">
        <v>18</v>
      </c>
      <c r="B3" s="1">
        <v>12</v>
      </c>
      <c r="C3" s="3">
        <f t="shared" ref="C3:C9" si="2">B3*$B$20</f>
        <v>1.7999999999999998</v>
      </c>
      <c r="D3" s="6">
        <f t="shared" ref="D3:D9" si="3">C3/B3</f>
        <v>0.15</v>
      </c>
      <c r="E3" s="3">
        <f t="shared" si="0"/>
        <v>13.8</v>
      </c>
      <c r="F3" s="2">
        <f t="shared" si="1"/>
        <v>2.6871774900204464E-2</v>
      </c>
      <c r="G3" s="1"/>
    </row>
    <row r="4" spans="1:7" x14ac:dyDescent="0.45">
      <c r="A4" s="1" t="s">
        <v>19</v>
      </c>
      <c r="B4" s="1">
        <v>7</v>
      </c>
      <c r="C4" s="3">
        <f>B4*$B$20</f>
        <v>1.05</v>
      </c>
      <c r="D4" s="6">
        <f>C4/B4</f>
        <v>0.15</v>
      </c>
      <c r="E4" s="3">
        <f t="shared" si="0"/>
        <v>8.0500000000000007</v>
      </c>
      <c r="F4" s="2">
        <f t="shared" si="1"/>
        <v>1.567520202511927E-2</v>
      </c>
      <c r="G4" s="1"/>
    </row>
    <row r="5" spans="1:7" x14ac:dyDescent="0.45">
      <c r="A5" s="1" t="s">
        <v>20</v>
      </c>
      <c r="B5" s="1">
        <v>44</v>
      </c>
      <c r="C5" s="3">
        <f t="shared" si="2"/>
        <v>6.6</v>
      </c>
      <c r="D5" s="6">
        <f t="shared" si="3"/>
        <v>0.15</v>
      </c>
      <c r="E5" s="3">
        <f t="shared" si="0"/>
        <v>50.6</v>
      </c>
      <c r="F5" s="2">
        <f t="shared" si="1"/>
        <v>9.8529841300749696E-2</v>
      </c>
      <c r="G5" s="1"/>
    </row>
    <row r="6" spans="1:7" x14ac:dyDescent="0.45">
      <c r="A6" s="1" t="s">
        <v>21</v>
      </c>
      <c r="B6" s="1">
        <v>55</v>
      </c>
      <c r="C6" s="3">
        <f t="shared" si="2"/>
        <v>8.25</v>
      </c>
      <c r="D6" s="6">
        <f t="shared" si="3"/>
        <v>0.15</v>
      </c>
      <c r="E6" s="3">
        <f t="shared" si="0"/>
        <v>63.25</v>
      </c>
      <c r="F6" s="2">
        <f t="shared" si="1"/>
        <v>0.12316230162593711</v>
      </c>
      <c r="G6" s="5"/>
    </row>
    <row r="7" spans="1:7" x14ac:dyDescent="0.45">
      <c r="A7" s="1" t="s">
        <v>22</v>
      </c>
      <c r="B7" s="1">
        <v>66</v>
      </c>
      <c r="C7" s="3">
        <f t="shared" si="2"/>
        <v>9.9</v>
      </c>
      <c r="D7" s="6">
        <f t="shared" si="3"/>
        <v>0.15</v>
      </c>
      <c r="E7" s="3">
        <f t="shared" si="0"/>
        <v>75.900000000000006</v>
      </c>
      <c r="F7" s="2">
        <f t="shared" si="1"/>
        <v>0.14779476195112454</v>
      </c>
      <c r="G7" s="1"/>
    </row>
    <row r="8" spans="1:7" x14ac:dyDescent="0.45">
      <c r="A8" s="1" t="s">
        <v>23</v>
      </c>
      <c r="B8" s="1">
        <v>77</v>
      </c>
      <c r="C8" s="3">
        <f t="shared" si="2"/>
        <v>11.549999999999999</v>
      </c>
      <c r="D8" s="6">
        <f t="shared" si="3"/>
        <v>0.15</v>
      </c>
      <c r="E8" s="3">
        <f t="shared" si="0"/>
        <v>88.55</v>
      </c>
      <c r="F8" s="2">
        <f t="shared" si="1"/>
        <v>0.17242722227631196</v>
      </c>
      <c r="G8" s="1"/>
    </row>
    <row r="9" spans="1:7" x14ac:dyDescent="0.45">
      <c r="A9" s="1" t="s">
        <v>24</v>
      </c>
      <c r="B9" s="1">
        <v>88</v>
      </c>
      <c r="C9" s="3">
        <f t="shared" si="2"/>
        <v>13.2</v>
      </c>
      <c r="D9" s="6">
        <f t="shared" si="3"/>
        <v>0.15</v>
      </c>
      <c r="E9" s="3">
        <f t="shared" si="0"/>
        <v>101.2</v>
      </c>
      <c r="F9" s="2">
        <f t="shared" si="1"/>
        <v>0.19705968260149939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0.19277577645798852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>
        <f>SUM(B2:B10)</f>
        <v>460</v>
      </c>
      <c r="C12" s="3">
        <f>SUM(C2:C10)</f>
        <v>53.55</v>
      </c>
      <c r="D12" s="4">
        <f>C12/B12</f>
        <v>0.11641304347826087</v>
      </c>
      <c r="E12" s="10">
        <f>B12+C12</f>
        <v>513.54999999999995</v>
      </c>
      <c r="F12" s="4">
        <f>SUM(F2:F10)</f>
        <v>1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>
        <f>B12</f>
        <v>460</v>
      </c>
      <c r="C14" s="3">
        <f>C12</f>
        <v>53.55</v>
      </c>
      <c r="D14" s="3">
        <f>D12</f>
        <v>0.11641304347826087</v>
      </c>
      <c r="E14" s="10">
        <f>E12</f>
        <v>513.54999999999995</v>
      </c>
      <c r="F14" s="4">
        <f>F12</f>
        <v>1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0.15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H9" sqref="H9"/>
    </sheetView>
  </sheetViews>
  <sheetFormatPr baseColWidth="10" defaultColWidth="9" defaultRowHeight="14.25" x14ac:dyDescent="0.45"/>
  <cols>
    <col min="1" max="1" width="21.59765625" customWidth="1" collapsed="1"/>
    <col min="2" max="3" width="10.73046875" customWidth="1" collapsed="1"/>
    <col min="4" max="4" width="21.33203125" customWidth="1" collapsed="1"/>
    <col min="5" max="5" width="10.73046875" bestFit="1" customWidth="1" collapsed="1"/>
  </cols>
  <sheetData>
    <row r="1" spans="1:6" ht="18" x14ac:dyDescent="0.55000000000000004">
      <c r="A1" s="8" t="s">
        <v>32</v>
      </c>
      <c r="B1" s="8"/>
      <c r="C1" s="8"/>
      <c r="D1" s="25" t="s">
        <v>33</v>
      </c>
      <c r="E1" s="26"/>
      <c r="F1" s="27"/>
    </row>
    <row r="2" spans="1:6" x14ac:dyDescent="0.45">
      <c r="A2" s="1" t="s">
        <v>34</v>
      </c>
      <c r="B2" s="1">
        <v>10</v>
      </c>
      <c r="C2" s="2">
        <f>$B2/$B$7</f>
        <v>9.1743119266055051E-2</v>
      </c>
      <c r="D2" s="1" t="s">
        <v>35</v>
      </c>
      <c r="E2" s="1">
        <v>20</v>
      </c>
      <c r="F2" s="2">
        <f>$E2/$E$7</f>
        <v>0.37735849056603776</v>
      </c>
    </row>
    <row r="3" spans="1:6" ht="28.5" x14ac:dyDescent="0.45">
      <c r="A3" s="1" t="s">
        <v>36</v>
      </c>
      <c r="B3" s="16">
        <f>Gesamtinvestitionskosten!B10</f>
        <v>99</v>
      </c>
      <c r="C3" s="2">
        <f>$B3/$B$7</f>
        <v>0.90825688073394495</v>
      </c>
      <c r="D3" s="13" t="s">
        <v>37</v>
      </c>
      <c r="E3" s="1">
        <v>30</v>
      </c>
      <c r="F3" s="2">
        <f>$E3/$E$7</f>
        <v>0.56603773584905659</v>
      </c>
    </row>
    <row r="4" spans="1:6" ht="28.5" x14ac:dyDescent="0.45">
      <c r="A4" s="1"/>
      <c r="B4" s="1"/>
      <c r="C4" s="3"/>
      <c r="D4" s="13" t="s">
        <v>38</v>
      </c>
      <c r="E4" s="1">
        <v>1</v>
      </c>
      <c r="F4" s="2">
        <f>$E4/$E$7</f>
        <v>1.8867924528301886E-2</v>
      </c>
    </row>
    <row r="5" spans="1:6" x14ac:dyDescent="0.45">
      <c r="A5" s="1"/>
      <c r="B5" s="1"/>
      <c r="C5" s="3"/>
      <c r="D5" s="1" t="s">
        <v>39</v>
      </c>
      <c r="E5" s="1">
        <v>2</v>
      </c>
      <c r="F5" s="2">
        <f>$E5/$E$7</f>
        <v>3.7735849056603772E-2</v>
      </c>
    </row>
    <row r="6" spans="1:6" x14ac:dyDescent="0.45">
      <c r="A6" s="1" t="s">
        <v>40</v>
      </c>
      <c r="B6" s="1"/>
      <c r="C6" s="3"/>
      <c r="D6" s="1" t="s">
        <v>40</v>
      </c>
      <c r="E6" s="1">
        <v>0</v>
      </c>
      <c r="F6" s="2">
        <f>$E6/$E$7</f>
        <v>0</v>
      </c>
    </row>
    <row r="7" spans="1:6" x14ac:dyDescent="0.45">
      <c r="A7" s="1" t="s">
        <v>41</v>
      </c>
      <c r="B7" s="3">
        <f>SUM(B2:B6)</f>
        <v>109</v>
      </c>
      <c r="C7" s="4">
        <f>SUM(C2:C6)</f>
        <v>1</v>
      </c>
      <c r="D7" s="3"/>
      <c r="E7" s="10">
        <f>SUM(E2:E6)</f>
        <v>53</v>
      </c>
      <c r="F7" s="4">
        <f>SUM(F2:F6)</f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796875" customWidth="1" collapsed="1"/>
    <col min="2" max="2" width="12.06640625" customWidth="1" collapsed="1"/>
    <col min="3" max="3" width="13.796875" customWidth="1" collapsed="1"/>
    <col min="4" max="4" width="10.73046875" bestFit="1" customWidth="1" collapsed="1"/>
    <col min="5" max="5" width="13.06640625" customWidth="1" collapsed="1"/>
  </cols>
  <sheetData>
    <row r="1" spans="1:9" ht="18" x14ac:dyDescent="0.55000000000000004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4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41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41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1" t="s">
        <v>53</v>
      </c>
      <c r="C16" s="31"/>
      <c r="D16" s="31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45">
      <c r="A17" s="1"/>
      <c r="B17" s="1"/>
      <c r="C17" s="1" t="s">
        <v>48</v>
      </c>
      <c r="D17" s="1" t="s">
        <v>57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52</v>
      </c>
      <c r="D18" s="1" t="s">
        <v>57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41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58</v>
      </c>
      <c r="D20" s="1"/>
      <c r="E20" s="9">
        <f>'Mittelverwendung - Mittelherkun'!E7</f>
        <v>53</v>
      </c>
      <c r="F20" s="1"/>
      <c r="G20" s="1"/>
      <c r="H20" s="1"/>
      <c r="I20" s="1"/>
    </row>
    <row r="21" spans="1:9" x14ac:dyDescent="0.45">
      <c r="A21" s="1"/>
      <c r="B21" s="1"/>
      <c r="C21" s="1" t="s">
        <v>59</v>
      </c>
      <c r="D21" s="1"/>
      <c r="E21" s="3">
        <f>E19-E20</f>
        <v>10259237</v>
      </c>
      <c r="F21" s="1"/>
      <c r="G21" s="1"/>
      <c r="H21" s="1"/>
      <c r="I21" s="1"/>
    </row>
    <row r="22" spans="1:9" x14ac:dyDescent="0.45">
      <c r="A22" s="1"/>
      <c r="B22" s="1"/>
      <c r="C22" s="1" t="s">
        <v>60</v>
      </c>
      <c r="D22" s="1"/>
      <c r="E22" s="2">
        <f>E21/E20</f>
        <v>193570.50943396226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61</v>
      </c>
    </row>
    <row r="5" spans="1:1" x14ac:dyDescent="0.45">
      <c r="A5" t="s">
        <v>62</v>
      </c>
    </row>
    <row r="6" spans="1:1" x14ac:dyDescent="0.45">
      <c r="A6" t="s">
        <v>63</v>
      </c>
    </row>
    <row r="7" spans="1:1" x14ac:dyDescent="0.4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Mirnic</cp:lastModifiedBy>
  <dcterms:created xsi:type="dcterms:W3CDTF">2023-10-29T09:17:22Z</dcterms:created>
  <dcterms:modified xsi:type="dcterms:W3CDTF">2023-12-29T11:33:13Z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