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di\Documents\Studium_Hadi\FHTW\Semester_5\SEPJ\"/>
    </mc:Choice>
  </mc:AlternateContent>
  <xr:revisionPtr revIDLastSave="0" documentId="13_ncr:1_{498150A1-7A09-4BC7-AEB7-D57696D466B8}" xr6:coauthVersionLast="47" xr6:coauthVersionMax="47" xr10:uidLastSave="{00000000-0000-0000-0000-000000000000}"/>
  <bookViews>
    <workbookView xWindow="-108" yWindow="-108" windowWidth="23256" windowHeight="12576" firstSheet="1" activeTab="2" xr2:uid="{4C9598BD-5712-4F7A-AC8E-F76386525838}"/>
  </bookViews>
  <sheets>
    <sheet name="Basisinformation" sheetId="7" r:id="rId1"/>
    <sheet name="Gesamtinvestitionskosten" sheetId="8" r:id="rId2"/>
    <sheet name="Mittelverwendung - Mittelherkun" sheetId="9" r:id="rId3"/>
    <sheet name="Wirtschaftlichkeitsrechnung" sheetId="10" r:id="rId4"/>
    <sheet name="Restliche Fragen" sheetId="4" r:id="rId5"/>
  </sheets>
  <externalReferences>
    <externalReference r:id="rId6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0" l="1"/>
  <c r="E19" i="10"/>
  <c r="F18" i="10"/>
  <c r="F12" i="10"/>
  <c r="G12" i="10" s="1"/>
  <c r="B12" i="10"/>
  <c r="F6" i="10"/>
  <c r="G6" i="10" s="1"/>
  <c r="C6" i="10"/>
  <c r="B6" i="10"/>
  <c r="AK10" i="9"/>
  <c r="AL2" i="9" s="1"/>
  <c r="AL10" i="9" s="1"/>
  <c r="AH10" i="9"/>
  <c r="AI2" i="9" s="1"/>
  <c r="AI10" i="9" s="1"/>
  <c r="AC9" i="9"/>
  <c r="AD6" i="9" s="1"/>
  <c r="Z9" i="9"/>
  <c r="AA2" i="9" s="1"/>
  <c r="AL8" i="9"/>
  <c r="U8" i="9"/>
  <c r="V4" i="9" s="1"/>
  <c r="R8" i="9"/>
  <c r="S2" i="9" s="1"/>
  <c r="AL7" i="9"/>
  <c r="AD7" i="9"/>
  <c r="F7" i="9"/>
  <c r="E7" i="9"/>
  <c r="AL6" i="9"/>
  <c r="M6" i="9"/>
  <c r="N4" i="9" s="1"/>
  <c r="AL5" i="9"/>
  <c r="AD5" i="9"/>
  <c r="V5" i="9"/>
  <c r="F5" i="9"/>
  <c r="AL4" i="9"/>
  <c r="AD4" i="9"/>
  <c r="F4" i="9"/>
  <c r="AL3" i="9"/>
  <c r="AI3" i="9"/>
  <c r="AD3" i="9"/>
  <c r="R3" i="9"/>
  <c r="N3" i="9"/>
  <c r="J3" i="9"/>
  <c r="F3" i="9"/>
  <c r="B3" i="9"/>
  <c r="F2" i="9"/>
  <c r="C4" i="7"/>
  <c r="E21" i="10" l="1"/>
  <c r="E22" i="10" s="1"/>
  <c r="S3" i="9"/>
  <c r="F17" i="10"/>
  <c r="S8" i="9"/>
  <c r="J6" i="9"/>
  <c r="K2" i="9" s="1"/>
  <c r="V3" i="9"/>
  <c r="AA3" i="9"/>
  <c r="AA9" i="9" s="1"/>
  <c r="V2" i="9"/>
  <c r="B7" i="9"/>
  <c r="C2" i="9" s="1"/>
  <c r="N2" i="9"/>
  <c r="N6" i="9" s="1"/>
  <c r="AD2" i="9"/>
  <c r="AD9" i="9" s="1"/>
  <c r="V6" i="9"/>
  <c r="V8" i="9" l="1"/>
  <c r="K3" i="9"/>
  <c r="K6" i="9" s="1"/>
  <c r="C3" i="9"/>
  <c r="C7" i="9" s="1"/>
  <c r="D2" i="8" l="1"/>
  <c r="D4" i="8"/>
  <c r="C4" i="8"/>
  <c r="C2" i="8"/>
  <c r="B12" i="8" l="1"/>
  <c r="B14" i="8"/>
  <c r="C12" i="8"/>
  <c r="E2" i="8"/>
  <c r="C3" i="8"/>
  <c r="D3" i="8" s="1"/>
  <c r="E4" i="8"/>
  <c r="C5" i="8"/>
  <c r="D5" i="8"/>
  <c r="E5" i="8"/>
  <c r="C6" i="8"/>
  <c r="D6" i="8"/>
  <c r="E6" i="8"/>
  <c r="C7" i="8"/>
  <c r="D7" i="8" s="1"/>
  <c r="C8" i="8"/>
  <c r="D8" i="8"/>
  <c r="E8" i="8"/>
  <c r="C9" i="8"/>
  <c r="D9" i="8"/>
  <c r="E9" i="8"/>
  <c r="E10" i="8"/>
  <c r="D12" i="8" l="1"/>
  <c r="D14" i="8" s="1"/>
  <c r="E12" i="8"/>
  <c r="E14" i="8" s="1"/>
  <c r="C14" i="8"/>
  <c r="E7" i="8"/>
  <c r="F7" i="8" s="1"/>
  <c r="E3" i="8"/>
  <c r="F3" i="8" s="1"/>
  <c r="F2" i="8" l="1"/>
  <c r="F4" i="8"/>
  <c r="F8" i="8"/>
  <c r="F5" i="8"/>
  <c r="F9" i="8"/>
  <c r="F10" i="8"/>
  <c r="F6" i="8"/>
  <c r="F12" i="8" l="1"/>
  <c r="F14" i="8" s="1"/>
</calcChain>
</file>

<file path=xl/sharedStrings.xml><?xml version="1.0" encoding="utf-8"?>
<sst xmlns="http://schemas.openxmlformats.org/spreadsheetml/2006/main" count="138" uniqueCount="91">
  <si>
    <t>Kaufpreis</t>
  </si>
  <si>
    <t>Grundstücksgröße</t>
  </si>
  <si>
    <t>m^2</t>
  </si>
  <si>
    <t>Wohnnutzfläche</t>
  </si>
  <si>
    <t>Wohneinheiten</t>
  </si>
  <si>
    <t>Garagenstellplätze</t>
  </si>
  <si>
    <t>GIK</t>
  </si>
  <si>
    <t>Prognostozierter Verkaufserlös</t>
  </si>
  <si>
    <t>Gewinn</t>
  </si>
  <si>
    <t>ROI</t>
  </si>
  <si>
    <t>Ziel-Baubeginn</t>
  </si>
  <si>
    <t>Ziel-Fertigstellung</t>
  </si>
  <si>
    <t>netto</t>
  </si>
  <si>
    <t>Ust</t>
  </si>
  <si>
    <t>% der Ust</t>
  </si>
  <si>
    <t>brutto</t>
  </si>
  <si>
    <t>in %</t>
  </si>
  <si>
    <t>KB 00 Grund</t>
  </si>
  <si>
    <t xml:space="preserve">KB 01 Aufschließung </t>
  </si>
  <si>
    <t>KB 02 Bauwerk-Rohbau bis KB 05</t>
  </si>
  <si>
    <t>KB 06 Außenanlagen</t>
  </si>
  <si>
    <t>KB 07 Honorare</t>
  </si>
  <si>
    <t>KB 08 Nebenkosten</t>
  </si>
  <si>
    <t>KB 09 Reserven</t>
  </si>
  <si>
    <t>KB 10 Vermarktung</t>
  </si>
  <si>
    <t>KB 11 Finanzierung</t>
  </si>
  <si>
    <t>Zwischensumme (vor Steuerkorrektur)</t>
  </si>
  <si>
    <t>Steuerkorrektur</t>
  </si>
  <si>
    <t>GIK adaptiert um Vorsteuer</t>
  </si>
  <si>
    <t>UST</t>
  </si>
  <si>
    <t>UST (Grund)</t>
  </si>
  <si>
    <t>(eigentlich 1% glauben wir)</t>
  </si>
  <si>
    <t>Mittelverwendung</t>
  </si>
  <si>
    <t>Mittelherkunft</t>
  </si>
  <si>
    <t>Investitionskosten</t>
  </si>
  <si>
    <t>Eigenkapital</t>
  </si>
  <si>
    <t>Finanzierungskosten</t>
  </si>
  <si>
    <t>Fremdkapital Tranche 1 (bis Baubeginn)</t>
  </si>
  <si>
    <t>Fremdkapital Tranche 2 (ab Baubeginn)</t>
  </si>
  <si>
    <t>BTVG Erlöse</t>
  </si>
  <si>
    <t>Summe</t>
  </si>
  <si>
    <t>Berechnung Anleger/Eigenn.</t>
  </si>
  <si>
    <t>Verhältnis</t>
  </si>
  <si>
    <t>Wohnfläche</t>
  </si>
  <si>
    <t>netto (10%)</t>
  </si>
  <si>
    <t>Eigennutzerpreis</t>
  </si>
  <si>
    <t>Anlegerpreis</t>
  </si>
  <si>
    <t>Wohnungen</t>
  </si>
  <si>
    <t>Preise</t>
  </si>
  <si>
    <t>Eigennutzer</t>
  </si>
  <si>
    <t>Anleger</t>
  </si>
  <si>
    <t>Parkplätze</t>
  </si>
  <si>
    <t>Gesamt</t>
  </si>
  <si>
    <t>Erlöse</t>
  </si>
  <si>
    <t>in % d. Summe</t>
  </si>
  <si>
    <t>EUR/ Einheit</t>
  </si>
  <si>
    <t>brutto=netto</t>
  </si>
  <si>
    <t>GIK (nach Steuerkorrektur)</t>
  </si>
  <si>
    <t>Dev. Profit vor Steuern</t>
  </si>
  <si>
    <t>Dev. Profit vor Steuern in %</t>
  </si>
  <si>
    <t>4.Person</t>
  </si>
  <si>
    <t>Wie berechne ich die beste Lage?</t>
  </si>
  <si>
    <t>Wie mache ich die Marktanalyse am besten?</t>
  </si>
  <si>
    <t>Flächenwidmung -Was ist das, wuie funktioniert das?</t>
  </si>
  <si>
    <t>Stammdaten</t>
  </si>
  <si>
    <t>Firmenname</t>
  </si>
  <si>
    <t xml:space="preserve">Strasse </t>
  </si>
  <si>
    <t>Postleitzahl</t>
  </si>
  <si>
    <t>Ort</t>
  </si>
  <si>
    <t xml:space="preserve">Entfernung zur Schule </t>
  </si>
  <si>
    <t>Lagebeschreibung</t>
  </si>
  <si>
    <t xml:space="preserve">Maps - Bild </t>
  </si>
  <si>
    <t>Lage der Öffi Anbindung</t>
  </si>
  <si>
    <t>ghetto wien</t>
  </si>
  <si>
    <t>Apfelcompany</t>
  </si>
  <si>
    <t>2500</t>
  </si>
  <si>
    <t>nix</t>
  </si>
  <si>
    <t>m²</t>
  </si>
  <si>
    <t>Basisinformationen</t>
  </si>
  <si>
    <t>Fremdkapital Tranche 3</t>
  </si>
  <si>
    <t>Fremdkapital Tranche 2</t>
  </si>
  <si>
    <t>Fremdkapital Tranche 1</t>
  </si>
  <si>
    <t>Fremdkapital Tranche 4</t>
  </si>
  <si>
    <t>Fremdkapital Tranche 5</t>
  </si>
  <si>
    <t>Flächenwidmung – laut BWO</t>
  </si>
  <si>
    <t>W II = Bauklasse 2</t>
  </si>
  <si>
    <t>Braumüllergasse 21</t>
  </si>
  <si>
    <t>gk = gekuppelte Bauweise</t>
  </si>
  <si>
    <t>Ekz = für Einkaufszentren bestimmt</t>
  </si>
  <si>
    <t>Wien</t>
  </si>
  <si>
    <t xml:space="preserve">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</si>
</sst>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rgb="FFFFFF00"/>
        </stop>
        <stop position="1">
          <color theme="4"/>
        </stop>
      </gradientFill>
    </fill>
    <fill>
      <patternFill patternType="solid">
        <fgColor rgb="FFFF0000"/>
        <bgColor indexed="64"/>
      </patternFill>
    </fill>
    <fill>
      <patternFill patternType="solid">
        <fgColor rgb="FFD9E1F2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1" xfId="0" applyBorder="1"/>
    <xf numFmtId="10" fontId="0" fillId="2" borderId="1" xfId="1" applyNumberFormat="1" applyFont="1" applyFill="1" applyBorder="1"/>
    <xf numFmtId="0" fontId="0" fillId="2" borderId="1" xfId="0" applyFill="1" applyBorder="1"/>
    <xf numFmtId="10" fontId="0" fillId="2" borderId="1" xfId="0" applyNumberFormat="1" applyFill="1" applyBorder="1"/>
    <xf numFmtId="164" fontId="0" fillId="0" borderId="1" xfId="1" applyNumberFormat="1" applyFont="1" applyBorder="1"/>
    <xf numFmtId="10" fontId="0" fillId="0" borderId="1" xfId="0" applyNumberFormat="1" applyBorder="1"/>
    <xf numFmtId="9" fontId="0" fillId="0" borderId="1" xfId="1" applyFont="1" applyBorder="1"/>
    <xf numFmtId="0" fontId="3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9" fontId="0" fillId="0" borderId="0" xfId="0" applyNumberFormat="1"/>
    <xf numFmtId="165" fontId="0" fillId="0" borderId="0" xfId="0" applyNumberFormat="1"/>
    <xf numFmtId="0" fontId="0" fillId="0" borderId="1" xfId="0" applyBorder="1" applyAlignment="1">
      <alignment wrapText="1"/>
    </xf>
    <xf numFmtId="0" fontId="2" fillId="0" borderId="1" xfId="0" applyFont="1" applyBorder="1"/>
    <xf numFmtId="9" fontId="0" fillId="0" borderId="1" xfId="0" applyNumberFormat="1" applyBorder="1"/>
    <xf numFmtId="0" fontId="0" fillId="6" borderId="1" xfId="0" applyFill="1" applyBorder="1"/>
    <xf numFmtId="0" fontId="2" fillId="6" borderId="1" xfId="0" applyFont="1" applyFill="1" applyBorder="1"/>
    <xf numFmtId="10" fontId="0" fillId="0" borderId="1" xfId="1" applyNumberFormat="1" applyFont="1" applyBorder="1"/>
    <xf numFmtId="0" fontId="5" fillId="0" borderId="1" xfId="0" applyFont="1" applyBorder="1"/>
    <xf numFmtId="0" fontId="5" fillId="0" borderId="0" xfId="0" applyFont="1"/>
    <xf numFmtId="10" fontId="5" fillId="0" borderId="1" xfId="0" applyNumberFormat="1" applyFont="1" applyBorder="1"/>
    <xf numFmtId="49" fontId="5" fillId="0" borderId="1" xfId="0" applyNumberFormat="1" applyFont="1" applyBorder="1"/>
    <xf numFmtId="0" fontId="5" fillId="0" borderId="1" xfId="0" applyFont="1" applyBorder="1" applyAlignment="1">
      <alignment horizontal="left"/>
    </xf>
    <xf numFmtId="0" fontId="5" fillId="0" borderId="5" xfId="0" applyFont="1" applyBorder="1"/>
    <xf numFmtId="0" fontId="4" fillId="7" borderId="1" xfId="0" applyFont="1" applyFill="1" applyBorder="1"/>
    <xf numFmtId="0" fontId="4" fillId="7" borderId="2" xfId="0" applyFont="1" applyFill="1" applyBorder="1"/>
    <xf numFmtId="0" fontId="4" fillId="7" borderId="3" xfId="0" applyFont="1" applyFill="1" applyBorder="1"/>
    <xf numFmtId="0" fontId="4" fillId="7" borderId="4" xfId="0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0" fillId="0" borderId="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di\Documents\Studium_Hadi\FHTW\Semester_5\SEPJ\SEPJ-Rechnungen_hadi.xlsx" TargetMode="External"/><Relationship Id="rId1" Type="http://schemas.openxmlformats.org/officeDocument/2006/relationships/externalLinkPath" Target="SEPJ-Rechnungen_had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sisinformation"/>
      <sheetName val="Gesamtinvestitionskosten"/>
      <sheetName val="Mittelverwendung - Mittelherkun"/>
      <sheetName val="Wirtschaftlichkeitsrechnung"/>
      <sheetName val="Restliche Fragen"/>
    </sheetNames>
    <sheetDataSet>
      <sheetData sheetId="0"/>
      <sheetData sheetId="1">
        <row r="10">
          <cell r="B10">
            <v>99</v>
          </cell>
        </row>
      </sheetData>
      <sheetData sheetId="2">
        <row r="7">
          <cell r="E7">
            <v>1020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9F7DB-AB41-497D-B306-2E29F3117BD9}">
  <dimension ref="A1:O12"/>
  <sheetViews>
    <sheetView workbookViewId="0">
      <selection activeCell="C8" sqref="C8"/>
    </sheetView>
  </sheetViews>
  <sheetFormatPr defaultColWidth="9" defaultRowHeight="14.4" x14ac:dyDescent="0.3"/>
  <cols>
    <col min="1" max="1" width="29.5546875" customWidth="1" collapsed="1"/>
    <col min="8" max="8" width="25.33203125" customWidth="1" collapsed="1"/>
    <col min="9" max="9" width="24.5546875" customWidth="1" collapsed="1"/>
    <col min="15" max="15" width="50.77734375" customWidth="1"/>
  </cols>
  <sheetData>
    <row r="1" spans="1:15" ht="18" x14ac:dyDescent="0.35">
      <c r="A1" s="26" t="s">
        <v>78</v>
      </c>
      <c r="B1" s="27"/>
      <c r="C1" s="27"/>
      <c r="D1" s="27"/>
      <c r="E1" s="28"/>
      <c r="F1" s="20"/>
      <c r="G1" s="20"/>
      <c r="H1" s="26" t="s">
        <v>64</v>
      </c>
      <c r="I1" s="27"/>
      <c r="J1" s="27"/>
      <c r="K1" s="27"/>
      <c r="L1" s="28"/>
      <c r="O1" s="25" t="s">
        <v>84</v>
      </c>
    </row>
    <row r="2" spans="1:15" x14ac:dyDescent="0.3">
      <c r="A2" s="19" t="s">
        <v>0</v>
      </c>
      <c r="B2" s="19"/>
      <c r="C2" s="19"/>
      <c r="D2" s="19"/>
      <c r="E2" s="19"/>
      <c r="F2" s="20"/>
      <c r="G2" s="20"/>
      <c r="H2" s="19" t="s">
        <v>65</v>
      </c>
      <c r="I2" s="19" t="s">
        <v>74</v>
      </c>
      <c r="J2" s="19"/>
      <c r="K2" s="19"/>
      <c r="L2" s="19"/>
      <c r="O2" s="19" t="s">
        <v>85</v>
      </c>
    </row>
    <row r="3" spans="1:15" x14ac:dyDescent="0.3">
      <c r="A3" s="19" t="s">
        <v>1</v>
      </c>
      <c r="B3" s="19"/>
      <c r="C3" s="19" t="s">
        <v>77</v>
      </c>
      <c r="D3" s="19"/>
      <c r="E3" s="19"/>
      <c r="F3" s="20"/>
      <c r="G3" s="20"/>
      <c r="H3" s="19" t="s">
        <v>66</v>
      </c>
      <c r="I3" s="19" t="s">
        <v>86</v>
      </c>
      <c r="J3" s="19"/>
      <c r="K3" s="19"/>
      <c r="L3" s="19"/>
      <c r="O3" s="19" t="s">
        <v>87</v>
      </c>
    </row>
    <row r="4" spans="1:15" x14ac:dyDescent="0.3">
      <c r="A4" s="19" t="s">
        <v>3</v>
      </c>
      <c r="B4" s="19"/>
      <c r="C4" s="19" t="str">
        <f>+C3</f>
        <v>m²</v>
      </c>
      <c r="D4" s="19"/>
      <c r="E4" s="19"/>
      <c r="F4" s="20"/>
      <c r="G4" s="20"/>
      <c r="H4" s="19" t="s">
        <v>67</v>
      </c>
      <c r="I4" s="23">
        <v>1210</v>
      </c>
      <c r="J4" s="19"/>
      <c r="K4" s="19"/>
      <c r="L4" s="19"/>
      <c r="O4" s="19" t="s">
        <v>88</v>
      </c>
    </row>
    <row r="5" spans="1:15" x14ac:dyDescent="0.3">
      <c r="A5" s="19" t="s">
        <v>4</v>
      </c>
      <c r="B5" s="19"/>
      <c r="C5" s="19"/>
      <c r="D5" s="19"/>
      <c r="E5" s="19"/>
      <c r="F5" s="20"/>
      <c r="G5" s="20"/>
      <c r="H5" s="19" t="s">
        <v>68</v>
      </c>
      <c r="I5" s="19" t="s">
        <v>89</v>
      </c>
      <c r="J5" s="19"/>
      <c r="K5" s="19"/>
      <c r="L5" s="19"/>
      <c r="O5" s="19" t="s">
        <v>90</v>
      </c>
    </row>
    <row r="6" spans="1:15" x14ac:dyDescent="0.3">
      <c r="A6" s="19" t="s">
        <v>5</v>
      </c>
      <c r="B6" s="19"/>
      <c r="C6" s="19"/>
      <c r="D6" s="19"/>
      <c r="E6" s="19"/>
      <c r="F6" s="20"/>
      <c r="G6" s="20"/>
      <c r="H6" s="19" t="s">
        <v>69</v>
      </c>
      <c r="I6" s="22" t="s">
        <v>75</v>
      </c>
      <c r="J6" s="19"/>
      <c r="K6" s="19"/>
      <c r="L6" s="19"/>
    </row>
    <row r="7" spans="1:15" x14ac:dyDescent="0.3">
      <c r="A7" s="19" t="s">
        <v>6</v>
      </c>
      <c r="B7" s="19"/>
      <c r="C7" s="19"/>
      <c r="D7" s="19"/>
      <c r="E7" s="19"/>
      <c r="F7" s="20"/>
      <c r="G7" s="20"/>
      <c r="H7" s="19" t="s">
        <v>70</v>
      </c>
      <c r="I7" s="19" t="s">
        <v>73</v>
      </c>
      <c r="J7" s="19"/>
      <c r="K7" s="19"/>
      <c r="L7" s="19"/>
    </row>
    <row r="8" spans="1:15" x14ac:dyDescent="0.3">
      <c r="A8" s="19" t="s">
        <v>7</v>
      </c>
      <c r="B8" s="19"/>
      <c r="C8" s="19"/>
      <c r="D8" s="19"/>
      <c r="E8" s="19"/>
      <c r="F8" s="20"/>
      <c r="G8" s="20"/>
      <c r="H8" s="19" t="s">
        <v>71</v>
      </c>
      <c r="I8" s="19"/>
      <c r="J8" s="19"/>
      <c r="K8" s="19"/>
      <c r="L8" s="19"/>
    </row>
    <row r="9" spans="1:15" x14ac:dyDescent="0.3">
      <c r="A9" s="19" t="s">
        <v>8</v>
      </c>
      <c r="B9" s="19"/>
      <c r="C9" s="19"/>
      <c r="D9" s="19"/>
      <c r="E9" s="21"/>
      <c r="F9" s="20"/>
      <c r="G9" s="20"/>
      <c r="H9" s="19" t="s">
        <v>72</v>
      </c>
      <c r="I9" s="19" t="s">
        <v>76</v>
      </c>
      <c r="J9" s="19"/>
      <c r="K9" s="19"/>
      <c r="L9" s="19"/>
    </row>
    <row r="10" spans="1:15" x14ac:dyDescent="0.3">
      <c r="A10" s="19" t="s">
        <v>10</v>
      </c>
      <c r="B10" s="19"/>
      <c r="C10" s="19"/>
      <c r="D10" s="19"/>
      <c r="E10" s="19"/>
      <c r="F10" s="20"/>
      <c r="G10" s="20"/>
      <c r="H10" s="19"/>
      <c r="I10" s="19"/>
      <c r="J10" s="19"/>
      <c r="K10" s="19"/>
      <c r="L10" s="19"/>
    </row>
    <row r="11" spans="1:15" x14ac:dyDescent="0.3">
      <c r="A11" s="24" t="s">
        <v>11</v>
      </c>
      <c r="B11" s="24"/>
      <c r="C11" s="24"/>
      <c r="D11" s="24"/>
      <c r="E11" s="24"/>
      <c r="F11" s="20"/>
      <c r="G11" s="20"/>
      <c r="H11" s="19"/>
      <c r="I11" s="19"/>
      <c r="J11" s="19"/>
      <c r="K11" s="19"/>
      <c r="L11" s="19"/>
    </row>
    <row r="12" spans="1:15" x14ac:dyDescent="0.3">
      <c r="A12" s="19" t="s">
        <v>9</v>
      </c>
      <c r="B12" s="1"/>
      <c r="C12" s="1"/>
      <c r="D12" s="1"/>
      <c r="E12" s="1"/>
    </row>
  </sheetData>
  <mergeCells count="2">
    <mergeCell ref="A1:E1"/>
    <mergeCell ref="H1:L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66AFC-3CC1-4339-B554-0D5829A53635}">
  <dimension ref="A1:G21"/>
  <sheetViews>
    <sheetView workbookViewId="0">
      <selection activeCell="E10" sqref="E10"/>
    </sheetView>
  </sheetViews>
  <sheetFormatPr defaultColWidth="9" defaultRowHeight="14.4" x14ac:dyDescent="0.3"/>
  <cols>
    <col min="1" max="1" width="31.109375" customWidth="1" collapsed="1"/>
    <col min="2" max="3" width="10.6640625" bestFit="1" customWidth="1" collapsed="1"/>
    <col min="4" max="4" width="11.88671875" customWidth="1" collapsed="1"/>
  </cols>
  <sheetData>
    <row r="1" spans="1:7" ht="18" x14ac:dyDescent="0.35">
      <c r="A1" s="8"/>
      <c r="B1" s="8" t="s">
        <v>12</v>
      </c>
      <c r="C1" s="8" t="s">
        <v>13</v>
      </c>
      <c r="D1" s="8" t="s">
        <v>14</v>
      </c>
      <c r="E1" s="8" t="s">
        <v>15</v>
      </c>
      <c r="F1" s="8" t="s">
        <v>16</v>
      </c>
      <c r="G1" s="8"/>
    </row>
    <row r="2" spans="1:7" x14ac:dyDescent="0.3">
      <c r="A2" s="1" t="s">
        <v>17</v>
      </c>
      <c r="B2" s="1">
        <v>11</v>
      </c>
      <c r="C2" s="3">
        <f>B2*B21</f>
        <v>1.1000000000000001</v>
      </c>
      <c r="D2" s="18">
        <f>C2/B2</f>
        <v>0.1</v>
      </c>
      <c r="E2" s="3">
        <f t="shared" ref="E2:E10" si="0">B2+C2</f>
        <v>12.1</v>
      </c>
      <c r="F2" s="2">
        <f t="shared" ref="F2:F10" si="1">$E2/$E$14</f>
        <v>2.1113243761996161E-2</v>
      </c>
      <c r="G2" s="1"/>
    </row>
    <row r="3" spans="1:7" x14ac:dyDescent="0.3">
      <c r="A3" s="1" t="s">
        <v>18</v>
      </c>
      <c r="B3" s="1">
        <v>22</v>
      </c>
      <c r="C3" s="3">
        <f t="shared" ref="C3:C9" si="2">B3*$B$20</f>
        <v>4.4000000000000004</v>
      </c>
      <c r="D3" s="6">
        <f t="shared" ref="D3:D9" si="3">C3/B3</f>
        <v>0.2</v>
      </c>
      <c r="E3" s="3">
        <f t="shared" si="0"/>
        <v>26.4</v>
      </c>
      <c r="F3" s="2">
        <f t="shared" si="1"/>
        <v>4.6065259117082528E-2</v>
      </c>
      <c r="G3" s="1"/>
    </row>
    <row r="4" spans="1:7" x14ac:dyDescent="0.3">
      <c r="A4" s="1" t="s">
        <v>19</v>
      </c>
      <c r="B4" s="1">
        <v>33</v>
      </c>
      <c r="C4" s="3">
        <f>B4*$B$20</f>
        <v>6.6000000000000005</v>
      </c>
      <c r="D4" s="6">
        <f>C4/B4</f>
        <v>0.2</v>
      </c>
      <c r="E4" s="3">
        <f t="shared" si="0"/>
        <v>39.6</v>
      </c>
      <c r="F4" s="2">
        <f t="shared" si="1"/>
        <v>6.9097888675623803E-2</v>
      </c>
      <c r="G4" s="1"/>
    </row>
    <row r="5" spans="1:7" x14ac:dyDescent="0.3">
      <c r="A5" s="1" t="s">
        <v>20</v>
      </c>
      <c r="B5" s="1">
        <v>44</v>
      </c>
      <c r="C5" s="3">
        <f t="shared" si="2"/>
        <v>8.8000000000000007</v>
      </c>
      <c r="D5" s="6">
        <f t="shared" si="3"/>
        <v>0.2</v>
      </c>
      <c r="E5" s="3">
        <f t="shared" si="0"/>
        <v>52.8</v>
      </c>
      <c r="F5" s="2">
        <f t="shared" si="1"/>
        <v>9.2130518234165057E-2</v>
      </c>
      <c r="G5" s="1"/>
    </row>
    <row r="6" spans="1:7" x14ac:dyDescent="0.3">
      <c r="A6" s="1" t="s">
        <v>21</v>
      </c>
      <c r="B6" s="1">
        <v>55</v>
      </c>
      <c r="C6" s="3">
        <f t="shared" si="2"/>
        <v>11</v>
      </c>
      <c r="D6" s="6">
        <f t="shared" si="3"/>
        <v>0.2</v>
      </c>
      <c r="E6" s="3">
        <f t="shared" si="0"/>
        <v>66</v>
      </c>
      <c r="F6" s="2">
        <f t="shared" si="1"/>
        <v>0.11516314779270632</v>
      </c>
      <c r="G6" s="5"/>
    </row>
    <row r="7" spans="1:7" x14ac:dyDescent="0.3">
      <c r="A7" s="1" t="s">
        <v>22</v>
      </c>
      <c r="B7" s="1">
        <v>66</v>
      </c>
      <c r="C7" s="3">
        <f t="shared" si="2"/>
        <v>13.200000000000001</v>
      </c>
      <c r="D7" s="6">
        <f t="shared" si="3"/>
        <v>0.2</v>
      </c>
      <c r="E7" s="3">
        <f t="shared" si="0"/>
        <v>79.2</v>
      </c>
      <c r="F7" s="2">
        <f t="shared" si="1"/>
        <v>0.13819577735124761</v>
      </c>
      <c r="G7" s="1"/>
    </row>
    <row r="8" spans="1:7" x14ac:dyDescent="0.3">
      <c r="A8" s="1" t="s">
        <v>23</v>
      </c>
      <c r="B8" s="1">
        <v>77</v>
      </c>
      <c r="C8" s="3">
        <f t="shared" si="2"/>
        <v>15.4</v>
      </c>
      <c r="D8" s="6">
        <f t="shared" si="3"/>
        <v>0.2</v>
      </c>
      <c r="E8" s="3">
        <f t="shared" si="0"/>
        <v>92.4</v>
      </c>
      <c r="F8" s="2">
        <f t="shared" si="1"/>
        <v>0.16122840690978887</v>
      </c>
      <c r="G8" s="1"/>
    </row>
    <row r="9" spans="1:7" x14ac:dyDescent="0.3">
      <c r="A9" s="1" t="s">
        <v>24</v>
      </c>
      <c r="B9" s="1">
        <v>88</v>
      </c>
      <c r="C9" s="3">
        <f t="shared" si="2"/>
        <v>17.600000000000001</v>
      </c>
      <c r="D9" s="6">
        <f t="shared" si="3"/>
        <v>0.2</v>
      </c>
      <c r="E9" s="3">
        <f t="shared" si="0"/>
        <v>105.6</v>
      </c>
      <c r="F9" s="2">
        <f t="shared" si="1"/>
        <v>0.18426103646833011</v>
      </c>
      <c r="G9" s="1"/>
    </row>
    <row r="10" spans="1:7" x14ac:dyDescent="0.3">
      <c r="A10" s="1" t="s">
        <v>25</v>
      </c>
      <c r="B10" s="9">
        <v>99</v>
      </c>
      <c r="C10" s="3">
        <v>0</v>
      </c>
      <c r="D10" s="6">
        <v>0.3</v>
      </c>
      <c r="E10" s="3">
        <f t="shared" si="0"/>
        <v>99</v>
      </c>
      <c r="F10" s="2">
        <f t="shared" si="1"/>
        <v>0.17274472168905949</v>
      </c>
      <c r="G10" s="1"/>
    </row>
    <row r="11" spans="1:7" x14ac:dyDescent="0.3">
      <c r="A11" s="1"/>
      <c r="B11" s="1"/>
      <c r="C11" s="1"/>
      <c r="D11" s="6"/>
      <c r="E11" s="1"/>
      <c r="F11" s="1"/>
      <c r="G11" s="1"/>
    </row>
    <row r="12" spans="1:7" x14ac:dyDescent="0.3">
      <c r="A12" s="1" t="s">
        <v>26</v>
      </c>
      <c r="B12" s="3">
        <f>SUM(B2:B10)</f>
        <v>495</v>
      </c>
      <c r="C12" s="3">
        <f>SUM(C2:C10)</f>
        <v>78.099999999999994</v>
      </c>
      <c r="D12" s="4">
        <f>C12/B12</f>
        <v>0.15777777777777777</v>
      </c>
      <c r="E12" s="10">
        <f>B12+C12</f>
        <v>573.1</v>
      </c>
      <c r="F12" s="4">
        <f>SUM(F2:F10)</f>
        <v>1</v>
      </c>
      <c r="G12" s="1"/>
    </row>
    <row r="13" spans="1:7" x14ac:dyDescent="0.3">
      <c r="A13" s="1" t="s">
        <v>27</v>
      </c>
      <c r="B13" s="1"/>
      <c r="C13" s="1"/>
      <c r="D13" s="1"/>
      <c r="E13" s="1"/>
      <c r="F13" s="1"/>
      <c r="G13" s="1"/>
    </row>
    <row r="14" spans="1:7" x14ac:dyDescent="0.3">
      <c r="A14" s="1" t="s">
        <v>28</v>
      </c>
      <c r="B14" s="3">
        <f>B12</f>
        <v>495</v>
      </c>
      <c r="C14" s="3">
        <f>C12</f>
        <v>78.099999999999994</v>
      </c>
      <c r="D14" s="3">
        <f>D12</f>
        <v>0.15777777777777777</v>
      </c>
      <c r="E14" s="10">
        <f>E12</f>
        <v>573.1</v>
      </c>
      <c r="F14" s="4">
        <f>F12</f>
        <v>1</v>
      </c>
      <c r="G14" s="1"/>
    </row>
    <row r="15" spans="1:7" x14ac:dyDescent="0.3">
      <c r="A15" s="1"/>
      <c r="B15" s="1"/>
      <c r="C15" s="1"/>
      <c r="D15" s="1"/>
      <c r="E15" s="1"/>
      <c r="F15" s="1"/>
      <c r="G15" s="1"/>
    </row>
    <row r="16" spans="1:7" x14ac:dyDescent="0.3">
      <c r="A16" s="1"/>
      <c r="B16" s="1"/>
      <c r="C16" s="1"/>
      <c r="D16" s="1"/>
      <c r="E16" s="1"/>
      <c r="F16" s="1"/>
      <c r="G16" s="1"/>
    </row>
    <row r="17" spans="1:7" x14ac:dyDescent="0.3">
      <c r="A17" s="1"/>
      <c r="B17" s="1"/>
      <c r="C17" s="1"/>
      <c r="D17" s="1"/>
      <c r="E17" s="1"/>
      <c r="F17" s="1"/>
      <c r="G17" s="1"/>
    </row>
    <row r="20" spans="1:7" x14ac:dyDescent="0.3">
      <c r="A20" t="s">
        <v>29</v>
      </c>
      <c r="B20" s="11">
        <v>0.2</v>
      </c>
    </row>
    <row r="21" spans="1:7" x14ac:dyDescent="0.3">
      <c r="A21" t="s">
        <v>30</v>
      </c>
      <c r="B21" s="12">
        <v>0.1</v>
      </c>
      <c r="C21" t="s">
        <v>31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08536-E6A3-4E31-88A7-DF1DE6751CED}">
  <dimension ref="A1:AL10"/>
  <sheetViews>
    <sheetView tabSelected="1" workbookViewId="0">
      <selection activeCell="D7" sqref="D7"/>
    </sheetView>
  </sheetViews>
  <sheetFormatPr defaultColWidth="9" defaultRowHeight="14.4" x14ac:dyDescent="0.3"/>
  <cols>
    <col min="1" max="1" width="20.77734375" customWidth="1" collapsed="1"/>
    <col min="2" max="3" width="10.77734375" customWidth="1" collapsed="1"/>
    <col min="4" max="4" width="20.77734375" customWidth="1" collapsed="1"/>
    <col min="5" max="5" width="10.77734375" customWidth="1" collapsed="1"/>
    <col min="6" max="6" width="10.77734375" customWidth="1"/>
    <col min="9" max="9" width="20.77734375" customWidth="1"/>
    <col min="10" max="11" width="10.77734375" customWidth="1"/>
    <col min="12" max="12" width="20.77734375" customWidth="1"/>
    <col min="13" max="14" width="10.77734375" customWidth="1"/>
    <col min="17" max="17" width="20.77734375" customWidth="1"/>
    <col min="18" max="19" width="10.77734375" customWidth="1"/>
    <col min="20" max="20" width="20.77734375" customWidth="1"/>
    <col min="21" max="22" width="10.77734375" customWidth="1"/>
    <col min="25" max="25" width="20.77734375" customWidth="1"/>
    <col min="26" max="27" width="10.77734375" customWidth="1"/>
    <col min="28" max="28" width="20.77734375" customWidth="1"/>
    <col min="29" max="30" width="10.77734375" customWidth="1"/>
    <col min="33" max="33" width="20.77734375" customWidth="1"/>
    <col min="34" max="35" width="10.77734375" customWidth="1"/>
    <col min="36" max="36" width="20.77734375" customWidth="1"/>
    <col min="37" max="38" width="10.77734375" customWidth="1"/>
  </cols>
  <sheetData>
    <row r="1" spans="1:38" ht="30" customHeight="1" x14ac:dyDescent="0.35">
      <c r="A1" s="29" t="s">
        <v>32</v>
      </c>
      <c r="B1" s="29"/>
      <c r="C1" s="29"/>
      <c r="D1" s="30" t="s">
        <v>33</v>
      </c>
      <c r="E1" s="31"/>
      <c r="F1" s="32"/>
      <c r="I1" s="29" t="s">
        <v>32</v>
      </c>
      <c r="J1" s="29"/>
      <c r="K1" s="29"/>
      <c r="L1" s="30" t="s">
        <v>33</v>
      </c>
      <c r="M1" s="31"/>
      <c r="N1" s="32"/>
      <c r="Q1" s="29" t="s">
        <v>32</v>
      </c>
      <c r="R1" s="29"/>
      <c r="S1" s="29"/>
      <c r="T1" s="30" t="s">
        <v>33</v>
      </c>
      <c r="U1" s="31"/>
      <c r="V1" s="32"/>
      <c r="Y1" s="29" t="s">
        <v>32</v>
      </c>
      <c r="Z1" s="29"/>
      <c r="AA1" s="29"/>
      <c r="AB1" s="30" t="s">
        <v>33</v>
      </c>
      <c r="AC1" s="31"/>
      <c r="AD1" s="32"/>
      <c r="AG1" s="29" t="s">
        <v>32</v>
      </c>
      <c r="AH1" s="29"/>
      <c r="AI1" s="29"/>
      <c r="AJ1" s="30" t="s">
        <v>33</v>
      </c>
      <c r="AK1" s="31"/>
      <c r="AL1" s="32"/>
    </row>
    <row r="2" spans="1:38" ht="30" customHeight="1" x14ac:dyDescent="0.3">
      <c r="A2" s="1" t="s">
        <v>34</v>
      </c>
      <c r="B2" s="1">
        <v>123</v>
      </c>
      <c r="C2" s="2">
        <f>$B2/$B7</f>
        <v>0.55405405405405406</v>
      </c>
      <c r="D2" s="1" t="s">
        <v>35</v>
      </c>
      <c r="E2" s="1">
        <v>234</v>
      </c>
      <c r="F2" s="2">
        <f>$E2/$E7</f>
        <v>0.22941176470588234</v>
      </c>
      <c r="I2" s="1" t="s">
        <v>34</v>
      </c>
      <c r="J2" s="1">
        <v>123</v>
      </c>
      <c r="K2" s="2">
        <f>$J2/$J6</f>
        <v>0.55405405405405406</v>
      </c>
      <c r="L2" s="1" t="s">
        <v>35</v>
      </c>
      <c r="M2" s="1">
        <v>234</v>
      </c>
      <c r="N2" s="2">
        <f>$M2/$M6</f>
        <v>0.20689655172413793</v>
      </c>
      <c r="Q2" s="1" t="s">
        <v>34</v>
      </c>
      <c r="R2" s="1">
        <v>12</v>
      </c>
      <c r="S2" s="2">
        <f>$R2/$R8</f>
        <v>0.10810810810810811</v>
      </c>
      <c r="T2" s="1" t="s">
        <v>35</v>
      </c>
      <c r="U2" s="1">
        <v>23</v>
      </c>
      <c r="V2" s="2">
        <f>$U2/$U8</f>
        <v>7.5657894736842105E-2</v>
      </c>
      <c r="Y2" s="1" t="s">
        <v>34</v>
      </c>
      <c r="Z2" s="1">
        <v>12</v>
      </c>
      <c r="AA2" s="2">
        <f>$Z2/$Z9</f>
        <v>0.10810810810810811</v>
      </c>
      <c r="AB2" s="1" t="s">
        <v>35</v>
      </c>
      <c r="AC2" s="1">
        <v>23</v>
      </c>
      <c r="AD2" s="2">
        <f>$AC2/$AC9</f>
        <v>6.0052219321148827E-2</v>
      </c>
      <c r="AG2" s="1" t="s">
        <v>34</v>
      </c>
      <c r="AH2" s="1">
        <v>12</v>
      </c>
      <c r="AI2" s="2">
        <f>$AH2/$AH10</f>
        <v>0.10810810810810811</v>
      </c>
      <c r="AJ2" s="1" t="s">
        <v>35</v>
      </c>
      <c r="AK2" s="1">
        <v>23</v>
      </c>
      <c r="AL2" s="2">
        <f>$AK2/$AK10</f>
        <v>5.8673469387755105E-2</v>
      </c>
    </row>
    <row r="3" spans="1:38" ht="30" customHeight="1" x14ac:dyDescent="0.3">
      <c r="A3" s="1" t="s">
        <v>36</v>
      </c>
      <c r="B3" s="16">
        <f>[1]Gesamtinvestitionskosten!B10</f>
        <v>99</v>
      </c>
      <c r="C3" s="2">
        <f>$B3/$B7</f>
        <v>0.44594594594594594</v>
      </c>
      <c r="D3" s="13" t="s">
        <v>37</v>
      </c>
      <c r="E3" s="1">
        <v>321</v>
      </c>
      <c r="F3" s="2">
        <f>$E3/$E7</f>
        <v>0.31470588235294117</v>
      </c>
      <c r="I3" s="1" t="s">
        <v>36</v>
      </c>
      <c r="J3" s="16">
        <f>[1]Gesamtinvestitionskosten!B10</f>
        <v>99</v>
      </c>
      <c r="K3" s="2">
        <f>$J3/$J6</f>
        <v>0.44594594594594594</v>
      </c>
      <c r="L3" s="13" t="s">
        <v>81</v>
      </c>
      <c r="M3" s="1">
        <v>555</v>
      </c>
      <c r="N3" s="2">
        <f>$M3/$M6</f>
        <v>0.49071618037135278</v>
      </c>
      <c r="Q3" s="1" t="s">
        <v>36</v>
      </c>
      <c r="R3" s="16">
        <f>[1]Gesamtinvestitionskosten!B10</f>
        <v>99</v>
      </c>
      <c r="S3" s="2">
        <f>$R3/$R8</f>
        <v>0.89189189189189189</v>
      </c>
      <c r="T3" s="13" t="s">
        <v>81</v>
      </c>
      <c r="U3" s="1">
        <v>22</v>
      </c>
      <c r="V3" s="2">
        <f>$U3/$U8</f>
        <v>7.2368421052631582E-2</v>
      </c>
      <c r="Y3" s="1" t="s">
        <v>36</v>
      </c>
      <c r="Z3" s="16">
        <v>99</v>
      </c>
      <c r="AA3" s="2">
        <f>$Z3/$Z9</f>
        <v>0.89189189189189189</v>
      </c>
      <c r="AB3" s="13" t="s">
        <v>81</v>
      </c>
      <c r="AC3" s="1">
        <v>98</v>
      </c>
      <c r="AD3" s="2">
        <f>$AC3/$AC9</f>
        <v>0.25587467362924282</v>
      </c>
      <c r="AG3" s="1" t="s">
        <v>36</v>
      </c>
      <c r="AH3" s="16">
        <v>99</v>
      </c>
      <c r="AI3" s="2">
        <f>$AH3/$AH10</f>
        <v>0.89189189189189189</v>
      </c>
      <c r="AJ3" s="13" t="s">
        <v>81</v>
      </c>
      <c r="AK3" s="1">
        <v>45</v>
      </c>
      <c r="AL3" s="2">
        <f>$AK3/$AK10</f>
        <v>0.11479591836734694</v>
      </c>
    </row>
    <row r="4" spans="1:38" ht="30" customHeight="1" x14ac:dyDescent="0.3">
      <c r="A4" s="1"/>
      <c r="B4" s="1"/>
      <c r="C4" s="3"/>
      <c r="D4" s="13" t="s">
        <v>38</v>
      </c>
      <c r="E4" s="1">
        <v>123</v>
      </c>
      <c r="F4" s="2">
        <f>$E4/$E7</f>
        <v>0.12058823529411765</v>
      </c>
      <c r="I4" s="1"/>
      <c r="J4" s="1"/>
      <c r="K4" s="3"/>
      <c r="L4" s="1" t="s">
        <v>39</v>
      </c>
      <c r="M4" s="1">
        <v>342</v>
      </c>
      <c r="N4" s="2">
        <f>$M4/$M6</f>
        <v>0.30238726790450926</v>
      </c>
      <c r="Q4" s="1"/>
      <c r="R4" s="1"/>
      <c r="S4" s="3"/>
      <c r="T4" s="13" t="s">
        <v>80</v>
      </c>
      <c r="U4" s="1">
        <v>222</v>
      </c>
      <c r="V4" s="2">
        <f>$U4/$U8</f>
        <v>0.73026315789473684</v>
      </c>
      <c r="Y4" s="1"/>
      <c r="Z4" s="1"/>
      <c r="AA4" s="3"/>
      <c r="AB4" s="13" t="s">
        <v>80</v>
      </c>
      <c r="AC4" s="1">
        <v>87</v>
      </c>
      <c r="AD4" s="2">
        <f>$AC4/$AC9</f>
        <v>0.22715404699738903</v>
      </c>
      <c r="AG4" s="1"/>
      <c r="AH4" s="1"/>
      <c r="AI4" s="3"/>
      <c r="AJ4" s="13" t="s">
        <v>80</v>
      </c>
      <c r="AK4" s="1">
        <v>56</v>
      </c>
      <c r="AL4" s="2">
        <f>$AK4/$AK10</f>
        <v>0.14285714285714285</v>
      </c>
    </row>
    <row r="5" spans="1:38" ht="30" customHeight="1" x14ac:dyDescent="0.3">
      <c r="A5" s="1"/>
      <c r="B5" s="1"/>
      <c r="C5" s="3"/>
      <c r="D5" s="1" t="s">
        <v>39</v>
      </c>
      <c r="E5" s="1">
        <v>342</v>
      </c>
      <c r="F5" s="2">
        <f>$E5/$E7</f>
        <v>0.3352941176470588</v>
      </c>
      <c r="I5" s="1"/>
      <c r="J5" s="1"/>
      <c r="K5" s="3"/>
      <c r="L5" s="1"/>
      <c r="M5" s="1"/>
      <c r="N5" s="2"/>
      <c r="Q5" s="1"/>
      <c r="R5" s="1"/>
      <c r="S5" s="3"/>
      <c r="T5" s="13" t="s">
        <v>79</v>
      </c>
      <c r="U5" s="1">
        <v>3</v>
      </c>
      <c r="V5" s="2">
        <f>$U5/$U8</f>
        <v>9.8684210526315784E-3</v>
      </c>
      <c r="Y5" s="1"/>
      <c r="Z5" s="1"/>
      <c r="AA5" s="3"/>
      <c r="AB5" s="13" t="s">
        <v>79</v>
      </c>
      <c r="AC5" s="1">
        <v>76</v>
      </c>
      <c r="AD5" s="2">
        <f>$AC5/$AC9</f>
        <v>0.19843342036553524</v>
      </c>
      <c r="AG5" s="1"/>
      <c r="AH5" s="1"/>
      <c r="AI5" s="3"/>
      <c r="AJ5" s="13" t="s">
        <v>79</v>
      </c>
      <c r="AK5" s="1">
        <v>67</v>
      </c>
      <c r="AL5" s="2">
        <f>$AK5/$AK10</f>
        <v>0.17091836734693877</v>
      </c>
    </row>
    <row r="6" spans="1:38" ht="30" customHeight="1" x14ac:dyDescent="0.3">
      <c r="A6" s="1"/>
      <c r="B6" s="1"/>
      <c r="C6" s="3"/>
      <c r="D6" s="1"/>
      <c r="E6" s="1"/>
      <c r="F6" s="2"/>
      <c r="I6" s="1" t="s">
        <v>40</v>
      </c>
      <c r="J6" s="3">
        <f>SUM(J2:J5)</f>
        <v>222</v>
      </c>
      <c r="K6" s="4">
        <f>SUM(K2:K5)</f>
        <v>1</v>
      </c>
      <c r="L6" s="3"/>
      <c r="M6" s="10">
        <f>SUM(M2:M5)</f>
        <v>1131</v>
      </c>
      <c r="N6" s="4">
        <f>SUM(N2:N5)</f>
        <v>1</v>
      </c>
      <c r="Q6" s="1"/>
      <c r="R6" s="1"/>
      <c r="S6" s="3"/>
      <c r="T6" s="1" t="s">
        <v>39</v>
      </c>
      <c r="U6" s="1">
        <v>34</v>
      </c>
      <c r="V6" s="2">
        <f>$U6/$U8</f>
        <v>0.1118421052631579</v>
      </c>
      <c r="Y6" s="1"/>
      <c r="Z6" s="1"/>
      <c r="AA6" s="3"/>
      <c r="AB6" s="13" t="s">
        <v>82</v>
      </c>
      <c r="AC6" s="1">
        <v>65</v>
      </c>
      <c r="AD6" s="2">
        <f>$AC6/$AC9</f>
        <v>0.16971279373368145</v>
      </c>
      <c r="AG6" s="1"/>
      <c r="AH6" s="1"/>
      <c r="AI6" s="3"/>
      <c r="AJ6" s="13" t="s">
        <v>82</v>
      </c>
      <c r="AK6" s="1">
        <v>78</v>
      </c>
      <c r="AL6" s="2">
        <f>$AK6/$AK10</f>
        <v>0.19897959183673469</v>
      </c>
    </row>
    <row r="7" spans="1:38" ht="30" customHeight="1" x14ac:dyDescent="0.3">
      <c r="A7" s="1" t="s">
        <v>40</v>
      </c>
      <c r="B7" s="3">
        <f>SUM(B2:B6)</f>
        <v>222</v>
      </c>
      <c r="C7" s="4">
        <f>SUM(C2:C6)</f>
        <v>1</v>
      </c>
      <c r="D7" s="3"/>
      <c r="E7" s="10">
        <f>SUM(E2:E6)</f>
        <v>1020</v>
      </c>
      <c r="F7" s="4">
        <f>SUM(F2:F6)</f>
        <v>1</v>
      </c>
      <c r="Q7" s="1"/>
      <c r="R7" s="1"/>
      <c r="S7" s="3"/>
      <c r="T7" s="1"/>
      <c r="U7" s="1"/>
      <c r="V7" s="2"/>
      <c r="Y7" s="1"/>
      <c r="Z7" s="1"/>
      <c r="AA7" s="3"/>
      <c r="AB7" s="1" t="s">
        <v>39</v>
      </c>
      <c r="AC7" s="1">
        <v>34</v>
      </c>
      <c r="AD7" s="2">
        <f>$AC7/$AC9</f>
        <v>8.877284595300261E-2</v>
      </c>
      <c r="AG7" s="1"/>
      <c r="AH7" s="1"/>
      <c r="AI7" s="3"/>
      <c r="AJ7" s="13" t="s">
        <v>83</v>
      </c>
      <c r="AK7" s="1">
        <v>89</v>
      </c>
      <c r="AL7" s="2">
        <f>$AK7/$AK10</f>
        <v>0.22704081632653061</v>
      </c>
    </row>
    <row r="8" spans="1:38" ht="30" customHeight="1" x14ac:dyDescent="0.3">
      <c r="Q8" s="1" t="s">
        <v>40</v>
      </c>
      <c r="R8" s="3">
        <f>SUM(R2:R7)</f>
        <v>111</v>
      </c>
      <c r="S8" s="4">
        <f>SUM(S2:S7)</f>
        <v>1</v>
      </c>
      <c r="T8" s="3"/>
      <c r="U8" s="10">
        <f>SUM(U2:U7)</f>
        <v>304</v>
      </c>
      <c r="V8" s="4">
        <f>SUM(V2:V7)</f>
        <v>0.99999999999999989</v>
      </c>
      <c r="Y8" s="1"/>
      <c r="Z8" s="1"/>
      <c r="AA8" s="3"/>
      <c r="AB8" s="1"/>
      <c r="AC8" s="1"/>
      <c r="AD8" s="2"/>
      <c r="AG8" s="1"/>
      <c r="AH8" s="1"/>
      <c r="AI8" s="3"/>
      <c r="AJ8" s="1" t="s">
        <v>39</v>
      </c>
      <c r="AK8" s="1">
        <v>34</v>
      </c>
      <c r="AL8" s="2">
        <f>$AK8/$AK10</f>
        <v>8.673469387755102E-2</v>
      </c>
    </row>
    <row r="9" spans="1:38" ht="30" customHeight="1" x14ac:dyDescent="0.3">
      <c r="Y9" s="1" t="s">
        <v>40</v>
      </c>
      <c r="Z9" s="3">
        <f>SUM(Z2:Z8)</f>
        <v>111</v>
      </c>
      <c r="AA9" s="4">
        <f>SUM(AA2:AA8)</f>
        <v>1</v>
      </c>
      <c r="AB9" s="3"/>
      <c r="AC9" s="10">
        <f>SUM(AC2:AC8)</f>
        <v>383</v>
      </c>
      <c r="AD9" s="4">
        <f>SUM(AD2:AD8)</f>
        <v>1</v>
      </c>
      <c r="AG9" s="1"/>
      <c r="AH9" s="1"/>
      <c r="AI9" s="3"/>
      <c r="AJ9" s="1"/>
      <c r="AK9" s="1"/>
      <c r="AL9" s="2"/>
    </row>
    <row r="10" spans="1:38" ht="30" customHeight="1" x14ac:dyDescent="0.3">
      <c r="AG10" s="1" t="s">
        <v>40</v>
      </c>
      <c r="AH10" s="3">
        <f>SUM(AH2:AH9)</f>
        <v>111</v>
      </c>
      <c r="AI10" s="4">
        <f>SUM(AI2:AI9)</f>
        <v>1</v>
      </c>
      <c r="AJ10" s="3"/>
      <c r="AK10" s="10">
        <f>SUM(AK2:AK9)</f>
        <v>392</v>
      </c>
      <c r="AL10" s="4">
        <f>SUM(AL2:AL9)</f>
        <v>1</v>
      </c>
    </row>
  </sheetData>
  <mergeCells count="10">
    <mergeCell ref="A1:C1"/>
    <mergeCell ref="D1:F1"/>
    <mergeCell ref="AB1:AD1"/>
    <mergeCell ref="AG1:AI1"/>
    <mergeCell ref="AJ1:AL1"/>
    <mergeCell ref="I1:K1"/>
    <mergeCell ref="L1:N1"/>
    <mergeCell ref="Q1:S1"/>
    <mergeCell ref="T1:V1"/>
    <mergeCell ref="Y1:AA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0A179-3460-4B7F-B6A0-F84428E1F30B}">
  <dimension ref="A1:I25"/>
  <sheetViews>
    <sheetView workbookViewId="0">
      <selection activeCell="J18" sqref="J18"/>
    </sheetView>
  </sheetViews>
  <sheetFormatPr defaultColWidth="9" defaultRowHeight="14.4" x14ac:dyDescent="0.3"/>
  <cols>
    <col min="1" max="1" width="42.88671875" customWidth="1" collapsed="1"/>
    <col min="2" max="2" width="12.109375" customWidth="1" collapsed="1"/>
    <col min="3" max="3" width="13.88671875" customWidth="1" collapsed="1"/>
    <col min="4" max="4" width="10.6640625" bestFit="1" customWidth="1" collapsed="1"/>
    <col min="5" max="5" width="13.109375" customWidth="1" collapsed="1"/>
  </cols>
  <sheetData>
    <row r="1" spans="1:9" ht="18" x14ac:dyDescent="0.35">
      <c r="A1" s="8" t="s">
        <v>41</v>
      </c>
      <c r="B1" s="8" t="s">
        <v>42</v>
      </c>
      <c r="C1" s="8" t="s">
        <v>43</v>
      </c>
      <c r="D1" s="8"/>
      <c r="E1" s="8" t="s">
        <v>44</v>
      </c>
      <c r="F1" s="8" t="s">
        <v>45</v>
      </c>
      <c r="G1" s="8"/>
      <c r="H1" s="8" t="s">
        <v>46</v>
      </c>
      <c r="I1" s="8"/>
    </row>
    <row r="2" spans="1:9" x14ac:dyDescent="0.3">
      <c r="A2" s="14" t="s">
        <v>47</v>
      </c>
      <c r="B2" s="1"/>
      <c r="C2" s="1"/>
      <c r="D2" s="1"/>
      <c r="E2" s="15">
        <v>0.1</v>
      </c>
      <c r="F2" s="1"/>
      <c r="G2" s="1"/>
      <c r="H2" s="15">
        <v>0.2</v>
      </c>
      <c r="I2" s="1"/>
    </row>
    <row r="3" spans="1:9" x14ac:dyDescent="0.3">
      <c r="A3" s="1" t="s">
        <v>48</v>
      </c>
      <c r="B3" s="1"/>
      <c r="C3" s="1"/>
      <c r="D3" s="1"/>
      <c r="E3" s="1">
        <v>9091</v>
      </c>
      <c r="F3" s="16">
        <v>10000</v>
      </c>
      <c r="G3" s="1"/>
      <c r="H3" s="17">
        <v>10909</v>
      </c>
      <c r="I3" s="1"/>
    </row>
    <row r="4" spans="1:9" x14ac:dyDescent="0.3">
      <c r="A4" s="1" t="s">
        <v>49</v>
      </c>
      <c r="B4" s="15">
        <v>1</v>
      </c>
      <c r="C4" s="1">
        <v>959</v>
      </c>
      <c r="D4" s="1" t="s">
        <v>2</v>
      </c>
      <c r="E4" s="1"/>
      <c r="F4" s="1">
        <v>9587290</v>
      </c>
      <c r="G4" s="1"/>
      <c r="H4" s="1"/>
      <c r="I4" s="1"/>
    </row>
    <row r="5" spans="1:9" x14ac:dyDescent="0.3">
      <c r="A5" s="1" t="s">
        <v>50</v>
      </c>
      <c r="B5" s="15">
        <v>0</v>
      </c>
      <c r="C5" s="1">
        <v>0</v>
      </c>
      <c r="D5" s="1" t="s">
        <v>2</v>
      </c>
      <c r="E5" s="1"/>
      <c r="F5" s="1"/>
      <c r="G5" s="1"/>
      <c r="H5" s="1"/>
      <c r="I5" s="1"/>
    </row>
    <row r="6" spans="1:9" x14ac:dyDescent="0.3">
      <c r="A6" s="1" t="s">
        <v>40</v>
      </c>
      <c r="B6" s="7">
        <f>SUM(B3:B5)</f>
        <v>1</v>
      </c>
      <c r="C6" s="1">
        <f>SUM(C3:C5)</f>
        <v>959</v>
      </c>
      <c r="D6" s="1" t="s">
        <v>2</v>
      </c>
      <c r="E6" s="1"/>
      <c r="F6" s="1">
        <f>F4</f>
        <v>9587290</v>
      </c>
      <c r="G6" s="14">
        <f>F6</f>
        <v>9587290</v>
      </c>
      <c r="H6" s="1"/>
      <c r="I6" s="1"/>
    </row>
    <row r="7" spans="1:9" x14ac:dyDescent="0.3">
      <c r="A7" s="1"/>
      <c r="B7" s="1"/>
      <c r="C7" s="1"/>
      <c r="D7" s="1"/>
      <c r="E7" s="1"/>
      <c r="F7" s="1"/>
      <c r="G7" s="1"/>
      <c r="H7" s="1"/>
      <c r="I7" s="1"/>
    </row>
    <row r="8" spans="1:9" x14ac:dyDescent="0.3">
      <c r="A8" s="14" t="s">
        <v>51</v>
      </c>
      <c r="B8" s="1"/>
      <c r="C8" s="1"/>
      <c r="D8" s="1"/>
      <c r="E8" s="1"/>
      <c r="F8" s="1"/>
      <c r="G8" s="1"/>
      <c r="H8" s="1"/>
      <c r="I8" s="1"/>
    </row>
    <row r="9" spans="1:9" x14ac:dyDescent="0.3">
      <c r="A9" s="1" t="s">
        <v>48</v>
      </c>
      <c r="B9" s="1"/>
      <c r="C9" s="1"/>
      <c r="D9" s="1"/>
      <c r="E9" s="1">
        <v>38182</v>
      </c>
      <c r="F9" s="1">
        <v>42000</v>
      </c>
      <c r="G9" s="1"/>
      <c r="H9" s="14">
        <v>45818</v>
      </c>
      <c r="I9" s="1"/>
    </row>
    <row r="10" spans="1:9" x14ac:dyDescent="0.3">
      <c r="A10" s="1" t="s">
        <v>49</v>
      </c>
      <c r="B10" s="15">
        <v>1</v>
      </c>
      <c r="C10" s="1">
        <v>16</v>
      </c>
      <c r="D10" s="1"/>
      <c r="E10" s="1"/>
      <c r="F10" s="1">
        <v>672000</v>
      </c>
      <c r="G10" s="1"/>
      <c r="H10" s="1"/>
      <c r="I10" s="1"/>
    </row>
    <row r="11" spans="1:9" x14ac:dyDescent="0.3">
      <c r="A11" s="1" t="s">
        <v>50</v>
      </c>
      <c r="B11" s="15">
        <v>0</v>
      </c>
      <c r="C11" s="1">
        <v>0</v>
      </c>
      <c r="D11" s="1"/>
      <c r="E11" s="1">
        <v>0</v>
      </c>
      <c r="F11" s="1"/>
      <c r="G11" s="1"/>
      <c r="H11" s="1"/>
      <c r="I11" s="1"/>
    </row>
    <row r="12" spans="1:9" x14ac:dyDescent="0.3">
      <c r="A12" s="1" t="s">
        <v>40</v>
      </c>
      <c r="B12" s="15">
        <f>SUM(B10:B11)</f>
        <v>1</v>
      </c>
      <c r="C12" s="1">
        <v>16</v>
      </c>
      <c r="D12" s="1"/>
      <c r="E12" s="1">
        <v>0</v>
      </c>
      <c r="F12" s="1">
        <f>F10</f>
        <v>672000</v>
      </c>
      <c r="G12" s="14">
        <f>F12</f>
        <v>672000</v>
      </c>
      <c r="H12" s="1"/>
      <c r="I12" s="1"/>
    </row>
    <row r="13" spans="1:9" x14ac:dyDescent="0.3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3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3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3">
      <c r="A16" s="1"/>
      <c r="B16" s="33" t="s">
        <v>52</v>
      </c>
      <c r="C16" s="33"/>
      <c r="D16" s="33"/>
      <c r="E16" s="1" t="s">
        <v>53</v>
      </c>
      <c r="F16" s="1" t="s">
        <v>54</v>
      </c>
      <c r="G16" s="1" t="s">
        <v>55</v>
      </c>
      <c r="H16" s="1"/>
      <c r="I16" s="1"/>
    </row>
    <row r="17" spans="1:9" x14ac:dyDescent="0.3">
      <c r="A17" s="1"/>
      <c r="B17" s="1"/>
      <c r="C17" s="1" t="s">
        <v>47</v>
      </c>
      <c r="D17" s="1" t="s">
        <v>56</v>
      </c>
      <c r="E17" s="1">
        <v>9587290</v>
      </c>
      <c r="F17" s="2">
        <f>$E17/$E$19</f>
        <v>0.93449839121420686</v>
      </c>
      <c r="G17" s="1">
        <v>10000</v>
      </c>
      <c r="H17" s="1"/>
      <c r="I17" s="1"/>
    </row>
    <row r="18" spans="1:9" x14ac:dyDescent="0.3">
      <c r="A18" s="1"/>
      <c r="B18" s="1"/>
      <c r="C18" s="1" t="s">
        <v>51</v>
      </c>
      <c r="D18" s="1" t="s">
        <v>56</v>
      </c>
      <c r="E18" s="1">
        <v>672000</v>
      </c>
      <c r="F18" s="2">
        <f>$E18/$E$19</f>
        <v>6.5501608785793169E-2</v>
      </c>
      <c r="G18" s="1">
        <v>42000</v>
      </c>
      <c r="H18" s="1"/>
      <c r="I18" s="1"/>
    </row>
    <row r="19" spans="1:9" x14ac:dyDescent="0.3">
      <c r="A19" s="1"/>
      <c r="B19" s="1"/>
      <c r="C19" s="1" t="s">
        <v>40</v>
      </c>
      <c r="D19" s="1"/>
      <c r="E19" s="3">
        <f>SUM(E17:E18)</f>
        <v>10259290</v>
      </c>
      <c r="F19" s="1"/>
      <c r="G19" s="1"/>
      <c r="H19" s="1"/>
      <c r="I19" s="1"/>
    </row>
    <row r="20" spans="1:9" x14ac:dyDescent="0.3">
      <c r="A20" s="1"/>
      <c r="B20" s="1"/>
      <c r="C20" s="1" t="s">
        <v>57</v>
      </c>
      <c r="D20" s="1"/>
      <c r="E20" s="9">
        <f>'[1]Mittelverwendung - Mittelherkun'!E7</f>
        <v>1020</v>
      </c>
      <c r="F20" s="1"/>
      <c r="G20" s="1"/>
      <c r="H20" s="1"/>
      <c r="I20" s="1"/>
    </row>
    <row r="21" spans="1:9" x14ac:dyDescent="0.3">
      <c r="A21" s="1"/>
      <c r="B21" s="1"/>
      <c r="C21" s="1" t="s">
        <v>58</v>
      </c>
      <c r="D21" s="1"/>
      <c r="E21" s="3">
        <f>E19-E20</f>
        <v>10258270</v>
      </c>
      <c r="F21" s="1"/>
      <c r="G21" s="1"/>
      <c r="H21" s="1"/>
      <c r="I21" s="1"/>
    </row>
    <row r="22" spans="1:9" x14ac:dyDescent="0.3">
      <c r="A22" s="1"/>
      <c r="B22" s="1"/>
      <c r="C22" s="1" t="s">
        <v>59</v>
      </c>
      <c r="D22" s="1"/>
      <c r="E22" s="2">
        <f>E21/E20</f>
        <v>10057.127450980392</v>
      </c>
      <c r="F22" s="1"/>
      <c r="G22" s="1"/>
      <c r="H22" s="1"/>
      <c r="I22" s="1"/>
    </row>
    <row r="23" spans="1:9" x14ac:dyDescent="0.3">
      <c r="A23" s="1"/>
      <c r="B23" s="1"/>
      <c r="C23" s="1"/>
      <c r="D23" s="1"/>
      <c r="E23" s="7"/>
      <c r="F23" s="1"/>
      <c r="G23" s="1"/>
      <c r="H23" s="1"/>
      <c r="I23" s="1"/>
    </row>
    <row r="24" spans="1:9" x14ac:dyDescent="0.3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3">
      <c r="A25" s="1"/>
      <c r="B25" s="1"/>
      <c r="C25" s="1"/>
      <c r="D25" s="1"/>
      <c r="E25" s="1"/>
      <c r="F25" s="1"/>
      <c r="G25" s="1"/>
      <c r="H25" s="1"/>
      <c r="I25" s="1"/>
    </row>
  </sheetData>
  <mergeCells count="1">
    <mergeCell ref="B16:D16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F1FA0-C1BF-4C59-8CFC-4ADA78F070EE}">
  <dimension ref="A3:A7"/>
  <sheetViews>
    <sheetView workbookViewId="0"/>
  </sheetViews>
  <sheetFormatPr defaultColWidth="9" defaultRowHeight="14.4" x14ac:dyDescent="0.3"/>
  <sheetData>
    <row r="3" spans="1:1" x14ac:dyDescent="0.3">
      <c r="A3" t="s">
        <v>60</v>
      </c>
    </row>
    <row r="5" spans="1:1" x14ac:dyDescent="0.3">
      <c r="A5" t="s">
        <v>61</v>
      </c>
    </row>
    <row r="6" spans="1:1" x14ac:dyDescent="0.3">
      <c r="A6" t="s">
        <v>62</v>
      </c>
    </row>
    <row r="7" spans="1:1" x14ac:dyDescent="0.3">
      <c r="A7" t="s">
        <v>63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729EB743038154A9A59E0B356D92C1D" ma:contentTypeVersion="7" ma:contentTypeDescription="Ein neues Dokument erstellen." ma:contentTypeScope="" ma:versionID="2a57c8d8c641ac19acee86c7c4b3ca99">
  <xsd:schema xmlns:xsd="http://www.w3.org/2001/XMLSchema" xmlns:xs="http://www.w3.org/2001/XMLSchema" xmlns:p="http://schemas.microsoft.com/office/2006/metadata/properties" xmlns:ns3="5a8965bb-c16f-4a6f-82bb-93d665d6df35" targetNamespace="http://schemas.microsoft.com/office/2006/metadata/properties" ma:root="true" ma:fieldsID="e7f73fa18acbcaf29007fba3bb0351da" ns3:_="">
    <xsd:import namespace="5a8965bb-c16f-4a6f-82bb-93d665d6df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8965bb-c16f-4a6f-82bb-93d665d6df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a8965bb-c16f-4a6f-82bb-93d665d6df35" xsi:nil="true"/>
  </documentManagement>
</p:properties>
</file>

<file path=customXml/itemProps1.xml><?xml version="1.0" encoding="utf-8"?>
<ds:datastoreItem xmlns:ds="http://schemas.openxmlformats.org/officeDocument/2006/customXml" ds:itemID="{95D91BE8-21EF-4DB4-BD5E-4B3C53A56A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8965bb-c16f-4a6f-82bb-93d665d6df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3C913E0-75E0-4CB8-A616-4F388A0CD56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F7DD2DD-E6A0-4AD2-8B5B-E10BEBC466C7}">
  <ds:schemaRefs>
    <ds:schemaRef ds:uri="5a8965bb-c16f-4a6f-82bb-93d665d6df35"/>
    <ds:schemaRef ds:uri="http://schemas.microsoft.com/office/2006/documentManagement/types"/>
    <ds:schemaRef ds:uri="http://purl.org/dc/terms/"/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Basisinformation</vt:lpstr>
      <vt:lpstr>Gesamtinvestitionskosten</vt:lpstr>
      <vt:lpstr>Mittelverwendung - Mittelherkun</vt:lpstr>
      <vt:lpstr>Wirtschaftlichkeitsrechnung</vt:lpstr>
      <vt:lpstr>Restliche Fragen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Mirnic</dc:creator>
  <cp:lastModifiedBy>Hadi Heydari</cp:lastModifiedBy>
  <dcterms:created xsi:type="dcterms:W3CDTF">2023-10-29T09:17:22Z</dcterms:created>
  <dcterms:modified xsi:type="dcterms:W3CDTF">2024-01-09T14:15:30Z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0x0101009729EB743038154A9A59E0B356D92C1D</vt:lpwstr>
  </property>
</Properties>
</file>